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625" windowHeight="5235" activeTab="0"/>
  </bookViews>
  <sheets>
    <sheet name="Balance - recoverable" sheetId="1" r:id="rId1"/>
    <sheet name="Fertilizer" sheetId="2" r:id="rId2"/>
    <sheet name="Manure" sheetId="3" r:id="rId3"/>
    <sheet name="Manure Calculations" sheetId="4" r:id="rId4"/>
    <sheet name="Crop Removal" sheetId="5" r:id="rId5"/>
  </sheets>
  <definedNames/>
  <calcPr fullCalcOnLoad="1"/>
</workbook>
</file>

<file path=xl/comments1.xml><?xml version="1.0" encoding="utf-8"?>
<comments xmlns="http://schemas.openxmlformats.org/spreadsheetml/2006/main">
  <authors>
    <author>Tom Bruulsema</author>
  </authors>
  <commentList>
    <comment ref="B4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available N in recoverable manure
</t>
        </r>
      </text>
    </comment>
    <comment ref="F4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available P2O5 in recoverable manure</t>
        </r>
      </text>
    </comment>
  </commentList>
</comments>
</file>

<file path=xl/comments3.xml><?xml version="1.0" encoding="utf-8"?>
<comments xmlns="http://schemas.openxmlformats.org/spreadsheetml/2006/main">
  <authors>
    <author>Tom Bruulsema</author>
  </authors>
  <commentList>
    <comment ref="E8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"productivity scaling factor" assumes per-head excretion increases linearly over time, by this % each year relative to 1998.
</t>
        </r>
      </text>
    </comment>
  </commentList>
</comments>
</file>

<file path=xl/comments4.xml><?xml version="1.0" encoding="utf-8"?>
<comments xmlns="http://schemas.openxmlformats.org/spreadsheetml/2006/main">
  <authors>
    <author>Tom Bruulsema</author>
  </authors>
  <commentList>
    <comment ref="R16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Ontario than the 84% used by NRCS</t>
        </r>
      </text>
    </comment>
    <comment ref="R17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Ontario than the 84% used by NRCS</t>
        </r>
      </text>
    </comment>
    <comment ref="R10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 than the 0.05 used by NRCS
</t>
        </r>
      </text>
    </comment>
    <comment ref="R9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 than the 0.05 used by NRCS
</t>
        </r>
      </text>
    </comment>
    <comment ref="R11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 than the 0.05 used by NRCS
</t>
        </r>
      </text>
    </comment>
    <comment ref="R12" authorId="0">
      <text>
        <r>
          <rPr>
            <b/>
            <sz val="10"/>
            <rFont val="Tahoma"/>
            <family val="0"/>
          </rPr>
          <t>Tom Bruulsema:</t>
        </r>
        <r>
          <rPr>
            <sz val="10"/>
            <rFont val="Tahoma"/>
            <family val="0"/>
          </rPr>
          <t xml:space="preserve">
estimated to be higher in On than the 0.05 used by NRCS
</t>
        </r>
      </text>
    </comment>
  </commentList>
</comments>
</file>

<file path=xl/sharedStrings.xml><?xml version="1.0" encoding="utf-8"?>
<sst xmlns="http://schemas.openxmlformats.org/spreadsheetml/2006/main" count="457" uniqueCount="284">
  <si>
    <t>D236768*</t>
  </si>
  <si>
    <t>D225898</t>
  </si>
  <si>
    <t>D225772</t>
  </si>
  <si>
    <t>PIGS- ONTARIO (QUARTERLY)</t>
  </si>
  <si>
    <t>TOTAL PIGS</t>
  </si>
  <si>
    <t>HEADx1000</t>
  </si>
  <si>
    <t>CATTLE NUMBERS BY CLASS AT JULY 1</t>
  </si>
  <si>
    <t>ONT TOTAL CATTLE AND CALVES</t>
  </si>
  <si>
    <t>TOTAL POULTRY NUMBERS,</t>
  </si>
  <si>
    <t>BIRDSx1000</t>
  </si>
  <si>
    <t>ONT HENS AND CHICKENS</t>
  </si>
  <si>
    <t>ON</t>
  </si>
  <si>
    <t>Year</t>
  </si>
  <si>
    <t>pigs</t>
  </si>
  <si>
    <t>cattle</t>
  </si>
  <si>
    <t>poultry</t>
  </si>
  <si>
    <t>N</t>
  </si>
  <si>
    <t>P2O5</t>
  </si>
  <si>
    <t>Fertilizer</t>
  </si>
  <si>
    <t>interpolated between census</t>
  </si>
  <si>
    <t>NRCS states that dairy manure output per animal has increased 20% over the past 20 years.</t>
  </si>
  <si>
    <t>PSF</t>
  </si>
  <si>
    <t>cattle-N</t>
  </si>
  <si>
    <t>cattle-P2O5</t>
  </si>
  <si>
    <t>pigs-N</t>
  </si>
  <si>
    <t>poultry-N</t>
  </si>
  <si>
    <t>pigs-P2O5</t>
  </si>
  <si>
    <t>poultry_P2O5</t>
  </si>
  <si>
    <t>OMAFRA data</t>
  </si>
  <si>
    <t>year</t>
  </si>
  <si>
    <t xml:space="preserve">N </t>
  </si>
  <si>
    <t>K20</t>
  </si>
  <si>
    <t>Total</t>
  </si>
  <si>
    <t xml:space="preserve">Date </t>
  </si>
  <si>
    <t>Bulls one year &amp; over</t>
  </si>
  <si>
    <t>Dairy cows</t>
  </si>
  <si>
    <t>Dairy heifers one year &amp; over</t>
  </si>
  <si>
    <t>Beef cows</t>
  </si>
  <si>
    <t>Beef heifers - Breeding, one year &amp; over</t>
  </si>
  <si>
    <t>Beef heifers - Slaughter, one year &amp; over</t>
  </si>
  <si>
    <t>Steers, one year &amp; over</t>
  </si>
  <si>
    <t>Calves, under one year</t>
  </si>
  <si>
    <t>Total cattle</t>
  </si>
  <si>
    <t>Note: Figures have been intercensally revised.</t>
  </si>
  <si>
    <t>References:</t>
  </si>
  <si>
    <t>Statistics Canada</t>
  </si>
  <si>
    <t>For more information:</t>
  </si>
  <si>
    <t>Email: stats@omaf.gov.on.ca</t>
  </si>
  <si>
    <t>Date</t>
  </si>
  <si>
    <t>Boars 6 months &amp; over</t>
  </si>
  <si>
    <t>Sows &amp; Bred Gilts</t>
  </si>
  <si>
    <t>All Other Pigs Under 20 kg</t>
  </si>
  <si>
    <t>All Other Pigs 20-60 kg</t>
  </si>
  <si>
    <t>All Other Pigs Over 60 kg</t>
  </si>
  <si>
    <t>Total Pigs</t>
  </si>
  <si>
    <t>Ontario Chicken Production</t>
  </si>
  <si>
    <t>Birds</t>
  </si>
  <si>
    <t>Weight</t>
  </si>
  <si>
    <t>Value</t>
  </si>
  <si>
    <t>('000)</t>
  </si>
  <si>
    <t>(tonnes)</t>
  </si>
  <si>
    <t>($'000)</t>
  </si>
  <si>
    <t>Ontario Turkey Production</t>
  </si>
  <si>
    <t>Average Number of Layers ('000)</t>
  </si>
  <si>
    <t>Eggs per 100 Layers (number)</t>
  </si>
  <si>
    <t>Total Production (dozen '000)</t>
  </si>
  <si>
    <t>Total Value ($'000)</t>
  </si>
  <si>
    <t>References</t>
  </si>
  <si>
    <t>Rams</t>
  </si>
  <si>
    <t>Ewes</t>
  </si>
  <si>
    <t>Total Sheep</t>
  </si>
  <si>
    <t>Replacement Lambs</t>
  </si>
  <si>
    <t>Market Lambs</t>
  </si>
  <si>
    <t>Total Lambs</t>
  </si>
  <si>
    <t>Total Sheep &amp; Lambs</t>
  </si>
  <si>
    <t>Productivity adjusted manure output (thousand tonnes)</t>
  </si>
  <si>
    <t>D230166</t>
  </si>
  <si>
    <t>D230488</t>
  </si>
  <si>
    <t>D230368</t>
  </si>
  <si>
    <t>D230855</t>
  </si>
  <si>
    <t>D230798</t>
  </si>
  <si>
    <t>D230328</t>
  </si>
  <si>
    <t>D230118</t>
  </si>
  <si>
    <t>D230648</t>
  </si>
  <si>
    <t>D230232</t>
  </si>
  <si>
    <t>D230555</t>
  </si>
  <si>
    <t>D230031</t>
  </si>
  <si>
    <t>BARLEY - CANADA AND PROVINCES</t>
  </si>
  <si>
    <t>CORN FOR GRAIN - CANADA AND PROVINCES</t>
  </si>
  <si>
    <t>SOYBEANS - CANADA AND PROVINCES</t>
  </si>
  <si>
    <t>ALL WHEAT - CANADA</t>
  </si>
  <si>
    <t>Barley prod</t>
  </si>
  <si>
    <t>BEANS, DRY - CANADA AND PROVINCES.</t>
  </si>
  <si>
    <t>PRODUCTION, CORN FOR GRAIN - ONTARIO</t>
  </si>
  <si>
    <t>FODDER CORN - CANADA AND PROVINCES</t>
  </si>
  <si>
    <t>TAME HAY - CANADA AND PROVINCES</t>
  </si>
  <si>
    <t>MIXED GRAINS - CANADA AND PROVINCES</t>
  </si>
  <si>
    <t>OATS FOR GRAIN - CANADA AND PROVINCES</t>
  </si>
  <si>
    <t>POTATO AREA PRODUCTION AND VALUE.</t>
  </si>
  <si>
    <t>ALL RYE - CANADA AND PROVINCES</t>
  </si>
  <si>
    <t>PRODUCTION, SOYBEANS - ONTARIO</t>
  </si>
  <si>
    <t>PRODUCTION, ALL WHEAT - ONTARIO</t>
  </si>
  <si>
    <t>bu x 1000</t>
  </si>
  <si>
    <t>PRODUCTION, BEANS, DRY - ONTARIO</t>
  </si>
  <si>
    <t>BUSHELSx1000</t>
  </si>
  <si>
    <t>PRODUCTION, FODDER CORN - ONTARIO</t>
  </si>
  <si>
    <t>PRODUCTION, TAME HAY - ONTARIO</t>
  </si>
  <si>
    <t>PRODUCTION, MIXED GRAINS - ONTARIO</t>
  </si>
  <si>
    <t>PRODUCTION, OATS FOR GRAIN - ONTARIO</t>
  </si>
  <si>
    <t>PRODUCTION, POTATOES - ONTARIO</t>
  </si>
  <si>
    <t>PRODUCTION, ALL RYE - ONTARIO</t>
  </si>
  <si>
    <t>CWTx1000</t>
  </si>
  <si>
    <t>TONSx1000</t>
  </si>
  <si>
    <t>CWT.x1000</t>
  </si>
  <si>
    <t>Barley</t>
  </si>
  <si>
    <t>beans</t>
  </si>
  <si>
    <t>Corn</t>
  </si>
  <si>
    <t>Fodder corn</t>
  </si>
  <si>
    <t>Hay</t>
  </si>
  <si>
    <t>mixed grain</t>
  </si>
  <si>
    <t>oats</t>
  </si>
  <si>
    <t>Potatoes</t>
  </si>
  <si>
    <t>rye</t>
  </si>
  <si>
    <t>Soybeans</t>
  </si>
  <si>
    <t>Wheat</t>
  </si>
  <si>
    <t>OMAFRA statistics</t>
  </si>
  <si>
    <t>N removal (thousand tonnes)</t>
  </si>
  <si>
    <t>P2O5 removal (thousand tonnes)</t>
  </si>
  <si>
    <t>K2O removal (thousand tonnes)</t>
  </si>
  <si>
    <t>Manure</t>
  </si>
  <si>
    <t>Legume</t>
  </si>
  <si>
    <t>Crop Removal</t>
  </si>
  <si>
    <t>Kilograms of nutrient per head per year, recoverable and available (calculated from USDA-NRCS values as shown in "manure calculations" worksheet)</t>
  </si>
  <si>
    <t>Recoverable and available, metric tonnes</t>
  </si>
  <si>
    <t>Nitrogen, N</t>
  </si>
  <si>
    <t>Phosphorus, P2O5</t>
  </si>
  <si>
    <t>as excreted</t>
  </si>
  <si>
    <t>recoverable</t>
  </si>
  <si>
    <t>Jan. 1, 2008</t>
  </si>
  <si>
    <t>Jan. 1, 2007</t>
  </si>
  <si>
    <t>Jan. 1, 2006</t>
  </si>
  <si>
    <t>Jan. 1, 2005</t>
  </si>
  <si>
    <t>Jan. 1, 2004</t>
  </si>
  <si>
    <t>Jan. 1,2003</t>
  </si>
  <si>
    <t>Jan. 1, 2002</t>
  </si>
  <si>
    <t>Jan. 1, 2001</t>
  </si>
  <si>
    <t>Jan. 1, 2000</t>
  </si>
  <si>
    <t>Bulls</t>
  </si>
  <si>
    <t>one</t>
  </si>
  <si>
    <t>&amp;</t>
  </si>
  <si>
    <t>heifers</t>
  </si>
  <si>
    <t>heifers -</t>
  </si>
  <si>
    <t>Breeding,</t>
  </si>
  <si>
    <t>one year</t>
  </si>
  <si>
    <t>Slaughter,</t>
  </si>
  <si>
    <t>year &amp;</t>
  </si>
  <si>
    <t>under</t>
  </si>
  <si>
    <t>Jan. 1999</t>
  </si>
  <si>
    <t>Jan. 1998</t>
  </si>
  <si>
    <t>Jan. 1997</t>
  </si>
  <si>
    <t>Jan. 1996</t>
  </si>
  <si>
    <t>Jan. 1995</t>
  </si>
  <si>
    <t>Jan. 1994</t>
  </si>
  <si>
    <t>Jan. 1993</t>
  </si>
  <si>
    <t>Jan. 1992</t>
  </si>
  <si>
    <t>Jan. 1991</t>
  </si>
  <si>
    <t>Jan. 1990</t>
  </si>
  <si>
    <t>Jan. 1989</t>
  </si>
  <si>
    <t>Jan. 1988</t>
  </si>
  <si>
    <t>Jan. 1987</t>
  </si>
  <si>
    <t>Dairy</t>
  </si>
  <si>
    <t>Beef</t>
  </si>
  <si>
    <t>Steers,</t>
  </si>
  <si>
    <t>Calves,</t>
  </si>
  <si>
    <t>over</t>
  </si>
  <si>
    <t>cows</t>
  </si>
  <si>
    <t>&amp; over</t>
  </si>
  <si>
    <t>Note: Data have been adjusted to align with the results of the 2006 Census of Agriculture. In some cases the adjustments were smoothed back to 2002.</t>
  </si>
  <si>
    <t>http://www.omafra.gov.on.ca/english/stats/livestock/cattle.htm</t>
  </si>
  <si>
    <t>All Other Pigs 20 - 60 kg</t>
  </si>
  <si>
    <t>http://www.omafra.gov.on.ca/english/stats/livestock/pigs.htm</t>
  </si>
  <si>
    <t>Birds ('000)</t>
  </si>
  <si>
    <t>Weight (tonnes)</t>
  </si>
  <si>
    <t>Value ('$000)</t>
  </si>
  <si>
    <t xml:space="preserve">Total Ontario Poultry Production </t>
  </si>
  <si>
    <t>http://www.omafra.gov.on.ca/english/stats/livestock/poultry.htm</t>
  </si>
  <si>
    <t>Cattle on farms — Ontario</t>
  </si>
  <si>
    <t>Ontario</t>
  </si>
  <si>
    <t>Bulls, 1 year and over</t>
  </si>
  <si>
    <t>Heifers</t>
  </si>
  <si>
    <t>Steers, 1 year and over</t>
  </si>
  <si>
    <t>Calves, under 1 year</t>
  </si>
  <si>
    <t>Heifers, dairy replacement</t>
  </si>
  <si>
    <t>Heifers, beef replacement</t>
  </si>
  <si>
    <t>Heifers, slaughter</t>
  </si>
  <si>
    <t>thousands of heads</t>
  </si>
  <si>
    <t>At January 1</t>
  </si>
  <si>
    <t>At July 1</t>
  </si>
  <si>
    <t>..</t>
  </si>
  <si>
    <t>http://www.statcan.ca/english/freepub/23-012-XIE/2007002/tablesectionlist.htm</t>
  </si>
  <si>
    <t>CFIS data</t>
  </si>
  <si>
    <t>N-fixation</t>
  </si>
  <si>
    <t>by</t>
  </si>
  <si>
    <t>note 1998 was first year for hay on DM basis (90% dry matter)</t>
  </si>
  <si>
    <t>red figures are estimated</t>
  </si>
  <si>
    <t>Nitrogen (N) thousand tonnes</t>
  </si>
  <si>
    <t>Phosphorus (P2O5) thousand tonnes</t>
  </si>
  <si>
    <t>N-fixation assumes the following % of removal is derived from biological fixation</t>
  </si>
  <si>
    <t>soybeans</t>
  </si>
  <si>
    <t>dry beans</t>
  </si>
  <si>
    <t>hay (alfalfa and red clover in mixed stands)</t>
  </si>
  <si>
    <t>http://www.omafra.gov.on.ca/english/stats/crops/estimate_imperial.htm</t>
  </si>
  <si>
    <t>http://www.omafra.gov.on.ca/english/stats/hort/potato.htm</t>
  </si>
  <si>
    <t>http://www.cfi.ca/Publications/Statistical_Documents.asp</t>
  </si>
  <si>
    <t>data from Tom Sawyer, TFIO</t>
  </si>
  <si>
    <t>http://www.agr.gc.ca/pol/index_e.php?s1=pub&amp;s2=canfert&amp;page=intro</t>
  </si>
  <si>
    <t>Canadian Fertilizer Consumption, Shipments and Trade</t>
  </si>
  <si>
    <t>Manure calculations using USDA-NRCS coefficients</t>
  </si>
  <si>
    <t>Definitions:</t>
  </si>
  <si>
    <t>Recoverable manure: the proportion collectable from confined operations that is available for land application</t>
  </si>
  <si>
    <t>Data from 2001 census of agriculture for Canada</t>
  </si>
  <si>
    <t xml:space="preserve">Available: amount of nutrient after losses from recoverable manure </t>
  </si>
  <si>
    <t>Losses: during collection, storage, treatment, and transfer, including volatilization of N, spillage, runoff from confinement facilities</t>
  </si>
  <si>
    <t>Note that losses do not include losses after application in the field</t>
  </si>
  <si>
    <t>Recoverable Manure Nutrients</t>
  </si>
  <si>
    <t>Pounds of N per ton</t>
  </si>
  <si>
    <t>Pounds of P per ton</t>
  </si>
  <si>
    <t>Pounds of K2O per ton</t>
  </si>
  <si>
    <t>Mill Lbs</t>
  </si>
  <si>
    <t>Cattle</t>
  </si>
  <si>
    <t>Eastern Canada</t>
  </si>
  <si>
    <t># / AU</t>
  </si>
  <si>
    <t>AU</t>
  </si>
  <si>
    <t>Tons manure/AU</t>
  </si>
  <si>
    <t>Excreted</t>
  </si>
  <si>
    <t>After losses</t>
  </si>
  <si>
    <t>N as exc</t>
  </si>
  <si>
    <t>P2O5 as exc</t>
  </si>
  <si>
    <t>K2O as exc</t>
  </si>
  <si>
    <t>Avail N</t>
  </si>
  <si>
    <t>Avail P2O5</t>
  </si>
  <si>
    <t>Avail K2O</t>
  </si>
  <si>
    <t>Recoverability</t>
  </si>
  <si>
    <t xml:space="preserve">Fattened </t>
  </si>
  <si>
    <t>Cows+bulls</t>
  </si>
  <si>
    <t>Calves</t>
  </si>
  <si>
    <t>Beef heifers</t>
  </si>
  <si>
    <t>Dairy heifers</t>
  </si>
  <si>
    <t>Total Cattle</t>
  </si>
  <si>
    <t>kg/head/year</t>
  </si>
  <si>
    <t>Hogs</t>
  </si>
  <si>
    <t>Breeding</t>
  </si>
  <si>
    <t>Slaughter</t>
  </si>
  <si>
    <t>Total Hogs</t>
  </si>
  <si>
    <t>Poultry</t>
  </si>
  <si>
    <t>Hens</t>
  </si>
  <si>
    <t>Chickens</t>
  </si>
  <si>
    <t>Total Poultry</t>
  </si>
  <si>
    <t>Total Manure</t>
  </si>
  <si>
    <t>Sources for AU coefficients</t>
  </si>
  <si>
    <t>Kellogg et al., 2000 Table 1 page 3</t>
  </si>
  <si>
    <t>Kellogg et al., 2000 Table 8 page 49</t>
  </si>
  <si>
    <t>pounds N per ton excreted</t>
  </si>
  <si>
    <t>pounds N per ton after losses</t>
  </si>
  <si>
    <t>pounds P per ton excreted</t>
  </si>
  <si>
    <t>pounds P per ton after lossesexcreted</t>
  </si>
  <si>
    <t>Pounds of K2O per ton excreted</t>
  </si>
  <si>
    <t>Dr. CH Lander, USDA-NRCS, Pers. Comm.</t>
  </si>
  <si>
    <t>Pounds of K2O per ton after losses</t>
  </si>
  <si>
    <t>Kellogg et al., 2000 Table 3 page 7-8 values for Canada were calculated as a mean of those for Northern States, and account for confinement and recoverability of manure</t>
  </si>
  <si>
    <t>Reference:</t>
  </si>
  <si>
    <t>Kellogg, R.L., C.H. Lander, D.C. Moffitt, and N. Gollehon. 2000.</t>
  </si>
  <si>
    <t>Manure nutrients relative to the capacity of cropland and pastureland</t>
  </si>
  <si>
    <t>to assimilate nutrients: Spatial and temporal trends for the United</t>
  </si>
  <si>
    <t>States. USDA-NRCS-ERS Publication No. nps00-0579.</t>
  </si>
  <si>
    <t>estimated % increases in consumption, from Market Mosaic February 2008, assuming ON to be similar to the US</t>
  </si>
  <si>
    <t>Crop Production</t>
  </si>
  <si>
    <t>nutrient</t>
  </si>
  <si>
    <t>removal</t>
  </si>
  <si>
    <t>coefficients</t>
  </si>
  <si>
    <t>pounds per unit of production</t>
  </si>
  <si>
    <t>K2O</t>
  </si>
  <si>
    <t>Fertilizer use in Ontario, metric tonnes</t>
  </si>
  <si>
    <t>note these data vary over time as to whether collected at retail versus wholesale level.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</si>
</sst>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%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[$€-2]\ #,##0.00_);[Red]\([$€-2]\ #,##0.00\)"/>
    <numFmt numFmtId="185" formatCode="_(* #,##0.0_);_(* \(#,##0.0\);_(* &quot;-&quot;??_);_(@_)"/>
    <numFmt numFmtId="186" formatCode="_(* #,##0_);_(* \(#,##0\);_(* &quot;-&quot;??_);_(@_)"/>
    <numFmt numFmtId="187" formatCode="0.00000000"/>
    <numFmt numFmtId="188" formatCode="_(* #,##0.0_);_(* \(#,##0.0\);_(* &quot;-&quot;?_);_(@_)"/>
  </numFmts>
  <fonts count="2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8"/>
      <color indexed="10"/>
      <name val="Arial"/>
      <family val="0"/>
    </font>
    <font>
      <sz val="8"/>
      <color indexed="16"/>
      <name val="Arial"/>
      <family val="2"/>
    </font>
    <font>
      <sz val="10"/>
      <color indexed="1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color indexed="17"/>
      <name val="Arial"/>
      <family val="2"/>
    </font>
    <font>
      <sz val="7.5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u val="single"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5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/>
    </xf>
    <xf numFmtId="17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Continuous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2" fontId="0" fillId="6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2" fontId="0" fillId="6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21" applyFont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15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2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15" fontId="9" fillId="0" borderId="1" xfId="0" applyNumberFormat="1" applyFont="1" applyBorder="1" applyAlignment="1">
      <alignment horizontal="left" vertical="center" wrapText="1"/>
    </xf>
    <xf numFmtId="17" fontId="9" fillId="0" borderId="1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6" fontId="4" fillId="0" borderId="0" xfId="0" applyNumberFormat="1" applyFont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16" fontId="0" fillId="0" borderId="0" xfId="0" applyNumberFormat="1" applyAlignment="1">
      <alignment/>
    </xf>
    <xf numFmtId="9" fontId="0" fillId="0" borderId="0" xfId="22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8" borderId="0" xfId="0" applyFont="1" applyFill="1" applyAlignment="1">
      <alignment horizontal="left" wrapText="1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37" fontId="2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9" fontId="0" fillId="7" borderId="0" xfId="22" applyFill="1" applyAlignment="1">
      <alignment horizontal="center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86" fontId="0" fillId="0" borderId="0" xfId="17" applyNumberFormat="1" applyAlignment="1">
      <alignment/>
    </xf>
    <xf numFmtId="186" fontId="0" fillId="0" borderId="0" xfId="0" applyNumberFormat="1" applyAlignment="1">
      <alignment/>
    </xf>
    <xf numFmtId="43" fontId="0" fillId="7" borderId="0" xfId="0" applyNumberFormat="1" applyFill="1" applyAlignment="1">
      <alignment horizontal="right"/>
    </xf>
    <xf numFmtId="43" fontId="0" fillId="11" borderId="0" xfId="0" applyNumberFormat="1" applyFill="1" applyAlignment="1">
      <alignment horizontal="right"/>
    </xf>
    <xf numFmtId="43" fontId="0" fillId="10" borderId="0" xfId="0" applyNumberFormat="1" applyFill="1" applyAlignment="1">
      <alignment horizontal="right"/>
    </xf>
    <xf numFmtId="186" fontId="9" fillId="0" borderId="0" xfId="17" applyNumberFormat="1" applyFont="1" applyAlignment="1">
      <alignment/>
    </xf>
    <xf numFmtId="173" fontId="9" fillId="4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2" fontId="9" fillId="7" borderId="0" xfId="0" applyNumberFormat="1" applyFont="1" applyFill="1" applyAlignment="1">
      <alignment horizontal="right"/>
    </xf>
    <xf numFmtId="2" fontId="9" fillId="11" borderId="0" xfId="0" applyNumberFormat="1" applyFont="1" applyFill="1" applyAlignment="1">
      <alignment horizontal="right"/>
    </xf>
    <xf numFmtId="2" fontId="9" fillId="10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center"/>
    </xf>
    <xf numFmtId="0" fontId="9" fillId="12" borderId="0" xfId="0" applyFont="1" applyFill="1" applyAlignment="1">
      <alignment/>
    </xf>
    <xf numFmtId="186" fontId="9" fillId="12" borderId="0" xfId="17" applyNumberFormat="1" applyFont="1" applyFill="1" applyAlignment="1">
      <alignment/>
    </xf>
    <xf numFmtId="0" fontId="9" fillId="12" borderId="0" xfId="0" applyFont="1" applyFill="1" applyAlignment="1">
      <alignment horizontal="center"/>
    </xf>
    <xf numFmtId="2" fontId="9" fillId="12" borderId="0" xfId="0" applyNumberFormat="1" applyFont="1" applyFill="1" applyAlignment="1">
      <alignment horizontal="right"/>
    </xf>
    <xf numFmtId="2" fontId="16" fillId="7" borderId="0" xfId="0" applyNumberFormat="1" applyFont="1" applyFill="1" applyAlignment="1">
      <alignment horizontal="right"/>
    </xf>
    <xf numFmtId="2" fontId="16" fillId="11" borderId="0" xfId="0" applyNumberFormat="1" applyFont="1" applyFill="1" applyAlignment="1">
      <alignment horizontal="right"/>
    </xf>
    <xf numFmtId="2" fontId="16" fillId="10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center"/>
    </xf>
    <xf numFmtId="173" fontId="9" fillId="12" borderId="0" xfId="0" applyNumberFormat="1" applyFont="1" applyFill="1" applyAlignment="1">
      <alignment horizontal="right"/>
    </xf>
    <xf numFmtId="43" fontId="9" fillId="7" borderId="0" xfId="17" applyNumberFormat="1" applyFont="1" applyFill="1" applyAlignment="1">
      <alignment horizontal="right"/>
    </xf>
    <xf numFmtId="43" fontId="9" fillId="11" borderId="0" xfId="17" applyNumberFormat="1" applyFont="1" applyFill="1" applyAlignment="1">
      <alignment horizontal="right"/>
    </xf>
    <xf numFmtId="43" fontId="9" fillId="10" borderId="0" xfId="17" applyNumberFormat="1" applyFont="1" applyFill="1" applyAlignment="1">
      <alignment horizontal="right"/>
    </xf>
    <xf numFmtId="186" fontId="0" fillId="12" borderId="0" xfId="17" applyNumberFormat="1" applyFill="1" applyAlignment="1">
      <alignment/>
    </xf>
    <xf numFmtId="0" fontId="0" fillId="12" borderId="0" xfId="0" applyFill="1" applyAlignment="1">
      <alignment/>
    </xf>
    <xf numFmtId="172" fontId="9" fillId="12" borderId="0" xfId="0" applyNumberFormat="1" applyFont="1" applyFill="1" applyAlignment="1">
      <alignment horizontal="right"/>
    </xf>
    <xf numFmtId="0" fontId="0" fillId="12" borderId="0" xfId="0" applyFill="1" applyAlignment="1">
      <alignment horizontal="center"/>
    </xf>
    <xf numFmtId="9" fontId="0" fillId="0" borderId="0" xfId="22" applyAlignment="1">
      <alignment horizontal="center"/>
    </xf>
    <xf numFmtId="0" fontId="0" fillId="2" borderId="0" xfId="0" applyFill="1" applyAlignment="1">
      <alignment/>
    </xf>
    <xf numFmtId="1" fontId="4" fillId="0" borderId="0" xfId="0" applyNumberFormat="1" applyFont="1" applyAlignment="1">
      <alignment horizontal="center"/>
    </xf>
    <xf numFmtId="175" fontId="0" fillId="6" borderId="0" xfId="22" applyNumberFormat="1" applyFill="1" applyAlignment="1">
      <alignment horizontal="center"/>
    </xf>
    <xf numFmtId="175" fontId="0" fillId="6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_Manure calculations TWB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CCFF99"/>
      <rgbColor rgb="00FF8080"/>
      <rgbColor rgb="00CC6600"/>
      <rgbColor rgb="00CCCCFF"/>
      <rgbColor rgb="00000080"/>
      <rgbColor rgb="00E9C117"/>
      <rgbColor rgb="002EA7D2"/>
      <rgbColor rgb="00EBEB3F"/>
      <rgbColor rgb="00B28F60"/>
      <rgbColor rgb="00800000"/>
      <rgbColor rgb="00E4E46E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Ontario Crop Nitrogen Balance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875"/>
          <c:w val="0.92275"/>
          <c:h val="0.88125"/>
        </c:manualLayout>
      </c:layout>
      <c:areaChart>
        <c:grouping val="stacked"/>
        <c:varyColors val="0"/>
        <c:ser>
          <c:idx val="1"/>
          <c:order val="0"/>
          <c:tx>
            <c:strRef>
              <c:f>'Balance - recoverable'!$B$4</c:f>
              <c:strCache>
                <c:ptCount val="1"/>
                <c:pt idx="0">
                  <c:v>Manure</c:v>
                </c:pt>
              </c:strCache>
            </c:strRef>
          </c:tx>
          <c:spPr>
            <a:solidFill>
              <a:srgbClr val="B28F6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recoverable'!$B$25:$B$82</c:f>
              <c:numCache/>
            </c:numRef>
          </c:val>
        </c:ser>
        <c:ser>
          <c:idx val="0"/>
          <c:order val="1"/>
          <c:tx>
            <c:strRef>
              <c:f>'Balance - recoverable'!$C$4</c:f>
              <c:strCache>
                <c:ptCount val="1"/>
                <c:pt idx="0">
                  <c:v>Fertilizer</c:v>
                </c:pt>
              </c:strCache>
            </c:strRef>
          </c:tx>
          <c:spPr>
            <a:solidFill>
              <a:srgbClr val="2EA7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recoverable'!$C$25:$C$82</c:f>
              <c:numCache/>
            </c:numRef>
          </c:val>
        </c:ser>
        <c:ser>
          <c:idx val="2"/>
          <c:order val="3"/>
          <c:tx>
            <c:strRef>
              <c:f>'Balance - recoverable'!$D$4</c:f>
              <c:strCache>
                <c:ptCount val="1"/>
                <c:pt idx="0">
                  <c:v>Legume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recoverable'!$D$25:$D$82</c:f>
              <c:numCache/>
            </c:numRef>
          </c:val>
        </c:ser>
        <c:axId val="13358714"/>
        <c:axId val="53119563"/>
      </c:areaChart>
      <c:barChart>
        <c:barDir val="col"/>
        <c:grouping val="clustered"/>
        <c:varyColors val="0"/>
        <c:ser>
          <c:idx val="3"/>
          <c:order val="2"/>
          <c:tx>
            <c:strRef>
              <c:f>'Balance - recoverable'!$E$4</c:f>
              <c:strCache>
                <c:ptCount val="1"/>
                <c:pt idx="0">
                  <c:v>Crop Removal</c:v>
                </c:pt>
              </c:strCache>
            </c:strRef>
          </c:tx>
          <c:spPr>
            <a:solidFill>
              <a:srgbClr val="EBEB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recoverable'!$E$25:$E$82</c:f>
              <c:numCache/>
            </c:numRef>
          </c:val>
        </c:ser>
        <c:gapWidth val="100"/>
        <c:axId val="13358714"/>
        <c:axId val="53119563"/>
      </c:bar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auto val="0"/>
        <c:lblOffset val="100"/>
        <c:tickLblSkip val="10"/>
        <c:tickMarkSkip val="10"/>
        <c:noMultiLvlLbl val="0"/>
      </c:catAx>
      <c:valAx>
        <c:axId val="5311956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N, 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8714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Ontario Crop Phosphorus Balance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8"/>
          <c:w val="0.912"/>
          <c:h val="0.882"/>
        </c:manualLayout>
      </c:layout>
      <c:areaChart>
        <c:grouping val="stacked"/>
        <c:varyColors val="0"/>
        <c:ser>
          <c:idx val="1"/>
          <c:order val="0"/>
          <c:tx>
            <c:strRef>
              <c:f>'Balance - recoverable'!$F$4</c:f>
              <c:strCache>
                <c:ptCount val="1"/>
                <c:pt idx="0">
                  <c:v>Manure</c:v>
                </c:pt>
              </c:strCache>
            </c:strRef>
          </c:tx>
          <c:spPr>
            <a:solidFill>
              <a:srgbClr val="B28F6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recoverable'!$F$25:$F$82</c:f>
              <c:numCache/>
            </c:numRef>
          </c:val>
        </c:ser>
        <c:ser>
          <c:idx val="0"/>
          <c:order val="1"/>
          <c:tx>
            <c:strRef>
              <c:f>'Balance - recoverable'!$G$4</c:f>
              <c:strCache>
                <c:ptCount val="1"/>
                <c:pt idx="0">
                  <c:v>Fertilizer</c:v>
                </c:pt>
              </c:strCache>
            </c:strRef>
          </c:tx>
          <c:spPr>
            <a:solidFill>
              <a:srgbClr val="2EA7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recoverable'!$G$25:$G$82</c:f>
              <c:numCache/>
            </c:numRef>
          </c:val>
        </c:ser>
        <c:axId val="8314020"/>
        <c:axId val="7717317"/>
      </c:areaChart>
      <c:barChart>
        <c:barDir val="col"/>
        <c:grouping val="clustered"/>
        <c:varyColors val="0"/>
        <c:ser>
          <c:idx val="2"/>
          <c:order val="2"/>
          <c:tx>
            <c:strRef>
              <c:f>'Balance - recoverable'!$H$4</c:f>
              <c:strCache>
                <c:ptCount val="1"/>
                <c:pt idx="0">
                  <c:v>Crop Removal</c:v>
                </c:pt>
              </c:strCache>
            </c:strRef>
          </c:tx>
          <c:spPr>
            <a:solidFill>
              <a:srgbClr val="EBEB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'Balance - recoverable'!$A$25:$A$82</c:f>
              <c:numCache/>
            </c:numRef>
          </c:cat>
          <c:val>
            <c:numRef>
              <c:f>'Balance - recoverable'!$H$25:$H$82</c:f>
              <c:numCache/>
            </c:numRef>
          </c:val>
        </c:ser>
        <c:gapWidth val="100"/>
        <c:axId val="2346990"/>
        <c:axId val="21122911"/>
      </c:bar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7317"/>
        <c:crosses val="autoZero"/>
        <c:auto val="0"/>
        <c:lblOffset val="100"/>
        <c:tickLblSkip val="10"/>
        <c:tickMarkSkip val="10"/>
        <c:noMultiLvlLbl val="0"/>
      </c:catAx>
      <c:valAx>
        <c:axId val="771731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2000" b="0" i="0" u="none" baseline="-25000">
                    <a:latin typeface="Arial"/>
                    <a:ea typeface="Arial"/>
                    <a:cs typeface="Arial"/>
                  </a:rPr>
                  <a:t>5</a:t>
                </a: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, thousand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between"/>
        <c:dispUnits/>
        <c:majorUnit val="50"/>
      </c:valAx>
      <c:catAx>
        <c:axId val="2346990"/>
        <c:scaling>
          <c:orientation val="minMax"/>
        </c:scaling>
        <c:axPos val="b"/>
        <c:delete val="1"/>
        <c:majorTickMark val="in"/>
        <c:minorTickMark val="none"/>
        <c:tickLblPos val="nextTo"/>
        <c:crossAx val="21122911"/>
        <c:crosses val="autoZero"/>
        <c:auto val="0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delete val="1"/>
        <c:majorTickMark val="in"/>
        <c:minorTickMark val="none"/>
        <c:tickLblPos val="nextTo"/>
        <c:crossAx val="23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142875</xdr:rowOff>
    </xdr:from>
    <xdr:to>
      <xdr:col>22</xdr:col>
      <xdr:colOff>47625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600700" y="952500"/>
        <a:ext cx="8343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95250</xdr:rowOff>
    </xdr:from>
    <xdr:to>
      <xdr:col>22</xdr:col>
      <xdr:colOff>47625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5591175" y="5600700"/>
        <a:ext cx="83534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s@omaf.gov.on.ca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="90" zoomScaleNormal="9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" sqref="J3"/>
    </sheetView>
  </sheetViews>
  <sheetFormatPr defaultColWidth="9.140625" defaultRowHeight="12.75"/>
  <cols>
    <col min="5" max="5" width="13.28125" style="0" customWidth="1"/>
    <col min="8" max="8" width="12.28125" style="0" customWidth="1"/>
  </cols>
  <sheetData>
    <row r="1" spans="3:6" ht="12.75">
      <c r="C1" s="91" t="s">
        <v>204</v>
      </c>
      <c r="F1" s="91" t="s">
        <v>204</v>
      </c>
    </row>
    <row r="3" spans="2:6" ht="12.75">
      <c r="B3" t="s">
        <v>205</v>
      </c>
      <c r="F3" t="s">
        <v>206</v>
      </c>
    </row>
    <row r="4" spans="2:8" ht="12.75">
      <c r="B4" s="2" t="s">
        <v>129</v>
      </c>
      <c r="C4" s="2" t="s">
        <v>18</v>
      </c>
      <c r="D4" s="2" t="s">
        <v>130</v>
      </c>
      <c r="E4" s="2" t="s">
        <v>131</v>
      </c>
      <c r="F4" s="2" t="s">
        <v>129</v>
      </c>
      <c r="G4" s="2" t="s">
        <v>18</v>
      </c>
      <c r="H4" s="2" t="s">
        <v>131</v>
      </c>
    </row>
    <row r="5" spans="1:8" ht="12.75">
      <c r="A5" s="2">
        <v>1930</v>
      </c>
      <c r="B5" s="3">
        <f>SUM(Manure!F9:H9)</f>
        <v>21.443724562031495</v>
      </c>
      <c r="C5" s="92">
        <v>8</v>
      </c>
      <c r="D5" s="3">
        <f>'Crop Removal'!N138</f>
        <v>105.26938775510204</v>
      </c>
      <c r="E5" s="3">
        <f>'Crop Removal'!M138</f>
        <v>223.90417233560086</v>
      </c>
      <c r="F5" s="3">
        <f>F6</f>
        <v>27.319945999629653</v>
      </c>
      <c r="G5" s="92">
        <v>24</v>
      </c>
      <c r="H5" s="3">
        <f>'Crop Removal'!M240</f>
        <v>70.34873333333331</v>
      </c>
    </row>
    <row r="6" spans="1:8" ht="12.75">
      <c r="A6" s="2">
        <v>1931</v>
      </c>
      <c r="B6" s="3">
        <f>SUM(Manure!F9:H9)</f>
        <v>21.443724562031495</v>
      </c>
      <c r="C6" s="92">
        <v>8.371608695652174</v>
      </c>
      <c r="D6" s="3">
        <f>'Crop Removal'!N139</f>
        <v>100.12231292517005</v>
      </c>
      <c r="E6" s="3">
        <f>'Crop Removal'!M139</f>
        <v>203.81344671201816</v>
      </c>
      <c r="F6" s="3">
        <f>SUM(Manure!I9:K9)</f>
        <v>27.319945999629653</v>
      </c>
      <c r="G6" s="92">
        <v>25.07034782608696</v>
      </c>
      <c r="H6" s="3">
        <f>'Crop Removal'!M241</f>
        <v>63.378135147392285</v>
      </c>
    </row>
    <row r="7" spans="1:8" ht="12.75">
      <c r="A7" s="2">
        <v>1932</v>
      </c>
      <c r="B7" s="3">
        <f>SUM(Manure!F10:H10)</f>
        <v>21.672610489890292</v>
      </c>
      <c r="C7" s="92">
        <v>8.743217391304348</v>
      </c>
      <c r="D7" s="3">
        <f>'Crop Removal'!N140</f>
        <v>105.4326530612245</v>
      </c>
      <c r="E7" s="3">
        <f>'Crop Removal'!M140</f>
        <v>208.35900226757371</v>
      </c>
      <c r="F7" s="3">
        <f>SUM(Manure!I10:K10)</f>
        <v>27.58880858192452</v>
      </c>
      <c r="G7" s="92">
        <v>26.14069565217392</v>
      </c>
      <c r="H7" s="3">
        <f>'Crop Removal'!M242</f>
        <v>64.20273424036282</v>
      </c>
    </row>
    <row r="8" spans="1:8" ht="12.75">
      <c r="A8" s="2">
        <v>1933</v>
      </c>
      <c r="B8" s="3">
        <f>SUM(Manure!F11:H11)</f>
        <v>21.736660304102017</v>
      </c>
      <c r="C8" s="92">
        <v>9.114826086956523</v>
      </c>
      <c r="D8" s="3">
        <f>'Crop Removal'!N141</f>
        <v>97.34190476190477</v>
      </c>
      <c r="E8" s="3">
        <f>'Crop Removal'!M141</f>
        <v>191.70811791383224</v>
      </c>
      <c r="F8" s="3">
        <f>SUM(Manure!I11:K11)</f>
        <v>27.564181422722527</v>
      </c>
      <c r="G8" s="92">
        <v>27.21104347826088</v>
      </c>
      <c r="H8" s="3">
        <f>'Crop Removal'!M243</f>
        <v>59.20380997732426</v>
      </c>
    </row>
    <row r="9" spans="1:8" ht="12.75">
      <c r="A9" s="2">
        <v>1934</v>
      </c>
      <c r="B9" s="3">
        <f>SUM(Manure!F12:H12)</f>
        <v>21.672118887065057</v>
      </c>
      <c r="C9" s="92">
        <v>9.486434782608697</v>
      </c>
      <c r="D9" s="3">
        <f>'Crop Removal'!N142</f>
        <v>67.71891156462584</v>
      </c>
      <c r="E9" s="3">
        <f>'Crop Removal'!M142</f>
        <v>159.92687528344672</v>
      </c>
      <c r="F9" s="3">
        <f>SUM(Manure!I12:K12)</f>
        <v>27.456126013840798</v>
      </c>
      <c r="G9" s="92">
        <v>28.281391304347842</v>
      </c>
      <c r="H9" s="3">
        <f>'Crop Removal'!M244</f>
        <v>51.53195845804988</v>
      </c>
    </row>
    <row r="10" spans="1:8" ht="12.75">
      <c r="A10" s="2">
        <v>1935</v>
      </c>
      <c r="B10" s="3">
        <f>SUM(Manure!F13:H13)</f>
        <v>21.83226405630478</v>
      </c>
      <c r="C10" s="92">
        <v>9.85804347826087</v>
      </c>
      <c r="D10" s="3">
        <f>'Crop Removal'!N143</f>
        <v>108.97333333333333</v>
      </c>
      <c r="E10" s="3">
        <f>'Crop Removal'!M143</f>
        <v>221.25396825396822</v>
      </c>
      <c r="F10" s="3">
        <f>SUM(Manure!I13:K13)</f>
        <v>27.796382360315796</v>
      </c>
      <c r="G10" s="92">
        <v>29.3517391304348</v>
      </c>
      <c r="H10" s="3">
        <f>'Crop Removal'!M245</f>
        <v>68.7156820861678</v>
      </c>
    </row>
    <row r="11" spans="1:8" ht="12.75">
      <c r="A11" s="2">
        <v>1936</v>
      </c>
      <c r="B11" s="3">
        <f>SUM(Manure!F14:H14)</f>
        <v>22.226643252447378</v>
      </c>
      <c r="C11" s="92">
        <v>10.229652173913044</v>
      </c>
      <c r="D11" s="3">
        <f>'Crop Removal'!N144</f>
        <v>97.02598639455782</v>
      </c>
      <c r="E11" s="3">
        <f>'Crop Removal'!M144</f>
        <v>192.24108843537414</v>
      </c>
      <c r="F11" s="3">
        <f>SUM(Manure!I14:K14)</f>
        <v>28.446421417333674</v>
      </c>
      <c r="G11" s="92">
        <v>30.42208695652176</v>
      </c>
      <c r="H11" s="3">
        <f>'Crop Removal'!M246</f>
        <v>59.41402040816326</v>
      </c>
    </row>
    <row r="12" spans="1:8" ht="12.75">
      <c r="A12" s="2">
        <v>1937</v>
      </c>
      <c r="B12" s="3">
        <f>SUM(Manure!F15:H15)</f>
        <v>22.19680312449696</v>
      </c>
      <c r="C12" s="92">
        <v>10.601260869565218</v>
      </c>
      <c r="D12" s="3">
        <f>'Crop Removal'!N145</f>
        <v>99.0439455782313</v>
      </c>
      <c r="E12" s="3">
        <f>'Crop Removal'!M145</f>
        <v>205.84615419501137</v>
      </c>
      <c r="F12" s="3">
        <f>SUM(Manure!I15:K15)</f>
        <v>28.37147519497505</v>
      </c>
      <c r="G12" s="92">
        <v>31.49243478260872</v>
      </c>
      <c r="H12" s="3">
        <f>'Crop Removal'!M247</f>
        <v>64.83155727891156</v>
      </c>
    </row>
    <row r="13" spans="1:8" ht="12.75">
      <c r="A13" s="2">
        <v>1938</v>
      </c>
      <c r="B13" s="3">
        <f>SUM(Manure!F16:H16)</f>
        <v>22.647125760543616</v>
      </c>
      <c r="C13" s="92">
        <v>10.972869565217392</v>
      </c>
      <c r="D13" s="3">
        <f>'Crop Removal'!N146</f>
        <v>100.21755102040818</v>
      </c>
      <c r="E13" s="3">
        <f>'Crop Removal'!M146</f>
        <v>214.24809523809523</v>
      </c>
      <c r="F13" s="3">
        <f>SUM(Manure!I16:K16)</f>
        <v>28.87884417852862</v>
      </c>
      <c r="G13" s="92">
        <v>32.562782608695684</v>
      </c>
      <c r="H13" s="3">
        <f>'Crop Removal'!M248</f>
        <v>68.10556281179139</v>
      </c>
    </row>
    <row r="14" spans="1:8" ht="12.75">
      <c r="A14" s="2">
        <v>1939</v>
      </c>
      <c r="B14" s="3">
        <f>SUM(Manure!F17:H17)</f>
        <v>23.014117128616626</v>
      </c>
      <c r="C14" s="92">
        <v>11.344478260869566</v>
      </c>
      <c r="D14" s="3">
        <f>'Crop Removal'!N147</f>
        <v>99.0634013605442</v>
      </c>
      <c r="E14" s="3">
        <f>'Crop Removal'!M147</f>
        <v>217.0168707482993</v>
      </c>
      <c r="F14" s="3">
        <f>SUM(Manure!I17:K17)</f>
        <v>29.501999266297137</v>
      </c>
      <c r="G14" s="92">
        <v>33.63313043478264</v>
      </c>
      <c r="H14" s="3">
        <f>'Crop Removal'!M249</f>
        <v>69.499</v>
      </c>
    </row>
    <row r="15" spans="1:8" ht="12.75">
      <c r="A15" s="2">
        <v>1940</v>
      </c>
      <c r="B15" s="3">
        <f>SUM(Manure!F18:H18)</f>
        <v>23.814705646689163</v>
      </c>
      <c r="C15" s="92">
        <v>11.71608695652174</v>
      </c>
      <c r="D15" s="3">
        <f>'Crop Removal'!N148</f>
        <v>109.41333333333333</v>
      </c>
      <c r="E15" s="3">
        <f>'Crop Removal'!M148</f>
        <v>227.1505442176871</v>
      </c>
      <c r="F15" s="3">
        <f>SUM(Manure!I18:K18)</f>
        <v>30.85063634479969</v>
      </c>
      <c r="G15" s="92">
        <v>34.7034782608696</v>
      </c>
      <c r="H15" s="3">
        <f>'Crop Removal'!M250</f>
        <v>71.47639410430838</v>
      </c>
    </row>
    <row r="16" spans="1:8" ht="12.75">
      <c r="A16" s="2">
        <v>1941</v>
      </c>
      <c r="B16" s="3">
        <f>SUM(Manure!F19:H19)</f>
        <v>24.42716064870067</v>
      </c>
      <c r="C16" s="92">
        <v>12.087695652173913</v>
      </c>
      <c r="D16" s="3">
        <f>'Crop Removal'!N149</f>
        <v>87.84917551020409</v>
      </c>
      <c r="E16" s="3">
        <f>'Crop Removal'!M149</f>
        <v>187.7723083900227</v>
      </c>
      <c r="F16" s="3">
        <f>SUM(Manure!I19:K19)</f>
        <v>31.555551334902386</v>
      </c>
      <c r="G16" s="92">
        <v>35.77382608695656</v>
      </c>
      <c r="H16" s="3">
        <f>'Crop Removal'!M251</f>
        <v>59.762356462585046</v>
      </c>
    </row>
    <row r="17" spans="1:8" ht="12.75">
      <c r="A17" s="2">
        <v>1942</v>
      </c>
      <c r="B17" s="3">
        <f>SUM(Manure!F20:H20)</f>
        <v>24.210776951169148</v>
      </c>
      <c r="C17" s="92">
        <v>12.459304347826087</v>
      </c>
      <c r="D17" s="3">
        <f>'Crop Removal'!N150</f>
        <v>119.57592380952381</v>
      </c>
      <c r="E17" s="3">
        <f>'Crop Removal'!M150</f>
        <v>246.2044172335601</v>
      </c>
      <c r="F17" s="3">
        <f>SUM(Manure!I20:K20)</f>
        <v>31.157105404031434</v>
      </c>
      <c r="G17" s="92">
        <v>36.84417391304352</v>
      </c>
      <c r="H17" s="3">
        <f>'Crop Removal'!M252</f>
        <v>77.40583083900226</v>
      </c>
    </row>
    <row r="18" spans="1:8" ht="12.75">
      <c r="A18" s="2">
        <v>1943</v>
      </c>
      <c r="B18" s="3">
        <f>SUM(Manure!F21:H21)</f>
        <v>24.85531046850209</v>
      </c>
      <c r="C18" s="92">
        <v>12.830913043478262</v>
      </c>
      <c r="D18" s="3">
        <f>'Crop Removal'!N151</f>
        <v>115.88046258503401</v>
      </c>
      <c r="E18" s="3">
        <f>'Crop Removal'!M151</f>
        <v>202.02968253968257</v>
      </c>
      <c r="F18" s="3">
        <f>SUM(Manure!I21:K21)</f>
        <v>32.00426363570234</v>
      </c>
      <c r="G18" s="92">
        <v>37.91452173913048</v>
      </c>
      <c r="H18" s="3">
        <f>'Crop Removal'!M253</f>
        <v>60.463311564625855</v>
      </c>
    </row>
    <row r="19" spans="1:8" ht="12.75">
      <c r="A19" s="2">
        <v>1944</v>
      </c>
      <c r="B19" s="3">
        <f>SUM(Manure!F22:H22)</f>
        <v>25.14955622274744</v>
      </c>
      <c r="C19" s="92">
        <v>13.202521739130436</v>
      </c>
      <c r="D19" s="3">
        <f>'Crop Removal'!N152</f>
        <v>95.25532517006802</v>
      </c>
      <c r="E19" s="3">
        <f>'Crop Removal'!M152</f>
        <v>199.73582312925168</v>
      </c>
      <c r="F19" s="3">
        <f>SUM(Manure!I22:K22)</f>
        <v>32.20799620597374</v>
      </c>
      <c r="G19" s="92">
        <v>38.98486956521744</v>
      </c>
      <c r="H19" s="3">
        <f>'Crop Removal'!M254</f>
        <v>63.37749841269841</v>
      </c>
    </row>
    <row r="20" spans="1:8" ht="12.75">
      <c r="A20" s="2">
        <v>1945</v>
      </c>
      <c r="B20" s="3">
        <f>SUM(Manure!F23:H23)</f>
        <v>25.690456291168573</v>
      </c>
      <c r="C20" s="92">
        <v>13.57413043478261</v>
      </c>
      <c r="D20" s="3">
        <f>'Crop Removal'!N153</f>
        <v>118.13053605442178</v>
      </c>
      <c r="E20" s="3">
        <f>'Crop Removal'!M153</f>
        <v>217.5018775510204</v>
      </c>
      <c r="F20" s="3">
        <f>SUM(Manure!I23:K23)</f>
        <v>32.75724542046309</v>
      </c>
      <c r="G20" s="92">
        <v>40.0552173913044</v>
      </c>
      <c r="H20" s="3">
        <f>'Crop Removal'!M255</f>
        <v>66.20611111111111</v>
      </c>
    </row>
    <row r="21" spans="1:8" ht="12.75">
      <c r="A21" s="2">
        <v>1946</v>
      </c>
      <c r="B21" s="3">
        <f>SUM(Manure!F24:H24)</f>
        <v>25.34513192416314</v>
      </c>
      <c r="C21" s="92">
        <v>13.945739130434784</v>
      </c>
      <c r="D21" s="3">
        <f>'Crop Removal'!N154</f>
        <v>96.58585578231292</v>
      </c>
      <c r="E21" s="3">
        <f>'Crop Removal'!M154</f>
        <v>197.5748707482993</v>
      </c>
      <c r="F21" s="3">
        <f>SUM(Manure!I24:K24)</f>
        <v>32.43590060297939</v>
      </c>
      <c r="G21" s="92">
        <v>41.12556521739136</v>
      </c>
      <c r="H21" s="3">
        <f>'Crop Removal'!M256</f>
        <v>61.8481120181406</v>
      </c>
    </row>
    <row r="22" spans="1:8" ht="12.75">
      <c r="A22" s="2">
        <v>1947</v>
      </c>
      <c r="B22" s="3">
        <f>SUM(Manure!F25:H25)</f>
        <v>25.364746559385573</v>
      </c>
      <c r="C22" s="92">
        <v>14.317347826086959</v>
      </c>
      <c r="D22" s="3">
        <f>'Crop Removal'!N155</f>
        <v>105.7910476190476</v>
      </c>
      <c r="E22" s="3">
        <f>'Crop Removal'!M155</f>
        <v>190.43594104308391</v>
      </c>
      <c r="F22" s="3">
        <f>SUM(Manure!I25:K25)</f>
        <v>32.60861030915119</v>
      </c>
      <c r="G22" s="92">
        <v>42.19591304347832</v>
      </c>
      <c r="H22" s="3">
        <f>'Crop Removal'!M257</f>
        <v>57.64183900226757</v>
      </c>
    </row>
    <row r="23" spans="1:8" ht="12.75">
      <c r="A23" s="2">
        <v>1948</v>
      </c>
      <c r="B23" s="3">
        <f>SUM(Manure!F26:H26)</f>
        <v>24.457987083673945</v>
      </c>
      <c r="C23" s="92">
        <v>14.688956521739133</v>
      </c>
      <c r="D23" s="3">
        <f>'Crop Removal'!N156</f>
        <v>104.68948027210885</v>
      </c>
      <c r="E23" s="3">
        <f>'Crop Removal'!M156</f>
        <v>217.41420861678012</v>
      </c>
      <c r="F23" s="3">
        <f>SUM(Manure!I26:K26)</f>
        <v>31.363953599466534</v>
      </c>
      <c r="G23" s="92">
        <v>43.266260869565286</v>
      </c>
      <c r="H23" s="3">
        <f>'Crop Removal'!M258</f>
        <v>68.90408979591837</v>
      </c>
    </row>
    <row r="24" spans="1:8" ht="12.75">
      <c r="A24" s="2">
        <v>1949</v>
      </c>
      <c r="B24" s="3">
        <f>SUM(Manure!F27:H27)</f>
        <v>24.25450411845533</v>
      </c>
      <c r="C24" s="92">
        <v>15.060565217391307</v>
      </c>
      <c r="D24" s="3">
        <f>'Crop Removal'!N157</f>
        <v>70.99131972789114</v>
      </c>
      <c r="E24" s="3">
        <f>'Crop Removal'!M157</f>
        <v>167.8497732426304</v>
      </c>
      <c r="F24" s="3">
        <f>SUM(Manure!I27:K27)</f>
        <v>31.34168464015705</v>
      </c>
      <c r="G24" s="92">
        <v>44.336608695652245</v>
      </c>
      <c r="H24" s="3">
        <f>'Crop Removal'!M259</f>
        <v>55.352437641723355</v>
      </c>
    </row>
    <row r="25" spans="1:8" ht="12.75">
      <c r="A25" s="2">
        <v>1950</v>
      </c>
      <c r="B25" s="3">
        <f>SUM(Manure!F28:H28)</f>
        <v>23.47640260423333</v>
      </c>
      <c r="C25" s="92">
        <v>15.432173913043481</v>
      </c>
      <c r="D25" s="3">
        <f>'Crop Removal'!N158</f>
        <v>87.31079727891156</v>
      </c>
      <c r="E25" s="3">
        <f>'Crop Removal'!M158</f>
        <v>203.88406349206352</v>
      </c>
      <c r="F25" s="3">
        <f>SUM(Manure!I28:K28)</f>
        <v>30.337643223926328</v>
      </c>
      <c r="G25" s="92">
        <v>45.406956521739204</v>
      </c>
      <c r="H25" s="3">
        <f>'Crop Removal'!M260</f>
        <v>66.61376371882088</v>
      </c>
    </row>
    <row r="26" spans="1:8" ht="12.75">
      <c r="A26" s="2">
        <v>1951</v>
      </c>
      <c r="B26" s="3">
        <f>SUM(Manure!F29:H29)</f>
        <v>24.697824788685306</v>
      </c>
      <c r="C26" s="92">
        <v>15.803782608695656</v>
      </c>
      <c r="D26" s="3">
        <f>'Crop Removal'!N159</f>
        <v>121.66014693877551</v>
      </c>
      <c r="E26" s="3">
        <f>'Crop Removal'!M159</f>
        <v>244.35266666666666</v>
      </c>
      <c r="F26" s="3">
        <f>SUM(Manure!I29:K29)</f>
        <v>31.79473299272837</v>
      </c>
      <c r="G26" s="92">
        <v>46.47730434782616</v>
      </c>
      <c r="H26" s="3">
        <f>'Crop Removal'!M261</f>
        <v>75.97809886621316</v>
      </c>
    </row>
    <row r="27" spans="1:8" ht="12.75">
      <c r="A27" s="2">
        <v>1952</v>
      </c>
      <c r="B27" s="3">
        <f>SUM(Manure!F30:H30)</f>
        <v>26.353412981126986</v>
      </c>
      <c r="C27" s="92">
        <v>16.175391304347826</v>
      </c>
      <c r="D27" s="3">
        <f>'Crop Removal'!N160</f>
        <v>103.34625306122449</v>
      </c>
      <c r="E27" s="3">
        <f>'Crop Removal'!M160</f>
        <v>216.71789569160995</v>
      </c>
      <c r="F27" s="3">
        <f>SUM(Manure!I30:K30)</f>
        <v>33.78472352857642</v>
      </c>
      <c r="G27" s="92">
        <v>47.54765217391312</v>
      </c>
      <c r="H27" s="3">
        <f>'Crop Removal'!M262</f>
        <v>68.86867120181405</v>
      </c>
    </row>
    <row r="28" spans="1:8" ht="12.75">
      <c r="A28" s="2">
        <v>1953</v>
      </c>
      <c r="B28" s="3">
        <f>SUM(Manure!F31:H31)</f>
        <v>28.006083823459186</v>
      </c>
      <c r="C28" s="92">
        <v>16.547</v>
      </c>
      <c r="D28" s="3">
        <f>'Crop Removal'!N161</f>
        <v>122.15485170068028</v>
      </c>
      <c r="E28" s="3">
        <f>'Crop Removal'!M161</f>
        <v>246.0187800453515</v>
      </c>
      <c r="F28" s="3">
        <f>SUM(Manure!I31:K31)</f>
        <v>35.450045590514144</v>
      </c>
      <c r="G28" s="92">
        <v>48.618</v>
      </c>
      <c r="H28" s="3">
        <f>'Crop Removal'!M263</f>
        <v>77.29676371882088</v>
      </c>
    </row>
    <row r="29" spans="1:8" ht="12.75">
      <c r="A29" s="2">
        <v>1954</v>
      </c>
      <c r="B29" s="3">
        <f>SUM(Manure!F32:H32)</f>
        <v>28.833633483090765</v>
      </c>
      <c r="C29" s="3">
        <f>Fertilizer!B4/1000</f>
        <v>16.547</v>
      </c>
      <c r="D29" s="3">
        <f>'Crop Removal'!N162</f>
        <v>110.87373605442177</v>
      </c>
      <c r="E29" s="3">
        <f>'Crop Removal'!M162</f>
        <v>223.7291882086168</v>
      </c>
      <c r="F29" s="3">
        <f>SUM(Manure!I32:K32)</f>
        <v>36.47724232928991</v>
      </c>
      <c r="G29" s="3">
        <f>Fertilizer!C4/1000</f>
        <v>48.618</v>
      </c>
      <c r="H29" s="3">
        <f>'Crop Removal'!M264</f>
        <v>70.53138321995465</v>
      </c>
    </row>
    <row r="30" spans="1:8" ht="12.75">
      <c r="A30" s="2">
        <v>1955</v>
      </c>
      <c r="B30" s="3">
        <f>SUM(Manure!F33:H33)</f>
        <v>29.2403025907925</v>
      </c>
      <c r="C30" s="3">
        <f>Fertilizer!B5/1000</f>
        <v>18.26</v>
      </c>
      <c r="D30" s="3">
        <f>'Crop Removal'!N163</f>
        <v>103.0372462585034</v>
      </c>
      <c r="E30" s="3">
        <f>'Crop Removal'!M163</f>
        <v>215.19501587301588</v>
      </c>
      <c r="F30" s="3">
        <f>SUM(Manure!I33:K33)</f>
        <v>37.157850114345756</v>
      </c>
      <c r="G30" s="3">
        <f>Fertilizer!C5/1000</f>
        <v>49.549</v>
      </c>
      <c r="H30" s="3">
        <f>'Crop Removal'!M265</f>
        <v>68.80875147392291</v>
      </c>
    </row>
    <row r="31" spans="1:8" ht="12.75">
      <c r="A31" s="2">
        <v>1956</v>
      </c>
      <c r="B31" s="3">
        <f>SUM(Manure!F34:H34)</f>
        <v>29.26634390381222</v>
      </c>
      <c r="C31" s="3">
        <f>Fertilizer!B6/1000</f>
        <v>18.854</v>
      </c>
      <c r="D31" s="3">
        <f>'Crop Removal'!N164</f>
        <v>108.85211972789116</v>
      </c>
      <c r="E31" s="3">
        <f>'Crop Removal'!M164</f>
        <v>219.17377777777781</v>
      </c>
      <c r="F31" s="3">
        <f>SUM(Manure!I34:K34)</f>
        <v>37.2747219879528</v>
      </c>
      <c r="G31" s="3">
        <f>Fertilizer!C6/1000</f>
        <v>51.348</v>
      </c>
      <c r="H31" s="3">
        <f>'Crop Removal'!M266</f>
        <v>69.1003074829932</v>
      </c>
    </row>
    <row r="32" spans="1:8" ht="12.75">
      <c r="A32" s="2">
        <v>1957</v>
      </c>
      <c r="B32" s="3">
        <f>SUM(Manure!F35:H35)</f>
        <v>30.19119944303355</v>
      </c>
      <c r="C32" s="3">
        <f>Fertilizer!B7/1000</f>
        <v>20.139</v>
      </c>
      <c r="D32" s="3">
        <f>'Crop Removal'!N165</f>
        <v>113.37528163265306</v>
      </c>
      <c r="E32" s="3">
        <f>'Crop Removal'!M165</f>
        <v>231.50465759637183</v>
      </c>
      <c r="F32" s="3">
        <f>SUM(Manure!I35:K35)</f>
        <v>38.3621690364362</v>
      </c>
      <c r="G32" s="3">
        <f>Fertilizer!C7/1000</f>
        <v>50.658</v>
      </c>
      <c r="H32" s="3">
        <f>'Crop Removal'!M267</f>
        <v>72.9694036281179</v>
      </c>
    </row>
    <row r="33" spans="1:8" ht="12.75">
      <c r="A33" s="2">
        <v>1958</v>
      </c>
      <c r="B33" s="3">
        <f>SUM(Manure!F36:H36)</f>
        <v>30.185700756178726</v>
      </c>
      <c r="C33" s="3">
        <f>Fertilizer!B8/1000</f>
        <v>23.009</v>
      </c>
      <c r="D33" s="3">
        <f>'Crop Removal'!N166</f>
        <v>97.0909224489796</v>
      </c>
      <c r="E33" s="3">
        <f>'Crop Removal'!M166</f>
        <v>219.8538911564626</v>
      </c>
      <c r="F33" s="3">
        <f>SUM(Manure!I36:K36)</f>
        <v>38.72058758860759</v>
      </c>
      <c r="G33" s="3">
        <f>Fertilizer!C8/1000</f>
        <v>51.721</v>
      </c>
      <c r="H33" s="3">
        <f>'Crop Removal'!M268</f>
        <v>71.36996371882086</v>
      </c>
    </row>
    <row r="34" spans="1:8" ht="12.75">
      <c r="A34" s="2">
        <v>1959</v>
      </c>
      <c r="B34" s="3">
        <f>SUM(Manure!F37:H37)</f>
        <v>30.474766279638803</v>
      </c>
      <c r="C34" s="3">
        <f>Fertilizer!B9/1000</f>
        <v>24.509</v>
      </c>
      <c r="D34" s="3">
        <f>'Crop Removal'!N167</f>
        <v>114.33953197278912</v>
      </c>
      <c r="E34" s="3">
        <f>'Crop Removal'!M167</f>
        <v>234.05755555555558</v>
      </c>
      <c r="F34" s="3">
        <f>SUM(Manure!I37:K37)</f>
        <v>39.1775723254934</v>
      </c>
      <c r="G34" s="3">
        <f>Fertilizer!C9/1000</f>
        <v>58.944</v>
      </c>
      <c r="H34" s="3">
        <f>'Crop Removal'!M269</f>
        <v>73.38511700680273</v>
      </c>
    </row>
    <row r="35" spans="1:8" ht="12.75">
      <c r="A35" s="2">
        <v>1960</v>
      </c>
      <c r="B35" s="3">
        <f>SUM(Manure!F38:H38)</f>
        <v>30.774718222214773</v>
      </c>
      <c r="C35" s="3">
        <f>Fertilizer!B10/1000</f>
        <v>24.237</v>
      </c>
      <c r="D35" s="3">
        <f>'Crop Removal'!N168</f>
        <v>122.48821768707484</v>
      </c>
      <c r="E35" s="3">
        <f>'Crop Removal'!M168</f>
        <v>237.7844897959184</v>
      </c>
      <c r="F35" s="3">
        <f>SUM(Manure!I38:K38)</f>
        <v>39.327209081524614</v>
      </c>
      <c r="G35" s="3">
        <f>Fertilizer!C10/1000</f>
        <v>55.229</v>
      </c>
      <c r="H35" s="3">
        <f>'Crop Removal'!M270</f>
        <v>73.591789569161</v>
      </c>
    </row>
    <row r="36" spans="1:8" ht="12.75">
      <c r="A36" s="2">
        <v>1961</v>
      </c>
      <c r="B36" s="3">
        <f>SUM(Manure!F39:H39)</f>
        <v>32.201543837383035</v>
      </c>
      <c r="C36" s="3">
        <f>Fertilizer!B11/1000</f>
        <v>31.874</v>
      </c>
      <c r="D36" s="3">
        <f>'Crop Removal'!N169</f>
        <v>130.69005714285714</v>
      </c>
      <c r="E36" s="3">
        <f>'Crop Removal'!M169</f>
        <v>258.87931065759636</v>
      </c>
      <c r="F36" s="3">
        <f>SUM(Manure!I39:K39)</f>
        <v>41.04179379599046</v>
      </c>
      <c r="G36" s="3">
        <f>Fertilizer!C11/1000</f>
        <v>61.279</v>
      </c>
      <c r="H36" s="3">
        <f>'Crop Removal'!M271</f>
        <v>80.7290793197279</v>
      </c>
    </row>
    <row r="37" spans="1:8" ht="12.75">
      <c r="A37" s="2">
        <v>1962</v>
      </c>
      <c r="B37" s="3">
        <f>SUM(Manure!F40:H40)</f>
        <v>33.64985726192814</v>
      </c>
      <c r="C37" s="3">
        <f>Fertilizer!B12/1000</f>
        <v>38.918</v>
      </c>
      <c r="D37" s="3">
        <f>'Crop Removal'!N170</f>
        <v>112.00497414965986</v>
      </c>
      <c r="E37" s="3">
        <f>'Crop Removal'!M170</f>
        <v>240.5401632653061</v>
      </c>
      <c r="F37" s="3">
        <f>SUM(Manure!I40:K40)</f>
        <v>43.10234243685601</v>
      </c>
      <c r="G37" s="3">
        <f>Fertilizer!C12/1000</f>
        <v>64.856</v>
      </c>
      <c r="H37" s="3">
        <f>'Crop Removal'!M272</f>
        <v>76.76929931972788</v>
      </c>
    </row>
    <row r="38" spans="1:8" ht="12.75">
      <c r="A38" s="2">
        <v>1963</v>
      </c>
      <c r="B38" s="3">
        <f>SUM(Manure!F41:H41)</f>
        <v>33.62525306056696</v>
      </c>
      <c r="C38" s="3">
        <f>Fertilizer!B13/1000</f>
        <v>44.663</v>
      </c>
      <c r="D38" s="3">
        <f>'Crop Removal'!N171</f>
        <v>122.60933877551021</v>
      </c>
      <c r="E38" s="3">
        <f>'Crop Removal'!M171</f>
        <v>253.62888435374148</v>
      </c>
      <c r="F38" s="3">
        <f>SUM(Manure!I41:K41)</f>
        <v>43.111895007229315</v>
      </c>
      <c r="G38" s="3">
        <f>Fertilizer!C13/1000</f>
        <v>69.012</v>
      </c>
      <c r="H38" s="3">
        <f>'Crop Removal'!M273</f>
        <v>80.59950204081633</v>
      </c>
    </row>
    <row r="39" spans="1:8" ht="12.75">
      <c r="A39" s="2">
        <v>1964</v>
      </c>
      <c r="B39" s="3">
        <f>SUM(Manure!F42:H42)</f>
        <v>34.27232931229803</v>
      </c>
      <c r="C39" s="3">
        <f>Fertilizer!B14/1000</f>
        <v>62.646</v>
      </c>
      <c r="D39" s="3">
        <f>'Crop Removal'!N172</f>
        <v>118.84630204081631</v>
      </c>
      <c r="E39" s="3">
        <f>'Crop Removal'!M172</f>
        <v>259.0027528344671</v>
      </c>
      <c r="F39" s="3">
        <f>SUM(Manure!I42:K42)</f>
        <v>43.89174699692523</v>
      </c>
      <c r="G39" s="3">
        <f>Fertilizer!C14/1000</f>
        <v>78.666</v>
      </c>
      <c r="H39" s="3">
        <f>'Crop Removal'!M274</f>
        <v>84.40490022675736</v>
      </c>
    </row>
    <row r="40" spans="1:8" ht="12.75">
      <c r="A40" s="2">
        <v>1965</v>
      </c>
      <c r="B40" s="3">
        <f>SUM(Manure!F43:H43)</f>
        <v>34.385562011767554</v>
      </c>
      <c r="C40" s="3">
        <f>Fertilizer!B15/1000</f>
        <v>66.675</v>
      </c>
      <c r="D40" s="3">
        <f>'Crop Removal'!N173</f>
        <v>106.46280272108844</v>
      </c>
      <c r="E40" s="3">
        <f>'Crop Removal'!M173</f>
        <v>244.72351473922902</v>
      </c>
      <c r="F40" s="3">
        <f>SUM(Manure!I43:K43)</f>
        <v>43.96838372547871</v>
      </c>
      <c r="G40" s="3">
        <f>Fertilizer!C15/1000</f>
        <v>86.689</v>
      </c>
      <c r="H40" s="3">
        <f>'Crop Removal'!M275</f>
        <v>80.96749841269842</v>
      </c>
    </row>
    <row r="41" spans="1:8" ht="12.75">
      <c r="A41" s="2">
        <v>1966</v>
      </c>
      <c r="B41" s="3">
        <f>SUM(Manure!F44:H44)</f>
        <v>33.75292333856997</v>
      </c>
      <c r="C41" s="3">
        <f>Fertilizer!B16/1000</f>
        <v>68.673</v>
      </c>
      <c r="D41" s="3">
        <f>'Crop Removal'!N174</f>
        <v>138.97072653061227</v>
      </c>
      <c r="E41" s="3">
        <f>'Crop Removal'!M174</f>
        <v>285.53217233560093</v>
      </c>
      <c r="F41" s="3">
        <f>SUM(Manure!I44:K44)</f>
        <v>43.31315674796244</v>
      </c>
      <c r="G41" s="3">
        <f>Fertilizer!C16/1000</f>
        <v>96.826</v>
      </c>
      <c r="H41" s="3">
        <f>'Crop Removal'!M276</f>
        <v>92.02280861678004</v>
      </c>
    </row>
    <row r="42" spans="1:8" ht="12.75">
      <c r="A42" s="2">
        <v>1967</v>
      </c>
      <c r="B42" s="3">
        <f>SUM(Manure!F45:H45)</f>
        <v>34.408905989732986</v>
      </c>
      <c r="C42" s="3">
        <f>Fertilizer!B17/1000</f>
        <v>83.075</v>
      </c>
      <c r="D42" s="3">
        <f>'Crop Removal'!N175</f>
        <v>152.6500843537415</v>
      </c>
      <c r="E42" s="3">
        <f>'Crop Removal'!M175</f>
        <v>310.9865623582766</v>
      </c>
      <c r="F42" s="3">
        <f>SUM(Manure!I45:K45)</f>
        <v>44.21653320911773</v>
      </c>
      <c r="G42" s="3">
        <f>Fertilizer!C17/1000</f>
        <v>108.867</v>
      </c>
      <c r="H42" s="3">
        <f>'Crop Removal'!M277</f>
        <v>100.11096825396825</v>
      </c>
    </row>
    <row r="43" spans="1:8" ht="12.75">
      <c r="A43" s="2">
        <v>1968</v>
      </c>
      <c r="B43" s="3">
        <f>SUM(Manure!F46:H46)</f>
        <v>34.94751952247695</v>
      </c>
      <c r="C43" s="3">
        <f>Fertilizer!B18/1000</f>
        <v>98.44</v>
      </c>
      <c r="D43" s="3">
        <f>'Crop Removal'!N176</f>
        <v>139.29505306122448</v>
      </c>
      <c r="E43" s="3">
        <f>'Crop Removal'!M176</f>
        <v>300.93743310657595</v>
      </c>
      <c r="F43" s="3">
        <f>SUM(Manure!I46:K46)</f>
        <v>44.82828492811439</v>
      </c>
      <c r="G43" s="3">
        <f>Fertilizer!C18/1000</f>
        <v>109.772</v>
      </c>
      <c r="H43" s="3">
        <f>'Crop Removal'!M278</f>
        <v>98.84380090702949</v>
      </c>
    </row>
    <row r="44" spans="1:8" ht="12.75">
      <c r="A44" s="2">
        <v>1969</v>
      </c>
      <c r="B44" s="3">
        <f>SUM(Manure!F47:H47)</f>
        <v>35.48601734894014</v>
      </c>
      <c r="C44" s="3">
        <f>Fertilizer!B19/1000</f>
        <v>89.774</v>
      </c>
      <c r="D44" s="3">
        <f>'Crop Removal'!N177</f>
        <v>147.64469115646259</v>
      </c>
      <c r="E44" s="3">
        <f>'Crop Removal'!M177</f>
        <v>305.8922131519274</v>
      </c>
      <c r="F44" s="3">
        <f>SUM(Manure!I47:K47)</f>
        <v>45.501314087074746</v>
      </c>
      <c r="G44" s="3">
        <f>Fertilizer!C19/1000</f>
        <v>107.596</v>
      </c>
      <c r="H44" s="3">
        <f>'Crop Removal'!M279</f>
        <v>99.27169795918368</v>
      </c>
    </row>
    <row r="45" spans="1:8" ht="12.75">
      <c r="A45" s="2">
        <v>1970</v>
      </c>
      <c r="B45" s="3">
        <f>SUM(Manure!F48:H48)</f>
        <v>35.3816463072475</v>
      </c>
      <c r="C45" s="3">
        <f>Fertilizer!B20/1000</f>
        <v>122.402</v>
      </c>
      <c r="D45" s="3">
        <f>'Crop Removal'!N178</f>
        <v>136.02669387755103</v>
      </c>
      <c r="E45" s="3">
        <f>'Crop Removal'!M178</f>
        <v>305.73512471655334</v>
      </c>
      <c r="F45" s="3">
        <f>SUM(Manure!I48:K48)</f>
        <v>45.452398923413</v>
      </c>
      <c r="G45" s="3">
        <f>Fertilizer!C20/1000</f>
        <v>113.309</v>
      </c>
      <c r="H45" s="3">
        <f>'Crop Removal'!M280</f>
        <v>102.70388435374149</v>
      </c>
    </row>
    <row r="46" spans="1:8" ht="12.75">
      <c r="A46" s="2">
        <v>1971</v>
      </c>
      <c r="B46" s="3">
        <f>SUM(Manure!F49:H49)</f>
        <v>36.123266050292685</v>
      </c>
      <c r="C46" s="3">
        <f>Fertilizer!B21/1000</f>
        <v>130.433</v>
      </c>
      <c r="D46" s="3">
        <f>'Crop Removal'!N179</f>
        <v>119.85849251700681</v>
      </c>
      <c r="E46" s="3">
        <f>'Crop Removal'!M179</f>
        <v>291.31431746031745</v>
      </c>
      <c r="F46" s="3">
        <f>SUM(Manure!I49:K49)</f>
        <v>47.51544448720477</v>
      </c>
      <c r="G46" s="3">
        <f>Fertilizer!C21/1000</f>
        <v>117.278</v>
      </c>
      <c r="H46" s="3">
        <f>'Crop Removal'!M281</f>
        <v>100.31547346938777</v>
      </c>
    </row>
    <row r="47" spans="1:8" ht="12.75">
      <c r="A47" s="2">
        <v>1972</v>
      </c>
      <c r="B47" s="3">
        <f>SUM(Manure!F50:H50)</f>
        <v>37.451923242556376</v>
      </c>
      <c r="C47" s="3">
        <f>Fertilizer!B22/1000</f>
        <v>128.919</v>
      </c>
      <c r="D47" s="3">
        <f>'Crop Removal'!N180</f>
        <v>132.34236734693877</v>
      </c>
      <c r="E47" s="3">
        <f>'Crop Removal'!M180</f>
        <v>301.34097505668933</v>
      </c>
      <c r="F47" s="3">
        <f>SUM(Manure!I50:K50)</f>
        <v>50.1318561192042</v>
      </c>
      <c r="G47" s="3">
        <f>Fertilizer!C22/1000</f>
        <v>121.307</v>
      </c>
      <c r="H47" s="3">
        <f>'Crop Removal'!M282</f>
        <v>101.62729024943312</v>
      </c>
    </row>
    <row r="48" spans="1:8" ht="12.75">
      <c r="A48" s="2">
        <v>1973</v>
      </c>
      <c r="B48" s="3">
        <f>SUM(Manure!F51:H51)</f>
        <v>37.995002767620164</v>
      </c>
      <c r="C48" s="3">
        <f>Fertilizer!B23/1000</f>
        <v>127.895</v>
      </c>
      <c r="D48" s="3">
        <f>'Crop Removal'!N181</f>
        <v>135.46549659863945</v>
      </c>
      <c r="E48" s="3">
        <f>'Crop Removal'!M181</f>
        <v>308.9075510204082</v>
      </c>
      <c r="F48" s="3">
        <f>SUM(Manure!I51:K51)</f>
        <v>50.70082365719289</v>
      </c>
      <c r="G48" s="3">
        <f>Fertilizer!C23/1000</f>
        <v>128.638</v>
      </c>
      <c r="H48" s="3">
        <f>'Crop Removal'!M283</f>
        <v>104.69891609977324</v>
      </c>
    </row>
    <row r="49" spans="1:8" ht="12.75">
      <c r="A49" s="2">
        <v>1974</v>
      </c>
      <c r="B49" s="3">
        <f>SUM(Manure!F52:H52)</f>
        <v>38.960636908621645</v>
      </c>
      <c r="C49" s="3">
        <f>Fertilizer!B24/1000</f>
        <v>165.86</v>
      </c>
      <c r="D49" s="3">
        <f>'Crop Removal'!N182</f>
        <v>119.09632653061225</v>
      </c>
      <c r="E49" s="3">
        <f>'Crop Removal'!M182</f>
        <v>286.8166893424036</v>
      </c>
      <c r="F49" s="3">
        <f>SUM(Manure!I52:K52)</f>
        <v>51.642592498898956</v>
      </c>
      <c r="G49" s="3">
        <f>Fertilizer!C24/1000</f>
        <v>133.97</v>
      </c>
      <c r="H49" s="3">
        <f>'Crop Removal'!M284</f>
        <v>99.14906575963721</v>
      </c>
    </row>
    <row r="50" spans="1:8" ht="12.75">
      <c r="A50" s="2">
        <v>1975</v>
      </c>
      <c r="B50" s="3">
        <f>SUM(Manure!F53:H53)</f>
        <v>38.50067035280344</v>
      </c>
      <c r="C50" s="3">
        <f>Fertilizer!B25/1000</f>
        <v>152.952</v>
      </c>
      <c r="D50" s="3">
        <f>'Crop Removal'!N183</f>
        <v>127.9609469387755</v>
      </c>
      <c r="E50" s="3">
        <f>'Crop Removal'!M183</f>
        <v>326.6152199546485</v>
      </c>
      <c r="F50" s="3">
        <f>SUM(Manure!I53:K53)</f>
        <v>50.95669815280958</v>
      </c>
      <c r="G50" s="3">
        <f>Fertilizer!C25/1000</f>
        <v>126.036</v>
      </c>
      <c r="H50" s="3">
        <f>'Crop Removal'!M285</f>
        <v>115.64169433106575</v>
      </c>
    </row>
    <row r="51" spans="1:8" ht="12.75">
      <c r="A51" s="2">
        <v>1976</v>
      </c>
      <c r="B51" s="3">
        <f>SUM(Manure!F54:H54)</f>
        <v>38.022384654563055</v>
      </c>
      <c r="C51" s="3">
        <f>Fertilizer!B26/1000</f>
        <v>161.364</v>
      </c>
      <c r="D51" s="3">
        <f>'Crop Removal'!N184</f>
        <v>127.7887074829932</v>
      </c>
      <c r="E51" s="3">
        <f>'Crop Removal'!M184</f>
        <v>317.98331065759635</v>
      </c>
      <c r="F51" s="3">
        <f>SUM(Manure!I54:K54)</f>
        <v>50.56139649360668</v>
      </c>
      <c r="G51" s="3">
        <f>Fertilizer!C26/1000</f>
        <v>145.039</v>
      </c>
      <c r="H51" s="3">
        <f>'Crop Removal'!M286</f>
        <v>112.62288117913832</v>
      </c>
    </row>
    <row r="52" spans="1:8" ht="12.75">
      <c r="A52" s="2">
        <v>1977</v>
      </c>
      <c r="B52" s="3">
        <f>SUM(Manure!F55:H55)</f>
        <v>37.974478532155814</v>
      </c>
      <c r="C52" s="3">
        <f>Fertilizer!B27/1000</f>
        <v>157.5</v>
      </c>
      <c r="D52" s="3">
        <f>'Crop Removal'!N185</f>
        <v>147.25825850340138</v>
      </c>
      <c r="E52" s="3">
        <f>'Crop Removal'!M185</f>
        <v>352.2223129251701</v>
      </c>
      <c r="F52" s="3">
        <f>SUM(Manure!I55:K55)</f>
        <v>50.800964516894055</v>
      </c>
      <c r="G52" s="3">
        <f>Fertilizer!C27/1000</f>
        <v>144.4</v>
      </c>
      <c r="H52" s="3">
        <f>'Crop Removal'!M287</f>
        <v>123.0391029478458</v>
      </c>
    </row>
    <row r="53" spans="1:8" ht="12.75">
      <c r="A53" s="2">
        <v>1978</v>
      </c>
      <c r="B53" s="3">
        <f>SUM(Manure!F56:H56)</f>
        <v>36.921023935786465</v>
      </c>
      <c r="C53" s="3">
        <f>Fertilizer!B28/1000</f>
        <v>166.9</v>
      </c>
      <c r="D53" s="3">
        <f>'Crop Removal'!N186</f>
        <v>139.46613333333332</v>
      </c>
      <c r="E53" s="3">
        <f>'Crop Removal'!M186</f>
        <v>330.02209977324264</v>
      </c>
      <c r="F53" s="3">
        <f>SUM(Manure!I56:K56)</f>
        <v>50.58352017700749</v>
      </c>
      <c r="G53" s="3">
        <f>Fertilizer!C28/1000</f>
        <v>148.9</v>
      </c>
      <c r="H53" s="3">
        <f>'Crop Removal'!M288</f>
        <v>114.45531972789118</v>
      </c>
    </row>
    <row r="54" spans="1:8" ht="12.75">
      <c r="A54" s="2">
        <v>1979</v>
      </c>
      <c r="B54" s="3">
        <f>SUM(Manure!F57:H57)</f>
        <v>38.946071242577496</v>
      </c>
      <c r="C54" s="3">
        <f>Fertilizer!B29/1000</f>
        <v>174.7</v>
      </c>
      <c r="D54" s="3">
        <f>'Crop Removal'!N187</f>
        <v>157.8695238095238</v>
      </c>
      <c r="E54" s="3">
        <f>'Crop Removal'!M187</f>
        <v>368.47145124716553</v>
      </c>
      <c r="F54" s="3">
        <f>SUM(Manure!I57:K57)</f>
        <v>54.2668897766301</v>
      </c>
      <c r="G54" s="3">
        <f>Fertilizer!C29/1000</f>
        <v>169.1</v>
      </c>
      <c r="H54" s="3">
        <f>'Crop Removal'!M289</f>
        <v>127.74916553287981</v>
      </c>
    </row>
    <row r="55" spans="1:8" ht="12.75">
      <c r="A55" s="2">
        <v>1980</v>
      </c>
      <c r="B55" s="3">
        <f>SUM(Manure!F58:H58)</f>
        <v>39.256486807461805</v>
      </c>
      <c r="C55" s="3">
        <f>Fertilizer!B30/1000</f>
        <v>169</v>
      </c>
      <c r="D55" s="3">
        <f>'Crop Removal'!N188</f>
        <v>162.85855782312927</v>
      </c>
      <c r="E55" s="3">
        <f>'Crop Removal'!M188</f>
        <v>379.1201133786848</v>
      </c>
      <c r="F55" s="3">
        <f>SUM(Manure!I58:K58)</f>
        <v>54.94293838860592</v>
      </c>
      <c r="G55" s="3">
        <f>Fertilizer!C30/1000</f>
        <v>157</v>
      </c>
      <c r="H55" s="3">
        <f>'Crop Removal'!M290</f>
        <v>131.52103537414965</v>
      </c>
    </row>
    <row r="56" spans="1:8" ht="12.75">
      <c r="A56" s="2">
        <v>1981</v>
      </c>
      <c r="B56" s="3">
        <f>SUM(Manure!F59:H59)</f>
        <v>38.923954973818184</v>
      </c>
      <c r="C56" s="3">
        <f>Fertilizer!B31/1000</f>
        <v>205.6</v>
      </c>
      <c r="D56" s="3">
        <f>'Crop Removal'!N189</f>
        <v>154.15714829931974</v>
      </c>
      <c r="E56" s="3">
        <f>'Crop Removal'!M189</f>
        <v>370.89135600907036</v>
      </c>
      <c r="F56" s="3">
        <f>SUM(Manure!I59:K59)</f>
        <v>54.46611168732367</v>
      </c>
      <c r="G56" s="3">
        <f>Fertilizer!C31/1000</f>
        <v>153.1</v>
      </c>
      <c r="H56" s="3">
        <f>'Crop Removal'!M291</f>
        <v>130.92307936507936</v>
      </c>
    </row>
    <row r="57" spans="1:8" ht="12.75">
      <c r="A57" s="2">
        <v>1982</v>
      </c>
      <c r="B57" s="3">
        <f>SUM(Manure!F60:H60)</f>
        <v>38.35520340889145</v>
      </c>
      <c r="C57" s="3">
        <f>Fertilizer!B32/1000</f>
        <v>200.4</v>
      </c>
      <c r="D57" s="3">
        <f>'Crop Removal'!N190</f>
        <v>164.63733333333332</v>
      </c>
      <c r="E57" s="3">
        <f>'Crop Removal'!M190</f>
        <v>376.6280045351475</v>
      </c>
      <c r="F57" s="3">
        <f>SUM(Manure!I60:K60)</f>
        <v>53.90480092514749</v>
      </c>
      <c r="G57" s="3">
        <f>Fertilizer!C32/1000</f>
        <v>155.4</v>
      </c>
      <c r="H57" s="3">
        <f>'Crop Removal'!M292</f>
        <v>129.67699319727893</v>
      </c>
    </row>
    <row r="58" spans="1:8" ht="12.75">
      <c r="A58" s="2">
        <v>1983</v>
      </c>
      <c r="B58" s="3">
        <f>SUM(Manure!F61:H61)</f>
        <v>38.37622072530782</v>
      </c>
      <c r="C58" s="3">
        <f>Fertilizer!B33/1000</f>
        <v>199</v>
      </c>
      <c r="D58" s="3">
        <f>'Crop Removal'!N191</f>
        <v>153.62585034013605</v>
      </c>
      <c r="E58" s="3">
        <f>'Crop Removal'!M191</f>
        <v>345.74764172335597</v>
      </c>
      <c r="F58" s="3">
        <f>SUM(Manure!I61:K61)</f>
        <v>54.22429187981418</v>
      </c>
      <c r="G58" s="3">
        <f>Fertilizer!C33/1000</f>
        <v>151.4</v>
      </c>
      <c r="H58" s="3">
        <f>'Crop Removal'!M293</f>
        <v>119.51976961451248</v>
      </c>
    </row>
    <row r="59" spans="1:8" ht="12.75">
      <c r="A59" s="2">
        <v>1984</v>
      </c>
      <c r="B59" s="3">
        <f>SUM(Manure!F62:H62)</f>
        <v>36.83048298268866</v>
      </c>
      <c r="C59" s="3">
        <f>Fertilizer!B34/1000</f>
        <v>209.3</v>
      </c>
      <c r="D59" s="3">
        <f>'Crop Removal'!N192</f>
        <v>168.52136054421769</v>
      </c>
      <c r="E59" s="3">
        <f>'Crop Removal'!M192</f>
        <v>379.4407029478458</v>
      </c>
      <c r="F59" s="3">
        <f>SUM(Manure!I62:K62)</f>
        <v>52.11669911624796</v>
      </c>
      <c r="G59" s="3">
        <f>Fertilizer!C34/1000</f>
        <v>147.3</v>
      </c>
      <c r="H59" s="3">
        <f>'Crop Removal'!M294</f>
        <v>130.77539002267574</v>
      </c>
    </row>
    <row r="60" spans="1:8" ht="12.75">
      <c r="A60" s="2">
        <v>1985</v>
      </c>
      <c r="B60" s="3">
        <f>SUM(Manure!F63:H63)</f>
        <v>36.524569292373414</v>
      </c>
      <c r="C60" s="3">
        <f>Fertilizer!B35/1000</f>
        <v>237.409</v>
      </c>
      <c r="D60" s="3">
        <f>'Crop Removal'!N193</f>
        <v>172.37197278911563</v>
      </c>
      <c r="E60" s="3">
        <f>'Crop Removal'!M193</f>
        <v>391.4380498866214</v>
      </c>
      <c r="F60" s="3">
        <f>SUM(Manure!I63:K63)</f>
        <v>51.55190955900166</v>
      </c>
      <c r="G60" s="3">
        <f>Fertilizer!C35/1000</f>
        <v>152.021</v>
      </c>
      <c r="H60" s="3">
        <f>'Crop Removal'!M295</f>
        <v>135.2359410430839</v>
      </c>
    </row>
    <row r="61" spans="1:8" ht="12.75">
      <c r="A61" s="2">
        <v>1986</v>
      </c>
      <c r="B61" s="3">
        <f>SUM(Manure!F64:H64)</f>
        <v>35.0727299233437</v>
      </c>
      <c r="C61" s="3">
        <f>Fertilizer!B36/1000</f>
        <v>213.916</v>
      </c>
      <c r="D61" s="3">
        <f>'Crop Removal'!N194</f>
        <v>181.3707482993197</v>
      </c>
      <c r="E61" s="3">
        <f>'Crop Removal'!M194</f>
        <v>387.0996598639456</v>
      </c>
      <c r="F61" s="3">
        <f>SUM(Manure!I64:K64)</f>
        <v>49.712071468727515</v>
      </c>
      <c r="G61" s="3">
        <f>Fertilizer!C36/1000</f>
        <v>135.889</v>
      </c>
      <c r="H61" s="3">
        <f>'Crop Removal'!M296</f>
        <v>130.68718367346938</v>
      </c>
    </row>
    <row r="62" spans="1:8" ht="12.75">
      <c r="A62" s="2">
        <v>1987</v>
      </c>
      <c r="B62" s="3">
        <f>SUM(Manure!F65:H65)</f>
        <v>34.772395775188116</v>
      </c>
      <c r="C62" s="3">
        <f>Fertilizer!B37/1000</f>
        <v>216.466</v>
      </c>
      <c r="D62" s="3">
        <f>'Crop Removal'!N195</f>
        <v>199.8952380952381</v>
      </c>
      <c r="E62" s="3">
        <f>'Crop Removal'!M195</f>
        <v>416.4913832199547</v>
      </c>
      <c r="F62" s="3">
        <f>SUM(Manure!I65:K65)</f>
        <v>49.61158515384052</v>
      </c>
      <c r="G62" s="3">
        <f>Fertilizer!C37/1000</f>
        <v>120.677</v>
      </c>
      <c r="H62" s="3">
        <f>'Crop Removal'!M297</f>
        <v>139.12722902494332</v>
      </c>
    </row>
    <row r="63" spans="1:8" ht="12.75">
      <c r="A63" s="2">
        <v>1988</v>
      </c>
      <c r="B63" s="3">
        <f>SUM(Manure!F66:H66)</f>
        <v>34.644196340804854</v>
      </c>
      <c r="C63" s="3">
        <f>Fertilizer!B38/1000</f>
        <v>210.215</v>
      </c>
      <c r="D63" s="3">
        <f>'Crop Removal'!N196</f>
        <v>173.4443537414966</v>
      </c>
      <c r="E63" s="3">
        <f>'Crop Removal'!M196</f>
        <v>348.0996598639456</v>
      </c>
      <c r="F63" s="3">
        <f>SUM(Manure!I66:K66)</f>
        <v>49.569188812889</v>
      </c>
      <c r="G63" s="3">
        <f>Fertilizer!C38/1000</f>
        <v>117.563</v>
      </c>
      <c r="H63" s="3">
        <f>'Crop Removal'!M298</f>
        <v>114.37739229024945</v>
      </c>
    </row>
    <row r="64" spans="1:8" ht="12.75">
      <c r="A64" s="2">
        <v>1989</v>
      </c>
      <c r="B64" s="3">
        <f>SUM(Manure!F67:H67)</f>
        <v>34.88661894165612</v>
      </c>
      <c r="C64" s="3">
        <f>Fertilizer!B39/1000</f>
        <v>191.67</v>
      </c>
      <c r="D64" s="3">
        <f>'Crop Removal'!N197</f>
        <v>188.8862585034014</v>
      </c>
      <c r="E64" s="3">
        <f>'Crop Removal'!M197</f>
        <v>388.8869614512472</v>
      </c>
      <c r="F64" s="3">
        <f>SUM(Manure!I67:K67)</f>
        <v>49.49861925394548</v>
      </c>
      <c r="G64" s="3">
        <f>Fertilizer!C39/1000</f>
        <v>110.912</v>
      </c>
      <c r="H64" s="3">
        <f>'Crop Removal'!M299</f>
        <v>129.55716553287985</v>
      </c>
    </row>
    <row r="65" spans="1:8" ht="12.75">
      <c r="A65" s="2">
        <v>1990</v>
      </c>
      <c r="B65" s="3">
        <f>SUM(Manure!F68:H68)</f>
        <v>34.71078171658354</v>
      </c>
      <c r="C65" s="3">
        <f>Fertilizer!B40/1000</f>
        <v>190.013</v>
      </c>
      <c r="D65" s="3">
        <f>'Crop Removal'!N198</f>
        <v>192.87619047619052</v>
      </c>
      <c r="E65" s="3">
        <f>'Crop Removal'!M198</f>
        <v>404.302947845805</v>
      </c>
      <c r="F65" s="3">
        <f>SUM(Manure!I68:K68)</f>
        <v>48.90545082461706</v>
      </c>
      <c r="G65" s="3">
        <f>Fertilizer!C40/1000</f>
        <v>97.954</v>
      </c>
      <c r="H65" s="3">
        <f>'Crop Removal'!M300</f>
        <v>136.1704535147392</v>
      </c>
    </row>
    <row r="66" spans="1:8" ht="12.75">
      <c r="A66" s="2">
        <v>1991</v>
      </c>
      <c r="B66" s="3">
        <f>SUM(Manure!F69:H69)</f>
        <v>34.46919805783772</v>
      </c>
      <c r="C66" s="3">
        <f>Fertilizer!B41/1000</f>
        <v>174.86</v>
      </c>
      <c r="D66" s="3">
        <f>'Crop Removal'!N199</f>
        <v>199.63537414965984</v>
      </c>
      <c r="E66" s="3">
        <f>'Crop Removal'!M199</f>
        <v>390.5747784126984</v>
      </c>
      <c r="F66" s="3">
        <f>SUM(Manure!I69:K69)</f>
        <v>48.53059968524129</v>
      </c>
      <c r="G66" s="3">
        <f>Fertilizer!C41/1000</f>
        <v>102.124</v>
      </c>
      <c r="H66" s="3">
        <f>'Crop Removal'!M301</f>
        <v>127.84091777596372</v>
      </c>
    </row>
    <row r="67" spans="1:8" ht="12.75">
      <c r="A67" s="2">
        <v>1992</v>
      </c>
      <c r="B67" s="3">
        <f>SUM(Manure!F70:H70)</f>
        <v>34.117627242630746</v>
      </c>
      <c r="C67" s="3">
        <f>Fertilizer!B42/1000</f>
        <v>173.577</v>
      </c>
      <c r="D67" s="3">
        <f>'Crop Removal'!N200</f>
        <v>186.94829931972788</v>
      </c>
      <c r="E67" s="3">
        <f>'Crop Removal'!M200</f>
        <v>362.1832653061224</v>
      </c>
      <c r="F67" s="3">
        <f>SUM(Manure!I70:K70)</f>
        <v>48.224160409100335</v>
      </c>
      <c r="G67" s="3">
        <f>Fertilizer!C42/1000</f>
        <v>98.025</v>
      </c>
      <c r="H67" s="3">
        <f>'Crop Removal'!M302</f>
        <v>116.65970068027212</v>
      </c>
    </row>
    <row r="68" spans="1:8" ht="12.75">
      <c r="A68" s="2">
        <v>1993</v>
      </c>
      <c r="B68" s="3">
        <f>SUM(Manure!F71:H71)</f>
        <v>33.37077419978852</v>
      </c>
      <c r="C68" s="3">
        <f>Fertilizer!B43/1000</f>
        <v>169.587</v>
      </c>
      <c r="D68" s="3">
        <f>'Crop Removal'!N201</f>
        <v>229.06666666666666</v>
      </c>
      <c r="E68" s="3">
        <f>'Crop Removal'!M201</f>
        <v>422.2046258503401</v>
      </c>
      <c r="F68" s="3">
        <f>SUM(Manure!I71:K71)</f>
        <v>47.23533334518555</v>
      </c>
      <c r="G68" s="3">
        <f>Fertilizer!C43/1000</f>
        <v>96.876</v>
      </c>
      <c r="H68" s="3">
        <f>'Crop Removal'!M303</f>
        <v>133.22893424036283</v>
      </c>
    </row>
    <row r="69" spans="1:8" ht="12.75">
      <c r="A69" s="2">
        <v>1994</v>
      </c>
      <c r="B69" s="3">
        <f>SUM(Manure!F72:H72)</f>
        <v>33.826085137970104</v>
      </c>
      <c r="C69" s="3">
        <f>Fertilizer!B44/1000</f>
        <v>168.233</v>
      </c>
      <c r="D69" s="3">
        <f>'Crop Removal'!N202</f>
        <v>229.18639455782312</v>
      </c>
      <c r="E69" s="3">
        <f>'Crop Removal'!M202</f>
        <v>430.1039909297053</v>
      </c>
      <c r="F69" s="3">
        <f>SUM(Manure!I72:K72)</f>
        <v>47.89547282941505</v>
      </c>
      <c r="G69" s="3">
        <f>Fertilizer!C44/1000</f>
        <v>87.814</v>
      </c>
      <c r="H69" s="3">
        <f>'Crop Removal'!M304</f>
        <v>137.36673469387756</v>
      </c>
    </row>
    <row r="70" spans="1:8" ht="12.75">
      <c r="A70" s="2">
        <v>1995</v>
      </c>
      <c r="B70" s="3">
        <f>SUM(Manure!F73:H73)</f>
        <v>35.36757050028868</v>
      </c>
      <c r="C70" s="3">
        <f>Fertilizer!B45/1000</f>
        <v>174.63</v>
      </c>
      <c r="D70" s="3">
        <f>'Crop Removal'!N203</f>
        <v>225.17687074829934</v>
      </c>
      <c r="E70" s="3">
        <f>'Crop Removal'!M203</f>
        <v>427.98047619047617</v>
      </c>
      <c r="F70" s="3">
        <f>SUM(Manure!I73:K73)</f>
        <v>50.104397587696134</v>
      </c>
      <c r="G70" s="3">
        <f>Fertilizer!C45/1000</f>
        <v>79.879</v>
      </c>
      <c r="H70" s="3">
        <f>'Crop Removal'!M305</f>
        <v>137.7632879818594</v>
      </c>
    </row>
    <row r="71" spans="1:8" ht="12.75">
      <c r="A71" s="2">
        <v>1996</v>
      </c>
      <c r="B71" s="3">
        <f>SUM(Manure!F74:H74)</f>
        <v>36.085127128548834</v>
      </c>
      <c r="C71" s="3">
        <f>Fertilizer!B46/1000</f>
        <v>173.884</v>
      </c>
      <c r="D71" s="3">
        <f>'Crop Removal'!N204</f>
        <v>200.55170068027212</v>
      </c>
      <c r="E71" s="3">
        <f>'Crop Removal'!M204</f>
        <v>381.6063492063492</v>
      </c>
      <c r="F71" s="3">
        <f>SUM(Manure!I74:K74)</f>
        <v>50.93517770916693</v>
      </c>
      <c r="G71" s="3">
        <f>Fertilizer!C46/1000</f>
        <v>67.394</v>
      </c>
      <c r="H71" s="3">
        <f>'Crop Removal'!M306</f>
        <v>122.96492517006803</v>
      </c>
    </row>
    <row r="72" spans="1:8" ht="12.75">
      <c r="A72" s="2">
        <v>1997</v>
      </c>
      <c r="B72" s="3">
        <f>SUM(Manure!F75:H75)</f>
        <v>36.113173680167904</v>
      </c>
      <c r="C72" s="3">
        <f>Fertilizer!B47/1000</f>
        <v>155.727</v>
      </c>
      <c r="D72" s="3">
        <f>'Crop Removal'!N205</f>
        <v>225.86802721088435</v>
      </c>
      <c r="E72" s="3">
        <f>'Crop Removal'!M205</f>
        <v>410.7401360544218</v>
      </c>
      <c r="F72" s="3">
        <f>SUM(Manure!I75:K75)</f>
        <v>51.0600368527988</v>
      </c>
      <c r="G72" s="3">
        <f>Fertilizer!C47/1000</f>
        <v>70.648</v>
      </c>
      <c r="H72" s="3">
        <f>'Crop Removal'!M307</f>
        <v>128.2421587301587</v>
      </c>
    </row>
    <row r="73" spans="1:8" ht="12.75">
      <c r="A73" s="2">
        <v>1998</v>
      </c>
      <c r="B73" s="3">
        <f>SUM(Manure!F76:H76)</f>
        <v>36.01641977129989</v>
      </c>
      <c r="C73" s="3">
        <f>Fertilizer!B48/1000</f>
        <v>173.60403</v>
      </c>
      <c r="D73" s="3">
        <f>'Crop Removal'!N206</f>
        <v>195.48843537414967</v>
      </c>
      <c r="E73" s="3">
        <f>'Crop Removal'!M206</f>
        <v>396.9069387755102</v>
      </c>
      <c r="F73" s="3">
        <f>SUM(Manure!I76:K76)</f>
        <v>51.382405429172124</v>
      </c>
      <c r="G73" s="3">
        <f>Fertilizer!C48/1000</f>
        <v>81.23824</v>
      </c>
      <c r="H73" s="3">
        <f>'Crop Removal'!M308</f>
        <v>131.7516893424036</v>
      </c>
    </row>
    <row r="74" spans="1:8" ht="12.75">
      <c r="A74" s="2">
        <v>1999</v>
      </c>
      <c r="B74" s="3">
        <f>SUM(Manure!F77:H77)</f>
        <v>35.53171658593762</v>
      </c>
      <c r="C74" s="3">
        <f>Fertilizer!B49/1000</f>
        <v>176.382</v>
      </c>
      <c r="D74" s="3">
        <f>'Crop Removal'!N207</f>
        <v>202.76598639455784</v>
      </c>
      <c r="E74" s="3">
        <f>'Crop Removal'!M207</f>
        <v>412.10319727891164</v>
      </c>
      <c r="F74" s="3">
        <f>SUM(Manure!I77:K77)</f>
        <v>50.98342819325707</v>
      </c>
      <c r="G74" s="3">
        <f>Fertilizer!C49/1000</f>
        <v>70.887</v>
      </c>
      <c r="H74" s="3">
        <f>'Crop Removal'!M309</f>
        <v>136.832947845805</v>
      </c>
    </row>
    <row r="75" spans="1:8" ht="12.75">
      <c r="A75" s="2">
        <v>2000</v>
      </c>
      <c r="B75" s="3">
        <f>SUM(Manure!F78:H78)</f>
        <v>35.69424669828706</v>
      </c>
      <c r="C75" s="3">
        <f>Fertilizer!B50/1000</f>
        <v>162.513</v>
      </c>
      <c r="D75" s="3">
        <f>'Crop Removal'!N208</f>
        <v>205.012925170068</v>
      </c>
      <c r="E75" s="3">
        <f>'Crop Removal'!M208</f>
        <v>387.5595011337868</v>
      </c>
      <c r="F75" s="3">
        <f>SUM(Manure!I78:K78)</f>
        <v>51.39528560117268</v>
      </c>
      <c r="G75" s="3">
        <f>Fertilizer!C50/1000</f>
        <v>75.902</v>
      </c>
      <c r="H75" s="3">
        <f>'Crop Removal'!M310</f>
        <v>123.92083900226756</v>
      </c>
    </row>
    <row r="76" spans="1:8" ht="12.75">
      <c r="A76" s="2">
        <v>2001</v>
      </c>
      <c r="B76" s="3">
        <f>SUM(Manure!F79:H79)</f>
        <v>36.5611772426188</v>
      </c>
      <c r="C76" s="3">
        <f>Fertilizer!B51/1000</f>
        <v>170.134</v>
      </c>
      <c r="D76" s="3">
        <f>'Crop Removal'!N209</f>
        <v>145.03197278911563</v>
      </c>
      <c r="E76" s="3">
        <f>'Crop Removal'!M209</f>
        <v>316.80421768707487</v>
      </c>
      <c r="F76" s="3">
        <f>SUM(Manure!I79:K79)</f>
        <v>52.48738518090563</v>
      </c>
      <c r="G76" s="3">
        <f>Fertilizer!C51/1000</f>
        <v>75.943</v>
      </c>
      <c r="H76" s="3">
        <f>'Crop Removal'!M311</f>
        <v>109.54199546485262</v>
      </c>
    </row>
    <row r="77" spans="1:8" ht="12.75">
      <c r="A77" s="2">
        <v>2002</v>
      </c>
      <c r="B77" s="3">
        <f>SUM(Manure!F80:H80)</f>
        <v>36.91011828367855</v>
      </c>
      <c r="C77" s="3">
        <f>Fertilizer!B52/1000</f>
        <v>165.238</v>
      </c>
      <c r="D77" s="3">
        <f>'Crop Removal'!N210</f>
        <v>181.50680272108843</v>
      </c>
      <c r="E77" s="3">
        <f>'Crop Removal'!M210</f>
        <v>373.4886167800454</v>
      </c>
      <c r="F77" s="3">
        <f>SUM(Manure!I80:K80)</f>
        <v>53.27588380858856</v>
      </c>
      <c r="G77" s="3">
        <f>Fertilizer!C52/1000</f>
        <v>74.664</v>
      </c>
      <c r="H77" s="3">
        <f>'Crop Removal'!M312</f>
        <v>125.19902494331066</v>
      </c>
    </row>
    <row r="78" spans="1:8" ht="12.75">
      <c r="A78" s="2">
        <v>2003</v>
      </c>
      <c r="B78" s="3">
        <f>SUM(Manure!F81:H81)</f>
        <v>37.910787208138</v>
      </c>
      <c r="C78" s="3">
        <f>Fertilizer!B53/1000</f>
        <v>215.46</v>
      </c>
      <c r="D78" s="3">
        <f>'Crop Removal'!N211</f>
        <v>179.6081632653061</v>
      </c>
      <c r="E78" s="3">
        <f>'Crop Removal'!M211</f>
        <v>392.3360770975056</v>
      </c>
      <c r="F78" s="3">
        <f>SUM(Manure!I81:K81)</f>
        <v>54.839705079493186</v>
      </c>
      <c r="G78" s="3">
        <f>Fertilizer!C53/1000</f>
        <v>104.1</v>
      </c>
      <c r="H78" s="3">
        <f>'Crop Removal'!M313</f>
        <v>135.45485260770974</v>
      </c>
    </row>
    <row r="79" spans="1:8" ht="12.75">
      <c r="A79" s="2">
        <v>2004</v>
      </c>
      <c r="B79" s="3">
        <f>SUM(Manure!F82:H82)</f>
        <v>38.804023748477654</v>
      </c>
      <c r="C79" s="3">
        <f>Fertilizer!B54/1000</f>
        <v>171.79</v>
      </c>
      <c r="D79" s="3">
        <f>'Crop Removal'!N212</f>
        <v>221.15306122448982</v>
      </c>
      <c r="E79" s="3">
        <f>'Crop Removal'!M212</f>
        <v>427.41056689342406</v>
      </c>
      <c r="F79" s="3">
        <f>SUM(Manure!I82:K82)</f>
        <v>56.05558309567218</v>
      </c>
      <c r="G79" s="3">
        <f>Fertilizer!C54/1000</f>
        <v>102.62</v>
      </c>
      <c r="H79" s="3">
        <f>'Crop Removal'!M314</f>
        <v>138.35149659863947</v>
      </c>
    </row>
    <row r="80" spans="1:8" ht="12.75">
      <c r="A80" s="2">
        <v>2005</v>
      </c>
      <c r="B80" s="3">
        <f>SUM(Manure!F83:H83)</f>
        <v>38.74111745520013</v>
      </c>
      <c r="C80" s="3">
        <f>Fertilizer!B55/1000</f>
        <v>155.58</v>
      </c>
      <c r="D80" s="3">
        <f>'Crop Removal'!N213</f>
        <v>224.37755102040816</v>
      </c>
      <c r="E80" s="3">
        <f>'Crop Removal'!M213</f>
        <v>437.2231065759637</v>
      </c>
      <c r="F80" s="3">
        <f>SUM(Manure!I83:K83)</f>
        <v>56.29246503803142</v>
      </c>
      <c r="G80" s="3">
        <f>Fertilizer!C55/1000</f>
        <v>94.38</v>
      </c>
      <c r="H80" s="3">
        <f>'Crop Removal'!M315</f>
        <v>142.4399319727891</v>
      </c>
    </row>
    <row r="81" spans="1:8" ht="12.75">
      <c r="A81" s="2">
        <v>2006</v>
      </c>
      <c r="B81" s="3">
        <f>SUM(Manure!F84:H84)</f>
        <v>37.896849362745044</v>
      </c>
      <c r="C81" s="3">
        <f>Fertilizer!B56/1000</f>
        <v>165.145071306332</v>
      </c>
      <c r="D81" s="3">
        <f>'Crop Removal'!N214</f>
        <v>244.70952380952383</v>
      </c>
      <c r="E81" s="3">
        <f>'Crop Removal'!M214</f>
        <v>483.2942857142857</v>
      </c>
      <c r="F81" s="3">
        <f>SUM(Manure!I84:K84)</f>
        <v>55.30286339268158</v>
      </c>
      <c r="G81" s="3">
        <f>Fertilizer!C56/1000</f>
        <v>83.38</v>
      </c>
      <c r="H81" s="3">
        <f>'Crop Removal'!M316</f>
        <v>158.70950113378683</v>
      </c>
    </row>
    <row r="82" spans="1:8" ht="12.75">
      <c r="A82" s="2">
        <v>2007</v>
      </c>
      <c r="B82" s="3">
        <f>SUM(Manure!F85:H85)</f>
        <v>36.975771451523244</v>
      </c>
      <c r="C82" s="92">
        <f>Fertilizer!B57/1000</f>
        <v>180.00812772390188</v>
      </c>
      <c r="D82" s="3">
        <f>'Crop Removal'!N215</f>
        <v>195.42789115646258</v>
      </c>
      <c r="E82" s="3">
        <f>'Crop Removal'!M215</f>
        <v>404.0121541950113</v>
      </c>
      <c r="F82" s="3">
        <f>SUM(Manure!I85:K85)</f>
        <v>53.98586212341798</v>
      </c>
      <c r="G82" s="92">
        <f>Fertilizer!C57/1000</f>
        <v>90.8842</v>
      </c>
      <c r="H82" s="3">
        <f>'Crop Removal'!M317</f>
        <v>137.1498639455782</v>
      </c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N30" sqref="N30"/>
    </sheetView>
  </sheetViews>
  <sheetFormatPr defaultColWidth="9.140625" defaultRowHeight="12.75"/>
  <sheetData>
    <row r="1" spans="1:6" ht="15.75">
      <c r="A1" s="147" t="s">
        <v>282</v>
      </c>
      <c r="F1" t="s">
        <v>283</v>
      </c>
    </row>
    <row r="3" spans="1:16" ht="12.75">
      <c r="A3" t="s">
        <v>29</v>
      </c>
      <c r="B3" t="s">
        <v>30</v>
      </c>
      <c r="C3" t="s">
        <v>17</v>
      </c>
      <c r="D3" t="s">
        <v>31</v>
      </c>
      <c r="F3" s="12"/>
      <c r="G3" s="13"/>
      <c r="H3" s="5"/>
      <c r="I3" s="14"/>
      <c r="J3" s="14"/>
      <c r="K3" s="14"/>
      <c r="L3" s="14"/>
      <c r="M3" s="14"/>
      <c r="N3" s="14"/>
      <c r="O3" s="14"/>
      <c r="P3" s="14"/>
    </row>
    <row r="4" spans="1:6" ht="12.75">
      <c r="A4">
        <v>1954</v>
      </c>
      <c r="B4" s="95">
        <v>16547</v>
      </c>
      <c r="C4" s="95">
        <v>48618</v>
      </c>
      <c r="D4" s="95">
        <v>37993</v>
      </c>
      <c r="F4" s="96" t="s">
        <v>214</v>
      </c>
    </row>
    <row r="5" spans="1:6" ht="12.75">
      <c r="A5">
        <v>1955</v>
      </c>
      <c r="B5" s="95">
        <v>18260</v>
      </c>
      <c r="C5" s="95">
        <v>49549</v>
      </c>
      <c r="D5" s="95">
        <v>40820</v>
      </c>
      <c r="F5" s="96" t="s">
        <v>214</v>
      </c>
    </row>
    <row r="6" spans="1:6" ht="12.75">
      <c r="A6">
        <v>1956</v>
      </c>
      <c r="B6" s="95">
        <v>18854</v>
      </c>
      <c r="C6" s="95">
        <v>51348</v>
      </c>
      <c r="D6" s="95">
        <v>42334</v>
      </c>
      <c r="F6" s="96" t="s">
        <v>214</v>
      </c>
    </row>
    <row r="7" spans="1:6" ht="12.75">
      <c r="A7">
        <v>1957</v>
      </c>
      <c r="B7" s="95">
        <v>20139</v>
      </c>
      <c r="C7" s="95">
        <v>50658</v>
      </c>
      <c r="D7" s="95">
        <v>42551</v>
      </c>
      <c r="F7" s="96" t="s">
        <v>214</v>
      </c>
    </row>
    <row r="8" spans="1:6" ht="12.75">
      <c r="A8">
        <v>1958</v>
      </c>
      <c r="B8" s="95">
        <v>23009</v>
      </c>
      <c r="C8" s="95">
        <v>51721</v>
      </c>
      <c r="D8" s="95">
        <v>46487</v>
      </c>
      <c r="F8" s="96" t="s">
        <v>214</v>
      </c>
    </row>
    <row r="9" spans="1:6" ht="12.75">
      <c r="A9">
        <v>1959</v>
      </c>
      <c r="B9" s="95">
        <v>24509</v>
      </c>
      <c r="C9" s="95">
        <v>58944</v>
      </c>
      <c r="D9" s="95">
        <v>49381</v>
      </c>
      <c r="F9" s="96" t="s">
        <v>214</v>
      </c>
    </row>
    <row r="10" spans="1:6" ht="12.75">
      <c r="A10">
        <v>1960</v>
      </c>
      <c r="B10" s="95">
        <v>24237</v>
      </c>
      <c r="C10" s="95">
        <v>55229</v>
      </c>
      <c r="D10" s="95">
        <v>45685</v>
      </c>
      <c r="F10" s="96" t="s">
        <v>214</v>
      </c>
    </row>
    <row r="11" spans="1:6" ht="12.75">
      <c r="A11">
        <v>1961</v>
      </c>
      <c r="B11" s="95">
        <v>31874</v>
      </c>
      <c r="C11" s="95">
        <v>61279</v>
      </c>
      <c r="D11" s="95">
        <v>51825</v>
      </c>
      <c r="F11" s="96" t="s">
        <v>214</v>
      </c>
    </row>
    <row r="12" spans="1:6" ht="12.75">
      <c r="A12">
        <v>1962</v>
      </c>
      <c r="B12" s="95">
        <v>38918</v>
      </c>
      <c r="C12" s="95">
        <v>64856</v>
      </c>
      <c r="D12" s="95">
        <v>55315</v>
      </c>
      <c r="F12" s="96" t="s">
        <v>214</v>
      </c>
    </row>
    <row r="13" spans="1:6" ht="12.75">
      <c r="A13">
        <v>1963</v>
      </c>
      <c r="B13" s="95">
        <v>44663</v>
      </c>
      <c r="C13" s="95">
        <v>69012</v>
      </c>
      <c r="D13" s="95">
        <v>60736</v>
      </c>
      <c r="F13" s="96" t="s">
        <v>214</v>
      </c>
    </row>
    <row r="14" spans="1:6" ht="12.75">
      <c r="A14">
        <v>1964</v>
      </c>
      <c r="B14" s="95">
        <v>62646</v>
      </c>
      <c r="C14" s="95">
        <v>78666</v>
      </c>
      <c r="D14" s="95">
        <v>68243</v>
      </c>
      <c r="F14" s="96" t="s">
        <v>214</v>
      </c>
    </row>
    <row r="15" spans="1:6" ht="12.75">
      <c r="A15">
        <v>1965</v>
      </c>
      <c r="B15" s="95">
        <v>66675</v>
      </c>
      <c r="C15" s="95">
        <v>86689</v>
      </c>
      <c r="D15" s="95">
        <v>75636</v>
      </c>
      <c r="F15" s="96" t="s">
        <v>214</v>
      </c>
    </row>
    <row r="16" spans="1:12" ht="12.75">
      <c r="A16">
        <v>1966</v>
      </c>
      <c r="B16" s="11">
        <v>68673</v>
      </c>
      <c r="C16" s="11">
        <v>96826</v>
      </c>
      <c r="D16" s="11">
        <v>86147</v>
      </c>
      <c r="F16" t="s">
        <v>216</v>
      </c>
      <c r="L16" t="s">
        <v>215</v>
      </c>
    </row>
    <row r="17" spans="1:6" ht="12.75">
      <c r="A17">
        <v>1967</v>
      </c>
      <c r="B17" s="11">
        <v>83075</v>
      </c>
      <c r="C17" s="11">
        <v>108867</v>
      </c>
      <c r="D17" s="11">
        <v>100682</v>
      </c>
      <c r="F17" t="s">
        <v>216</v>
      </c>
    </row>
    <row r="18" spans="1:6" ht="12.75">
      <c r="A18">
        <v>1968</v>
      </c>
      <c r="B18" s="11">
        <v>98440</v>
      </c>
      <c r="C18" s="11">
        <v>109772</v>
      </c>
      <c r="D18" s="11">
        <v>101390</v>
      </c>
      <c r="F18" t="s">
        <v>216</v>
      </c>
    </row>
    <row r="19" spans="1:6" ht="12.75">
      <c r="A19">
        <v>1969</v>
      </c>
      <c r="B19" s="11">
        <v>89774</v>
      </c>
      <c r="C19" s="11">
        <v>107596</v>
      </c>
      <c r="D19" s="11">
        <v>100417</v>
      </c>
      <c r="F19" t="s">
        <v>216</v>
      </c>
    </row>
    <row r="20" spans="1:6" ht="12.75">
      <c r="A20">
        <v>1970</v>
      </c>
      <c r="B20" s="11">
        <v>122402</v>
      </c>
      <c r="C20" s="11">
        <v>113309</v>
      </c>
      <c r="D20" s="11">
        <v>102838</v>
      </c>
      <c r="F20" t="s">
        <v>216</v>
      </c>
    </row>
    <row r="21" spans="1:6" ht="12.75">
      <c r="A21">
        <v>1971</v>
      </c>
      <c r="B21" s="11">
        <v>130433</v>
      </c>
      <c r="C21" s="11">
        <v>117278</v>
      </c>
      <c r="D21" s="11">
        <v>106750</v>
      </c>
      <c r="F21" t="s">
        <v>216</v>
      </c>
    </row>
    <row r="22" spans="1:6" ht="12.75">
      <c r="A22">
        <v>1972</v>
      </c>
      <c r="B22" s="11">
        <v>128919</v>
      </c>
      <c r="C22" s="11">
        <v>121307</v>
      </c>
      <c r="D22" s="11">
        <v>107838</v>
      </c>
      <c r="F22" t="s">
        <v>216</v>
      </c>
    </row>
    <row r="23" spans="1:6" ht="12.75">
      <c r="A23">
        <v>1973</v>
      </c>
      <c r="B23" s="11">
        <v>127895</v>
      </c>
      <c r="C23" s="11">
        <v>128638</v>
      </c>
      <c r="D23" s="11">
        <v>114763</v>
      </c>
      <c r="F23" t="s">
        <v>216</v>
      </c>
    </row>
    <row r="24" spans="1:6" ht="12.75">
      <c r="A24">
        <v>1974</v>
      </c>
      <c r="B24" s="11">
        <v>165860</v>
      </c>
      <c r="C24" s="11">
        <v>133970</v>
      </c>
      <c r="D24" s="11">
        <v>118495</v>
      </c>
      <c r="F24" t="s">
        <v>216</v>
      </c>
    </row>
    <row r="25" spans="1:6" ht="12.75">
      <c r="A25">
        <v>1975</v>
      </c>
      <c r="B25" s="11">
        <v>152952</v>
      </c>
      <c r="C25" s="11">
        <v>126036</v>
      </c>
      <c r="D25" s="11">
        <v>120157</v>
      </c>
      <c r="F25" t="s">
        <v>216</v>
      </c>
    </row>
    <row r="26" spans="1:6" ht="12.75">
      <c r="A26">
        <v>1976</v>
      </c>
      <c r="B26" s="11">
        <v>161364</v>
      </c>
      <c r="C26" s="11">
        <v>145039</v>
      </c>
      <c r="D26" s="11">
        <v>132269</v>
      </c>
      <c r="F26" t="s">
        <v>216</v>
      </c>
    </row>
    <row r="27" spans="1:6" ht="12.75">
      <c r="A27">
        <v>1977</v>
      </c>
      <c r="B27" s="11">
        <v>157500</v>
      </c>
      <c r="C27" s="11">
        <v>144400</v>
      </c>
      <c r="D27" s="11">
        <v>131200</v>
      </c>
      <c r="F27" t="s">
        <v>216</v>
      </c>
    </row>
    <row r="28" spans="1:6" ht="12.75">
      <c r="A28">
        <v>1978</v>
      </c>
      <c r="B28" s="11">
        <v>166900</v>
      </c>
      <c r="C28" s="11">
        <v>148900</v>
      </c>
      <c r="D28" s="11">
        <v>154200</v>
      </c>
      <c r="F28" t="s">
        <v>216</v>
      </c>
    </row>
    <row r="29" spans="1:6" ht="12.75">
      <c r="A29">
        <v>1979</v>
      </c>
      <c r="B29" s="11">
        <v>174700</v>
      </c>
      <c r="C29" s="11">
        <v>169100</v>
      </c>
      <c r="D29" s="11">
        <v>183000</v>
      </c>
      <c r="F29" t="s">
        <v>216</v>
      </c>
    </row>
    <row r="30" spans="1:6" ht="12.75">
      <c r="A30">
        <v>1980</v>
      </c>
      <c r="B30" s="11">
        <v>169000</v>
      </c>
      <c r="C30" s="11">
        <v>157000</v>
      </c>
      <c r="D30" s="11">
        <v>191000</v>
      </c>
      <c r="F30" t="s">
        <v>216</v>
      </c>
    </row>
    <row r="31" spans="1:6" ht="12.75">
      <c r="A31">
        <v>1981</v>
      </c>
      <c r="B31" s="11">
        <v>205600</v>
      </c>
      <c r="C31" s="11">
        <v>153100</v>
      </c>
      <c r="D31" s="11">
        <v>210000</v>
      </c>
      <c r="F31" t="s">
        <v>216</v>
      </c>
    </row>
    <row r="32" spans="1:6" ht="12.75">
      <c r="A32">
        <v>1982</v>
      </c>
      <c r="B32" s="11">
        <v>200400</v>
      </c>
      <c r="C32" s="11">
        <v>155400</v>
      </c>
      <c r="D32" s="11">
        <v>183200</v>
      </c>
      <c r="F32" t="s">
        <v>216</v>
      </c>
    </row>
    <row r="33" spans="1:6" ht="12.75">
      <c r="A33">
        <v>1983</v>
      </c>
      <c r="B33" s="11">
        <v>199000</v>
      </c>
      <c r="C33" s="11">
        <v>151400</v>
      </c>
      <c r="D33" s="11">
        <v>173000</v>
      </c>
      <c r="F33" t="s">
        <v>216</v>
      </c>
    </row>
    <row r="34" spans="1:6" ht="12.75">
      <c r="A34">
        <v>1984</v>
      </c>
      <c r="B34" s="11">
        <v>209300</v>
      </c>
      <c r="C34" s="11">
        <v>147300</v>
      </c>
      <c r="D34" s="11">
        <v>209000</v>
      </c>
      <c r="F34" t="s">
        <v>216</v>
      </c>
    </row>
    <row r="35" spans="1:6" ht="12.75">
      <c r="A35">
        <v>1985</v>
      </c>
      <c r="B35" s="11">
        <v>237409</v>
      </c>
      <c r="C35" s="11">
        <v>152021</v>
      </c>
      <c r="D35" s="11">
        <v>216156</v>
      </c>
      <c r="F35" t="s">
        <v>216</v>
      </c>
    </row>
    <row r="36" spans="1:6" ht="12.75">
      <c r="A36">
        <v>1986</v>
      </c>
      <c r="B36" s="11">
        <v>213916</v>
      </c>
      <c r="C36" s="11">
        <v>135889</v>
      </c>
      <c r="D36" s="11">
        <v>186698</v>
      </c>
      <c r="F36" t="s">
        <v>216</v>
      </c>
    </row>
    <row r="37" spans="1:6" ht="12.75">
      <c r="A37">
        <v>1987</v>
      </c>
      <c r="B37" s="11">
        <v>216466</v>
      </c>
      <c r="C37" s="11">
        <v>120677</v>
      </c>
      <c r="D37" s="11">
        <v>183269</v>
      </c>
      <c r="F37" t="s">
        <v>216</v>
      </c>
    </row>
    <row r="38" spans="1:6" ht="12.75">
      <c r="A38">
        <v>1988</v>
      </c>
      <c r="B38" s="11">
        <v>210215</v>
      </c>
      <c r="C38" s="11">
        <v>117563</v>
      </c>
      <c r="D38" s="11">
        <v>204496</v>
      </c>
      <c r="F38" t="s">
        <v>216</v>
      </c>
    </row>
    <row r="39" spans="1:6" ht="12.75">
      <c r="A39">
        <v>1989</v>
      </c>
      <c r="B39" s="11">
        <v>191670</v>
      </c>
      <c r="C39" s="11">
        <v>110912</v>
      </c>
      <c r="D39" s="11">
        <v>165246</v>
      </c>
      <c r="F39" t="s">
        <v>216</v>
      </c>
    </row>
    <row r="40" spans="1:6" ht="12.75">
      <c r="A40">
        <v>1990</v>
      </c>
      <c r="B40" s="11">
        <v>190013</v>
      </c>
      <c r="C40" s="11">
        <v>97954</v>
      </c>
      <c r="D40" s="11">
        <v>166008</v>
      </c>
      <c r="F40" t="s">
        <v>216</v>
      </c>
    </row>
    <row r="41" spans="1:6" ht="12.75">
      <c r="A41">
        <v>1991</v>
      </c>
      <c r="B41" s="11">
        <v>174860</v>
      </c>
      <c r="C41" s="11">
        <v>102124</v>
      </c>
      <c r="D41" s="11">
        <v>151231</v>
      </c>
      <c r="F41" t="s">
        <v>216</v>
      </c>
    </row>
    <row r="42" spans="1:6" ht="12.75">
      <c r="A42">
        <v>1992</v>
      </c>
      <c r="B42" s="11">
        <v>173577</v>
      </c>
      <c r="C42" s="11">
        <v>98025</v>
      </c>
      <c r="D42" s="11">
        <v>135351</v>
      </c>
      <c r="F42" t="s">
        <v>216</v>
      </c>
    </row>
    <row r="43" spans="1:6" ht="12.75">
      <c r="A43">
        <v>1993</v>
      </c>
      <c r="B43" s="11">
        <v>169587</v>
      </c>
      <c r="C43" s="11">
        <v>96876</v>
      </c>
      <c r="D43" s="11">
        <v>139323</v>
      </c>
      <c r="F43" t="s">
        <v>216</v>
      </c>
    </row>
    <row r="44" spans="1:6" ht="12.75">
      <c r="A44">
        <v>1994</v>
      </c>
      <c r="B44" s="11">
        <v>168233</v>
      </c>
      <c r="C44" s="11">
        <v>87814</v>
      </c>
      <c r="D44" s="11">
        <v>144284</v>
      </c>
      <c r="F44" t="s">
        <v>216</v>
      </c>
    </row>
    <row r="45" spans="1:6" ht="12.75">
      <c r="A45">
        <v>1995</v>
      </c>
      <c r="B45" s="8">
        <v>174630</v>
      </c>
      <c r="C45" s="8">
        <v>79879</v>
      </c>
      <c r="D45" s="8">
        <v>126823</v>
      </c>
      <c r="F45" t="s">
        <v>216</v>
      </c>
    </row>
    <row r="46" spans="1:6" ht="12.75">
      <c r="A46">
        <v>1996</v>
      </c>
      <c r="B46" s="10">
        <v>173884</v>
      </c>
      <c r="C46" s="10">
        <v>67394</v>
      </c>
      <c r="D46" s="10">
        <v>129595</v>
      </c>
      <c r="F46" t="s">
        <v>216</v>
      </c>
    </row>
    <row r="47" spans="1:6" ht="12.75">
      <c r="A47">
        <v>1997</v>
      </c>
      <c r="B47" s="8">
        <v>155727</v>
      </c>
      <c r="C47" s="9">
        <v>70648</v>
      </c>
      <c r="D47" s="8">
        <v>117951</v>
      </c>
      <c r="F47" t="s">
        <v>216</v>
      </c>
    </row>
    <row r="48" spans="1:6" ht="12.75">
      <c r="A48">
        <v>1998</v>
      </c>
      <c r="B48" s="8">
        <v>173604.03</v>
      </c>
      <c r="C48" s="9">
        <v>81238.24</v>
      </c>
      <c r="D48" s="8">
        <v>136773.15</v>
      </c>
      <c r="F48" t="s">
        <v>216</v>
      </c>
    </row>
    <row r="49" spans="1:6" ht="12.75">
      <c r="A49">
        <v>1999</v>
      </c>
      <c r="B49" s="8">
        <v>176382</v>
      </c>
      <c r="C49" s="8">
        <v>70887</v>
      </c>
      <c r="D49" s="8">
        <v>128175</v>
      </c>
      <c r="F49" t="s">
        <v>216</v>
      </c>
    </row>
    <row r="50" spans="1:6" ht="12.75">
      <c r="A50">
        <v>2000</v>
      </c>
      <c r="B50" s="8">
        <v>162513</v>
      </c>
      <c r="C50" s="8">
        <v>75902</v>
      </c>
      <c r="D50" s="8">
        <v>119284</v>
      </c>
      <c r="F50" t="s">
        <v>216</v>
      </c>
    </row>
    <row r="51" spans="1:6" ht="12.75">
      <c r="A51">
        <v>2001</v>
      </c>
      <c r="B51" s="8">
        <v>170134</v>
      </c>
      <c r="C51" s="8">
        <v>75943</v>
      </c>
      <c r="D51" s="8">
        <v>112236</v>
      </c>
      <c r="F51" t="s">
        <v>216</v>
      </c>
    </row>
    <row r="52" spans="1:12" ht="12.75">
      <c r="A52">
        <v>2002</v>
      </c>
      <c r="B52" s="8">
        <v>165238</v>
      </c>
      <c r="C52" s="8">
        <v>74664</v>
      </c>
      <c r="D52" s="8">
        <v>115511</v>
      </c>
      <c r="F52" t="s">
        <v>216</v>
      </c>
      <c r="L52" t="s">
        <v>215</v>
      </c>
    </row>
    <row r="53" spans="1:12" ht="12.75">
      <c r="A53">
        <v>2003</v>
      </c>
      <c r="B53" s="90">
        <v>215460</v>
      </c>
      <c r="C53" s="90">
        <v>104100</v>
      </c>
      <c r="D53" s="90">
        <v>154830</v>
      </c>
      <c r="F53" s="89" t="s">
        <v>200</v>
      </c>
      <c r="G53" s="89"/>
      <c r="H53" s="89"/>
      <c r="L53" s="89" t="s">
        <v>213</v>
      </c>
    </row>
    <row r="54" spans="1:12" ht="12.75">
      <c r="A54">
        <v>2004</v>
      </c>
      <c r="B54" s="90">
        <v>171790</v>
      </c>
      <c r="C54" s="90">
        <v>102620</v>
      </c>
      <c r="D54" s="90">
        <v>150600</v>
      </c>
      <c r="F54" s="89" t="s">
        <v>200</v>
      </c>
      <c r="G54" s="89"/>
      <c r="H54" s="89"/>
      <c r="L54" s="89" t="s">
        <v>213</v>
      </c>
    </row>
    <row r="55" spans="1:12" ht="12.75">
      <c r="A55">
        <v>2005</v>
      </c>
      <c r="B55" s="90">
        <v>155580</v>
      </c>
      <c r="C55" s="90">
        <v>94380</v>
      </c>
      <c r="D55" s="90">
        <v>158160</v>
      </c>
      <c r="F55" s="89" t="s">
        <v>200</v>
      </c>
      <c r="G55" s="89"/>
      <c r="H55" s="89"/>
      <c r="L55" s="89" t="s">
        <v>213</v>
      </c>
    </row>
    <row r="56" spans="1:12" ht="12.75">
      <c r="A56">
        <v>2006</v>
      </c>
      <c r="B56" s="90">
        <v>165145.07130633199</v>
      </c>
      <c r="C56" s="90">
        <v>83380</v>
      </c>
      <c r="D56" s="90">
        <v>86160</v>
      </c>
      <c r="F56" s="89" t="s">
        <v>200</v>
      </c>
      <c r="G56" s="89"/>
      <c r="H56" s="89"/>
      <c r="L56" s="89" t="s">
        <v>213</v>
      </c>
    </row>
    <row r="57" spans="1:6" ht="12.75">
      <c r="A57">
        <v>2007</v>
      </c>
      <c r="B57" s="94">
        <f>B56*1.09</f>
        <v>180008.12772390188</v>
      </c>
      <c r="C57" s="94">
        <f>C56*1.09</f>
        <v>90884.20000000001</v>
      </c>
      <c r="D57" s="94">
        <f>D56*1.11</f>
        <v>95637.6</v>
      </c>
      <c r="F57" s="91" t="s">
        <v>275</v>
      </c>
    </row>
    <row r="59" spans="2:3" ht="12.75">
      <c r="B59" s="89"/>
      <c r="C59" s="8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44" sqref="L44"/>
    </sheetView>
  </sheetViews>
  <sheetFormatPr defaultColWidth="9.140625" defaultRowHeight="12.75"/>
  <cols>
    <col min="4" max="4" width="9.28125" style="0" bestFit="1" customWidth="1"/>
  </cols>
  <sheetData>
    <row r="1" spans="1:19" ht="12.75">
      <c r="A1" t="s">
        <v>12</v>
      </c>
      <c r="B1" t="s">
        <v>1</v>
      </c>
      <c r="C1" t="s">
        <v>0</v>
      </c>
      <c r="D1" t="s">
        <v>2</v>
      </c>
      <c r="F1" s="40" t="s">
        <v>132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3" ht="12.75">
      <c r="B2" t="s">
        <v>1</v>
      </c>
      <c r="C2" t="s">
        <v>0</v>
      </c>
      <c r="D2" t="s">
        <v>2</v>
      </c>
      <c r="F2" s="42">
        <f>'Manure Calculations'!O14</f>
        <v>11.173049502154237</v>
      </c>
      <c r="G2" s="42">
        <f>'Manure Calculations'!O19</f>
        <v>2.1643898690185392</v>
      </c>
      <c r="H2" s="42">
        <f>'Manure Calculations'!O24</f>
        <v>0.1176324376969123</v>
      </c>
      <c r="I2" s="42">
        <f>'Manure Calculations'!P14</f>
        <v>13.87634999993083</v>
      </c>
      <c r="J2" s="42">
        <f>'Manure Calculations'!P19</f>
        <v>5.001361727198474</v>
      </c>
      <c r="K2" s="42">
        <f>'Manure Calculations'!P24</f>
        <v>0.12064341849244488</v>
      </c>
      <c r="L2" s="39" t="s">
        <v>137</v>
      </c>
      <c r="M2" s="39"/>
    </row>
    <row r="3" spans="2:13" ht="12.75">
      <c r="B3">
        <v>1150</v>
      </c>
      <c r="C3">
        <v>9506</v>
      </c>
      <c r="D3">
        <v>1147</v>
      </c>
      <c r="E3" s="1"/>
      <c r="F3" s="43">
        <f>'Manure Calculations'!L14</f>
        <v>46.17012387244496</v>
      </c>
      <c r="G3" s="43">
        <f>'Manure Calculations'!L19</f>
        <v>8.891276991520247</v>
      </c>
      <c r="H3" s="43">
        <f>'Manure Calculations'!L24</f>
        <v>0.18326966520158763</v>
      </c>
      <c r="I3" s="43">
        <f>'Manure Calculations'!M14</f>
        <v>27.51909296989845</v>
      </c>
      <c r="J3" s="43">
        <f>'Manure Calculations'!M19</f>
        <v>6.037349052911448</v>
      </c>
      <c r="K3" s="43">
        <f>'Manure Calculations'!M24</f>
        <v>0.14620066657969208</v>
      </c>
      <c r="L3" s="38" t="s">
        <v>136</v>
      </c>
      <c r="M3" s="38"/>
    </row>
    <row r="4" spans="2:11" ht="12.75">
      <c r="B4" t="s">
        <v>6</v>
      </c>
      <c r="C4" t="s">
        <v>3</v>
      </c>
      <c r="D4" t="s">
        <v>8</v>
      </c>
      <c r="E4" s="1"/>
      <c r="F4" s="33" t="s">
        <v>133</v>
      </c>
      <c r="G4" s="33"/>
      <c r="H4" s="33"/>
      <c r="I4" s="33"/>
      <c r="J4" s="33"/>
      <c r="K4" s="33"/>
    </row>
    <row r="5" spans="2:11" ht="12.75">
      <c r="B5" t="s">
        <v>7</v>
      </c>
      <c r="C5" t="s">
        <v>4</v>
      </c>
      <c r="D5" t="s">
        <v>10</v>
      </c>
      <c r="E5" s="1"/>
      <c r="F5" s="34" t="s">
        <v>134</v>
      </c>
      <c r="G5" s="35"/>
      <c r="H5" s="35"/>
      <c r="I5" s="36" t="s">
        <v>135</v>
      </c>
      <c r="J5" s="37"/>
      <c r="K5" s="37"/>
    </row>
    <row r="6" spans="2:19" ht="12.75">
      <c r="B6" t="s">
        <v>5</v>
      </c>
      <c r="C6" t="s">
        <v>5</v>
      </c>
      <c r="D6" t="s">
        <v>9</v>
      </c>
      <c r="E6" s="41" t="s">
        <v>75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</row>
    <row r="7" spans="2:11" ht="12.75">
      <c r="B7" s="2" t="s">
        <v>11</v>
      </c>
      <c r="C7" s="2" t="s">
        <v>11</v>
      </c>
      <c r="D7" s="2" t="s">
        <v>11</v>
      </c>
      <c r="E7" s="143">
        <v>0.005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11</v>
      </c>
      <c r="K7" s="2" t="s">
        <v>11</v>
      </c>
    </row>
    <row r="8" spans="2:11" ht="12.75">
      <c r="B8" s="2" t="s">
        <v>14</v>
      </c>
      <c r="C8" s="2" t="s">
        <v>13</v>
      </c>
      <c r="D8" s="2" t="s">
        <v>15</v>
      </c>
      <c r="E8" s="144" t="s">
        <v>21</v>
      </c>
      <c r="F8" s="2" t="s">
        <v>22</v>
      </c>
      <c r="G8" s="2" t="s">
        <v>24</v>
      </c>
      <c r="H8" s="2" t="s">
        <v>25</v>
      </c>
      <c r="I8" s="2" t="s">
        <v>23</v>
      </c>
      <c r="J8" s="2" t="s">
        <v>26</v>
      </c>
      <c r="K8" s="2" t="s">
        <v>27</v>
      </c>
    </row>
    <row r="9" spans="1:11" ht="12.75">
      <c r="A9">
        <v>1931</v>
      </c>
      <c r="B9" s="3">
        <v>2514.3</v>
      </c>
      <c r="C9" s="3">
        <v>695</v>
      </c>
      <c r="D9" s="3">
        <v>22524</v>
      </c>
      <c r="E9" s="144">
        <f>(1998-A9)*E$7</f>
        <v>0.335</v>
      </c>
      <c r="F9" s="3">
        <f>B9*F$2*(1-$E9)/10^3</f>
        <v>18.681444911572157</v>
      </c>
      <c r="G9" s="3">
        <f aca="true" t="shared" si="0" ref="G9:G72">C9*G$2*(1-$E9)/10^3</f>
        <v>1.0003268877136435</v>
      </c>
      <c r="H9" s="3">
        <f aca="true" t="shared" si="1" ref="H9:H72">D9*H$2*(1-$E9)/10^3</f>
        <v>1.761952762745693</v>
      </c>
      <c r="I9" s="3">
        <f>B9*I$2*(1-$E9)/10^3</f>
        <v>23.20138902520935</v>
      </c>
      <c r="J9" s="3">
        <f aca="true" t="shared" si="2" ref="J9:J72">C9*J$2*(1-$E9)/10^3</f>
        <v>2.311504356267955</v>
      </c>
      <c r="K9" s="3">
        <f aca="true" t="shared" si="3" ref="K9:K72">D9*K$2*(1-$E9)/10^3</f>
        <v>1.807052618152346</v>
      </c>
    </row>
    <row r="10" spans="1:11" ht="12.75">
      <c r="A10">
        <v>1932</v>
      </c>
      <c r="B10" s="3">
        <v>2537.1</v>
      </c>
      <c r="C10" s="3">
        <v>672</v>
      </c>
      <c r="D10" s="3">
        <v>21640</v>
      </c>
      <c r="E10" s="144">
        <f aca="true" t="shared" si="4" ref="E10:E40">(1998-A10)*E$7</f>
        <v>0.33</v>
      </c>
      <c r="F10" s="3">
        <f aca="true" t="shared" si="5" ref="F10:F73">B10*F$2*(1-$E10)/10^3</f>
        <v>18.992586407583392</v>
      </c>
      <c r="G10" s="3">
        <f t="shared" si="0"/>
        <v>0.974494894626907</v>
      </c>
      <c r="H10" s="3">
        <f t="shared" si="1"/>
        <v>1.7055291876799918</v>
      </c>
      <c r="I10" s="3">
        <f aca="true" t="shared" si="6" ref="I10:I73">B10*I$2*(1-$E10)/10^3</f>
        <v>23.58781068183242</v>
      </c>
      <c r="J10" s="3">
        <f t="shared" si="2"/>
        <v>2.2518131040538405</v>
      </c>
      <c r="K10" s="3">
        <f t="shared" si="3"/>
        <v>1.7491847960382598</v>
      </c>
    </row>
    <row r="11" spans="1:11" ht="12.75">
      <c r="A11">
        <v>1933</v>
      </c>
      <c r="B11" s="3">
        <v>2537.2</v>
      </c>
      <c r="C11" s="3">
        <v>602.5</v>
      </c>
      <c r="D11" s="3">
        <v>21679</v>
      </c>
      <c r="E11" s="144">
        <f t="shared" si="4"/>
        <v>0.325</v>
      </c>
      <c r="F11" s="3">
        <f t="shared" si="5"/>
        <v>19.13507630788437</v>
      </c>
      <c r="G11" s="3">
        <f t="shared" si="0"/>
        <v>0.8802303048564774</v>
      </c>
      <c r="H11" s="3">
        <f t="shared" si="1"/>
        <v>1.7213536913611696</v>
      </c>
      <c r="I11" s="3">
        <f t="shared" si="6"/>
        <v>23.76477577338154</v>
      </c>
      <c r="J11" s="3">
        <f t="shared" si="2"/>
        <v>2.0339912974300294</v>
      </c>
      <c r="K11" s="3">
        <f t="shared" si="3"/>
        <v>1.7654143519109562</v>
      </c>
    </row>
    <row r="12" spans="1:11" ht="12.75">
      <c r="A12">
        <v>1934</v>
      </c>
      <c r="B12" s="3">
        <v>2514.1</v>
      </c>
      <c r="C12" s="3">
        <v>579.8</v>
      </c>
      <c r="D12" s="3">
        <v>21471</v>
      </c>
      <c r="E12" s="144">
        <f t="shared" si="4"/>
        <v>0.32</v>
      </c>
      <c r="F12" s="3">
        <f t="shared" si="5"/>
        <v>19.101311352288857</v>
      </c>
      <c r="G12" s="3">
        <f t="shared" si="0"/>
        <v>0.8533410073187252</v>
      </c>
      <c r="H12" s="3">
        <f t="shared" si="1"/>
        <v>1.7174665274574745</v>
      </c>
      <c r="I12" s="3">
        <f t="shared" si="6"/>
        <v>23.722841443681745</v>
      </c>
      <c r="J12" s="3">
        <f t="shared" si="2"/>
        <v>1.971856880012179</v>
      </c>
      <c r="K12" s="3">
        <f t="shared" si="3"/>
        <v>1.761427690146873</v>
      </c>
    </row>
    <row r="13" spans="1:11" ht="12.75">
      <c r="A13">
        <v>1935</v>
      </c>
      <c r="B13" s="3">
        <v>2495.8</v>
      </c>
      <c r="C13" s="3">
        <v>667.9</v>
      </c>
      <c r="D13" s="3">
        <v>21598</v>
      </c>
      <c r="E13" s="144">
        <f t="shared" si="4"/>
        <v>0.315</v>
      </c>
      <c r="F13" s="3">
        <f t="shared" si="5"/>
        <v>19.101702409021435</v>
      </c>
      <c r="G13" s="3">
        <f t="shared" si="0"/>
        <v>0.9902332555594755</v>
      </c>
      <c r="H13" s="3">
        <f t="shared" si="1"/>
        <v>1.7403283917238697</v>
      </c>
      <c r="I13" s="3">
        <f t="shared" si="6"/>
        <v>23.723327115931752</v>
      </c>
      <c r="J13" s="3">
        <f t="shared" si="2"/>
        <v>2.2881805058531643</v>
      </c>
      <c r="K13" s="3">
        <f t="shared" si="3"/>
        <v>1.7848747385308799</v>
      </c>
    </row>
    <row r="14" spans="1:11" ht="12.75">
      <c r="A14">
        <v>1936</v>
      </c>
      <c r="B14" s="3">
        <v>2508.1</v>
      </c>
      <c r="C14" s="3">
        <v>764.6</v>
      </c>
      <c r="D14" s="3">
        <v>21546</v>
      </c>
      <c r="E14" s="144">
        <f t="shared" si="4"/>
        <v>0.31</v>
      </c>
      <c r="F14" s="3">
        <f t="shared" si="5"/>
        <v>19.335956564883595</v>
      </c>
      <c r="G14" s="3">
        <f t="shared" si="0"/>
        <v>1.1418758207575868</v>
      </c>
      <c r="H14" s="3">
        <f t="shared" si="1"/>
        <v>1.748810866806194</v>
      </c>
      <c r="I14" s="3">
        <f t="shared" si="6"/>
        <v>24.014258670030294</v>
      </c>
      <c r="J14" s="3">
        <f t="shared" si="2"/>
        <v>2.6385884118650074</v>
      </c>
      <c r="K14" s="3">
        <f t="shared" si="3"/>
        <v>1.79357433543837</v>
      </c>
    </row>
    <row r="15" spans="1:11" ht="12.75">
      <c r="A15">
        <v>1937</v>
      </c>
      <c r="B15" s="3">
        <v>2494.5</v>
      </c>
      <c r="C15" s="3">
        <v>732.3</v>
      </c>
      <c r="D15" s="3">
        <v>21097</v>
      </c>
      <c r="E15" s="144">
        <f t="shared" si="4"/>
        <v>0.305</v>
      </c>
      <c r="F15" s="3">
        <f t="shared" si="5"/>
        <v>19.370464528271004</v>
      </c>
      <c r="G15" s="3">
        <f t="shared" si="0"/>
        <v>1.101562977252182</v>
      </c>
      <c r="H15" s="3">
        <f t="shared" si="1"/>
        <v>1.7247756189737726</v>
      </c>
      <c r="I15" s="3">
        <f t="shared" si="6"/>
        <v>24.05711577700508</v>
      </c>
      <c r="J15" s="3">
        <f t="shared" si="2"/>
        <v>2.5454355490150724</v>
      </c>
      <c r="K15" s="3">
        <f t="shared" si="3"/>
        <v>1.7689238689549014</v>
      </c>
    </row>
    <row r="16" spans="1:11" ht="12.75">
      <c r="A16">
        <v>1938</v>
      </c>
      <c r="B16" s="3">
        <v>2540.6</v>
      </c>
      <c r="C16" s="3">
        <v>694.9</v>
      </c>
      <c r="D16" s="3">
        <v>20936</v>
      </c>
      <c r="E16" s="144">
        <f t="shared" si="4"/>
        <v>0.3</v>
      </c>
      <c r="F16" s="3">
        <f t="shared" si="5"/>
        <v>19.870374695621138</v>
      </c>
      <c r="G16" s="3">
        <f t="shared" si="0"/>
        <v>1.0528241639866878</v>
      </c>
      <c r="H16" s="3">
        <f t="shared" si="1"/>
        <v>1.723926900935789</v>
      </c>
      <c r="I16" s="3">
        <f t="shared" si="6"/>
        <v>24.67797836687699</v>
      </c>
      <c r="J16" s="3">
        <f t="shared" si="2"/>
        <v>2.4328123849611534</v>
      </c>
      <c r="K16" s="3">
        <f t="shared" si="3"/>
        <v>1.7680534266904782</v>
      </c>
    </row>
    <row r="17" spans="1:11" ht="12.75">
      <c r="A17">
        <v>1939</v>
      </c>
      <c r="B17" s="3">
        <v>2542.5</v>
      </c>
      <c r="C17" s="3">
        <v>798.5</v>
      </c>
      <c r="D17" s="3">
        <v>21324</v>
      </c>
      <c r="E17" s="144">
        <f t="shared" si="4"/>
        <v>0.295</v>
      </c>
      <c r="F17" s="3">
        <f t="shared" si="5"/>
        <v>20.02727224325514</v>
      </c>
      <c r="G17" s="3">
        <f t="shared" si="0"/>
        <v>1.2184270438399691</v>
      </c>
      <c r="H17" s="3">
        <f t="shared" si="1"/>
        <v>1.7684178415215153</v>
      </c>
      <c r="I17" s="3">
        <f t="shared" si="6"/>
        <v>24.87283701175102</v>
      </c>
      <c r="J17" s="3">
        <f t="shared" si="2"/>
        <v>2.8154790741134277</v>
      </c>
      <c r="K17" s="3">
        <f t="shared" si="3"/>
        <v>1.8136831804326907</v>
      </c>
    </row>
    <row r="18" spans="1:11" ht="12.75">
      <c r="A18">
        <v>1940</v>
      </c>
      <c r="B18" s="3">
        <v>2581.1</v>
      </c>
      <c r="C18" s="3">
        <v>1010.9</v>
      </c>
      <c r="D18" s="3">
        <v>21381</v>
      </c>
      <c r="E18" s="144">
        <f t="shared" si="4"/>
        <v>0.29</v>
      </c>
      <c r="F18" s="3">
        <f t="shared" si="5"/>
        <v>20.475518229707312</v>
      </c>
      <c r="G18" s="3">
        <f t="shared" si="0"/>
        <v>1.5534670201994973</v>
      </c>
      <c r="H18" s="3">
        <f t="shared" si="1"/>
        <v>1.785720396782354</v>
      </c>
      <c r="I18" s="3">
        <f t="shared" si="6"/>
        <v>25.42953535922324</v>
      </c>
      <c r="J18" s="3">
        <f t="shared" si="2"/>
        <v>3.589672364717705</v>
      </c>
      <c r="K18" s="3">
        <f t="shared" si="3"/>
        <v>1.831428620858744</v>
      </c>
    </row>
    <row r="19" spans="1:11" ht="12.75">
      <c r="A19">
        <v>1941</v>
      </c>
      <c r="B19" s="3">
        <v>2639.5</v>
      </c>
      <c r="C19" s="3">
        <v>976</v>
      </c>
      <c r="D19" s="3">
        <v>21764</v>
      </c>
      <c r="E19" s="144">
        <f t="shared" si="4"/>
        <v>0.28500000000000003</v>
      </c>
      <c r="F19" s="3">
        <f t="shared" si="5"/>
        <v>21.086253875069318</v>
      </c>
      <c r="G19" s="3">
        <f t="shared" si="0"/>
        <v>1.5103978261958972</v>
      </c>
      <c r="H19" s="3">
        <f t="shared" si="1"/>
        <v>1.8305089474354534</v>
      </c>
      <c r="I19" s="3">
        <f t="shared" si="6"/>
        <v>26.188037464744458</v>
      </c>
      <c r="J19" s="3">
        <f t="shared" si="2"/>
        <v>3.490150267708183</v>
      </c>
      <c r="K19" s="3">
        <f t="shared" si="3"/>
        <v>1.8773636024497427</v>
      </c>
    </row>
    <row r="20" spans="1:11" ht="12.75">
      <c r="A20">
        <v>1942</v>
      </c>
      <c r="B20" s="3">
        <v>2591</v>
      </c>
      <c r="C20" s="3">
        <v>907.3</v>
      </c>
      <c r="D20" s="3">
        <v>23063</v>
      </c>
      <c r="E20" s="144">
        <f t="shared" si="4"/>
        <v>0.28</v>
      </c>
      <c r="F20" s="3">
        <f t="shared" si="5"/>
        <v>20.843547307258774</v>
      </c>
      <c r="G20" s="3">
        <f t="shared" si="0"/>
        <v>1.4139006682755746</v>
      </c>
      <c r="H20" s="3">
        <f t="shared" si="1"/>
        <v>1.9533289756347998</v>
      </c>
      <c r="I20" s="3">
        <f t="shared" si="6"/>
        <v>25.886608451870966</v>
      </c>
      <c r="J20" s="3">
        <f t="shared" si="2"/>
        <v>3.2671695564627656</v>
      </c>
      <c r="K20" s="3">
        <f t="shared" si="3"/>
        <v>2.0033273956977045</v>
      </c>
    </row>
    <row r="21" spans="1:11" ht="12.75">
      <c r="A21">
        <v>1943</v>
      </c>
      <c r="B21" s="3">
        <v>2623</v>
      </c>
      <c r="C21" s="3">
        <v>950</v>
      </c>
      <c r="D21" s="3">
        <v>24824</v>
      </c>
      <c r="E21" s="144">
        <f t="shared" si="4"/>
        <v>0.275</v>
      </c>
      <c r="F21" s="3">
        <f t="shared" si="5"/>
        <v>21.24750891200916</v>
      </c>
      <c r="G21" s="3">
        <f t="shared" si="0"/>
        <v>1.4907235222865187</v>
      </c>
      <c r="H21" s="3">
        <f t="shared" si="1"/>
        <v>2.1170780342064095</v>
      </c>
      <c r="I21" s="3">
        <f t="shared" si="6"/>
        <v>26.388307886118458</v>
      </c>
      <c r="J21" s="3">
        <f t="shared" si="2"/>
        <v>3.4446878896079487</v>
      </c>
      <c r="K21" s="3">
        <f t="shared" si="3"/>
        <v>2.1712678599759276</v>
      </c>
    </row>
    <row r="22" spans="1:11" ht="12.75">
      <c r="A22">
        <v>1944</v>
      </c>
      <c r="B22" s="3">
        <v>2649</v>
      </c>
      <c r="C22" s="3">
        <v>857</v>
      </c>
      <c r="D22" s="3">
        <v>25496</v>
      </c>
      <c r="E22" s="144">
        <f t="shared" si="4"/>
        <v>0.27</v>
      </c>
      <c r="F22" s="3">
        <f t="shared" si="5"/>
        <v>21.606107935780802</v>
      </c>
      <c r="G22" s="3">
        <f t="shared" si="0"/>
        <v>1.3540639459566883</v>
      </c>
      <c r="H22" s="3">
        <f t="shared" si="1"/>
        <v>2.1893843410099474</v>
      </c>
      <c r="I22" s="3">
        <f t="shared" si="6"/>
        <v>26.833669339366242</v>
      </c>
      <c r="J22" s="3">
        <f t="shared" si="2"/>
        <v>3.128901910152637</v>
      </c>
      <c r="K22" s="3">
        <f t="shared" si="3"/>
        <v>2.2454249564548636</v>
      </c>
    </row>
    <row r="23" spans="1:11" ht="12.75">
      <c r="A23">
        <v>1945</v>
      </c>
      <c r="B23" s="3">
        <v>2700</v>
      </c>
      <c r="C23" s="3">
        <v>788.5</v>
      </c>
      <c r="D23" s="3">
        <v>26176</v>
      </c>
      <c r="E23" s="144">
        <f t="shared" si="4"/>
        <v>0.265</v>
      </c>
      <c r="F23" s="3">
        <f t="shared" si="5"/>
        <v>22.172916737025083</v>
      </c>
      <c r="G23" s="3">
        <f t="shared" si="0"/>
        <v>1.2543667376150218</v>
      </c>
      <c r="H23" s="3">
        <f t="shared" si="1"/>
        <v>2.2631728165284666</v>
      </c>
      <c r="I23" s="3">
        <f t="shared" si="6"/>
        <v>27.537616574862735</v>
      </c>
      <c r="J23" s="3">
        <f t="shared" si="2"/>
        <v>2.8985266855935574</v>
      </c>
      <c r="K23" s="3">
        <f t="shared" si="3"/>
        <v>2.3211021600068045</v>
      </c>
    </row>
    <row r="24" spans="1:11" ht="12.75">
      <c r="A24">
        <v>1946</v>
      </c>
      <c r="B24" s="3">
        <v>2614</v>
      </c>
      <c r="C24" s="3">
        <v>858</v>
      </c>
      <c r="D24" s="3">
        <v>27091</v>
      </c>
      <c r="E24" s="144">
        <f t="shared" si="4"/>
        <v>0.26</v>
      </c>
      <c r="F24" s="3">
        <f t="shared" si="5"/>
        <v>21.61270003498707</v>
      </c>
      <c r="G24" s="3">
        <f t="shared" si="0"/>
        <v>1.3742144156372509</v>
      </c>
      <c r="H24" s="3">
        <f t="shared" si="1"/>
        <v>2.3582174735388177</v>
      </c>
      <c r="I24" s="3">
        <f t="shared" si="6"/>
        <v>26.8418563858662</v>
      </c>
      <c r="J24" s="3">
        <f t="shared" si="2"/>
        <v>3.1754645878328556</v>
      </c>
      <c r="K24" s="3">
        <f t="shared" si="3"/>
        <v>2.4185796292803303</v>
      </c>
    </row>
    <row r="25" spans="1:11" ht="12.75">
      <c r="A25">
        <v>1947</v>
      </c>
      <c r="B25" s="3">
        <v>2571</v>
      </c>
      <c r="C25" s="3">
        <v>948</v>
      </c>
      <c r="D25" s="3">
        <v>27789</v>
      </c>
      <c r="E25" s="144">
        <f t="shared" si="4"/>
        <v>0.255</v>
      </c>
      <c r="F25" s="3">
        <f t="shared" si="5"/>
        <v>21.400803151178717</v>
      </c>
      <c r="G25" s="3">
        <f t="shared" si="0"/>
        <v>1.5286219888930335</v>
      </c>
      <c r="H25" s="3">
        <f t="shared" si="1"/>
        <v>2.435321419313824</v>
      </c>
      <c r="I25" s="3">
        <f t="shared" si="6"/>
        <v>26.578691408117514</v>
      </c>
      <c r="J25" s="3">
        <f t="shared" si="2"/>
        <v>3.532261733451194</v>
      </c>
      <c r="K25" s="3">
        <f t="shared" si="3"/>
        <v>2.49765716758248</v>
      </c>
    </row>
    <row r="26" spans="1:11" ht="12.75">
      <c r="A26">
        <v>1948</v>
      </c>
      <c r="B26" s="3">
        <v>2518</v>
      </c>
      <c r="C26" s="3">
        <v>822</v>
      </c>
      <c r="D26" s="3">
        <v>22934</v>
      </c>
      <c r="E26" s="144">
        <f t="shared" si="4"/>
        <v>0.25</v>
      </c>
      <c r="F26" s="3">
        <f t="shared" si="5"/>
        <v>21.100303984818275</v>
      </c>
      <c r="G26" s="3">
        <f t="shared" si="0"/>
        <v>1.3343463542499294</v>
      </c>
      <c r="H26" s="3">
        <f t="shared" si="1"/>
        <v>2.02333674460574</v>
      </c>
      <c r="I26" s="3">
        <f t="shared" si="6"/>
        <v>26.205486974869373</v>
      </c>
      <c r="J26" s="3">
        <f t="shared" si="2"/>
        <v>3.0833395048178596</v>
      </c>
      <c r="K26" s="3">
        <f t="shared" si="3"/>
        <v>2.0751271197792986</v>
      </c>
    </row>
    <row r="27" spans="1:11" ht="12.75">
      <c r="A27">
        <v>1949</v>
      </c>
      <c r="B27" s="3">
        <v>2462</v>
      </c>
      <c r="C27" s="3">
        <v>939.5</v>
      </c>
      <c r="D27" s="3">
        <v>21964</v>
      </c>
      <c r="E27" s="144">
        <f t="shared" si="4"/>
        <v>0.245</v>
      </c>
      <c r="F27" s="3">
        <f t="shared" si="5"/>
        <v>20.768576145099317</v>
      </c>
      <c r="G27" s="3">
        <f t="shared" si="0"/>
        <v>1.5352504328669025</v>
      </c>
      <c r="H27" s="3">
        <f t="shared" si="1"/>
        <v>1.9506775404891112</v>
      </c>
      <c r="I27" s="3">
        <f t="shared" si="6"/>
        <v>25.793498143371426</v>
      </c>
      <c r="J27" s="3">
        <f t="shared" si="2"/>
        <v>3.5475784037407396</v>
      </c>
      <c r="K27" s="3">
        <f t="shared" si="3"/>
        <v>2.000608093044885</v>
      </c>
    </row>
    <row r="28" spans="1:11" ht="12.75">
      <c r="A28">
        <v>1950</v>
      </c>
      <c r="B28" s="3">
        <v>2372</v>
      </c>
      <c r="C28" s="3">
        <v>900</v>
      </c>
      <c r="D28" s="3">
        <v>20739</v>
      </c>
      <c r="E28" s="144">
        <f t="shared" si="4"/>
        <v>0.24</v>
      </c>
      <c r="F28" s="3">
        <f t="shared" si="5"/>
        <v>20.141879798523487</v>
      </c>
      <c r="G28" s="3">
        <f t="shared" si="0"/>
        <v>1.4804426704086808</v>
      </c>
      <c r="H28" s="3">
        <f t="shared" si="1"/>
        <v>1.854080135301161</v>
      </c>
      <c r="I28" s="3">
        <f t="shared" si="6"/>
        <v>25.01517367187531</v>
      </c>
      <c r="J28" s="3">
        <f t="shared" si="2"/>
        <v>3.4209314214037563</v>
      </c>
      <c r="K28" s="3">
        <f t="shared" si="3"/>
        <v>1.901538130647259</v>
      </c>
    </row>
    <row r="29" spans="1:11" ht="12.75">
      <c r="A29">
        <v>1951</v>
      </c>
      <c r="B29" s="3">
        <v>2465.9</v>
      </c>
      <c r="C29" s="3">
        <v>895.1</v>
      </c>
      <c r="D29" s="3">
        <v>23767</v>
      </c>
      <c r="E29" s="144">
        <f t="shared" si="4"/>
        <v>0.23500000000000001</v>
      </c>
      <c r="F29" s="3">
        <f t="shared" si="5"/>
        <v>21.076991417032033</v>
      </c>
      <c r="G29" s="3">
        <f t="shared" si="0"/>
        <v>1.4820692093952483</v>
      </c>
      <c r="H29" s="3">
        <f t="shared" si="1"/>
        <v>2.1387641622580236</v>
      </c>
      <c r="I29" s="3">
        <f t="shared" si="6"/>
        <v>26.176533970594523</v>
      </c>
      <c r="J29" s="3">
        <f t="shared" si="2"/>
        <v>3.424689944741746</v>
      </c>
      <c r="K29" s="3">
        <f t="shared" si="3"/>
        <v>2.1935090773921018</v>
      </c>
    </row>
    <row r="30" spans="1:11" ht="12.75">
      <c r="A30">
        <v>1952</v>
      </c>
      <c r="B30" s="3">
        <v>2675</v>
      </c>
      <c r="C30" s="3">
        <v>830</v>
      </c>
      <c r="D30" s="3">
        <v>21600</v>
      </c>
      <c r="E30" s="144">
        <f t="shared" si="4"/>
        <v>0.23</v>
      </c>
      <c r="F30" s="3">
        <f t="shared" si="5"/>
        <v>23.01368871206219</v>
      </c>
      <c r="G30" s="3">
        <f t="shared" si="0"/>
        <v>1.3832615652897484</v>
      </c>
      <c r="H30" s="3">
        <f t="shared" si="1"/>
        <v>1.9564627037750453</v>
      </c>
      <c r="I30" s="3">
        <f t="shared" si="6"/>
        <v>28.58181191235753</v>
      </c>
      <c r="J30" s="3">
        <f t="shared" si="2"/>
        <v>3.1963702798525446</v>
      </c>
      <c r="K30" s="3">
        <f t="shared" si="3"/>
        <v>2.006541336366343</v>
      </c>
    </row>
    <row r="31" spans="1:11" ht="12.75">
      <c r="A31">
        <v>1953</v>
      </c>
      <c r="B31" s="3">
        <v>2840</v>
      </c>
      <c r="C31" s="3">
        <v>652.5</v>
      </c>
      <c r="D31" s="3">
        <v>25445</v>
      </c>
      <c r="E31" s="144">
        <f t="shared" si="4"/>
        <v>0.225</v>
      </c>
      <c r="F31" s="3">
        <f t="shared" si="5"/>
        <v>24.591881954241476</v>
      </c>
      <c r="G31" s="3">
        <f t="shared" si="0"/>
        <v>1.0945049018893125</v>
      </c>
      <c r="H31" s="3">
        <f t="shared" si="1"/>
        <v>2.3196969673283983</v>
      </c>
      <c r="I31" s="3">
        <f t="shared" si="6"/>
        <v>30.54184634984776</v>
      </c>
      <c r="J31" s="3">
        <f t="shared" si="2"/>
        <v>2.5291261084226786</v>
      </c>
      <c r="K31" s="3">
        <f t="shared" si="3"/>
        <v>2.3790731322437013</v>
      </c>
    </row>
    <row r="32" spans="1:11" ht="12.75">
      <c r="A32">
        <v>1954</v>
      </c>
      <c r="B32" s="3">
        <v>2890</v>
      </c>
      <c r="C32" s="3">
        <v>671.3</v>
      </c>
      <c r="D32" s="3">
        <v>27400</v>
      </c>
      <c r="E32" s="144">
        <f t="shared" si="4"/>
        <v>0.22</v>
      </c>
      <c r="F32" s="3">
        <f t="shared" si="5"/>
        <v>25.18628818775608</v>
      </c>
      <c r="G32" s="3">
        <f t="shared" si="0"/>
        <v>1.1333048368762735</v>
      </c>
      <c r="H32" s="3">
        <f t="shared" si="1"/>
        <v>2.51404045845841</v>
      </c>
      <c r="I32" s="3">
        <f t="shared" si="6"/>
        <v>31.28006816984408</v>
      </c>
      <c r="J32" s="3">
        <f t="shared" si="2"/>
        <v>2.6187830194253015</v>
      </c>
      <c r="K32" s="3">
        <f t="shared" si="3"/>
        <v>2.578391140020532</v>
      </c>
    </row>
    <row r="33" spans="1:11" ht="12.75">
      <c r="A33">
        <v>1955</v>
      </c>
      <c r="B33" s="3">
        <v>2925</v>
      </c>
      <c r="C33" s="3">
        <v>741.3</v>
      </c>
      <c r="D33" s="3">
        <v>25190</v>
      </c>
      <c r="E33" s="144">
        <f t="shared" si="4"/>
        <v>0.215</v>
      </c>
      <c r="F33" s="3">
        <f t="shared" si="5"/>
        <v>25.654718288133896</v>
      </c>
      <c r="G33" s="3">
        <f t="shared" si="0"/>
        <v>1.2595028347742028</v>
      </c>
      <c r="H33" s="3">
        <f t="shared" si="1"/>
        <v>2.3260814678843986</v>
      </c>
      <c r="I33" s="3">
        <f t="shared" si="6"/>
        <v>31.861834143591178</v>
      </c>
      <c r="J33" s="3">
        <f t="shared" si="2"/>
        <v>2.9103949169721997</v>
      </c>
      <c r="K33" s="3">
        <f t="shared" si="3"/>
        <v>2.385621053782379</v>
      </c>
    </row>
    <row r="34" spans="1:11" ht="12.75">
      <c r="A34">
        <v>1956</v>
      </c>
      <c r="B34" s="3">
        <v>2901.7</v>
      </c>
      <c r="C34" s="3">
        <v>781.8</v>
      </c>
      <c r="D34" s="3">
        <v>24934</v>
      </c>
      <c r="E34" s="144">
        <f t="shared" si="4"/>
        <v>0.21</v>
      </c>
      <c r="F34" s="3">
        <f t="shared" si="5"/>
        <v>25.612461814916752</v>
      </c>
      <c r="G34" s="3">
        <f t="shared" si="0"/>
        <v>1.3367747996829682</v>
      </c>
      <c r="H34" s="3">
        <f t="shared" si="1"/>
        <v>2.317107289212501</v>
      </c>
      <c r="I34" s="3">
        <f t="shared" si="6"/>
        <v>31.809353787891435</v>
      </c>
      <c r="J34" s="3">
        <f t="shared" si="2"/>
        <v>3.088951032675776</v>
      </c>
      <c r="K34" s="3">
        <f t="shared" si="3"/>
        <v>2.3764171673855903</v>
      </c>
    </row>
    <row r="35" spans="1:11" ht="12.75">
      <c r="A35">
        <v>1957</v>
      </c>
      <c r="B35" s="3">
        <v>2951</v>
      </c>
      <c r="C35" s="3">
        <v>781</v>
      </c>
      <c r="D35" s="3">
        <v>28175</v>
      </c>
      <c r="E35" s="144">
        <f t="shared" si="4"/>
        <v>0.20500000000000002</v>
      </c>
      <c r="F35" s="3">
        <f t="shared" si="5"/>
        <v>26.212476919281432</v>
      </c>
      <c r="G35" s="3">
        <f t="shared" si="0"/>
        <v>1.343858847724266</v>
      </c>
      <c r="H35" s="3">
        <f t="shared" si="1"/>
        <v>2.6348636760278503</v>
      </c>
      <c r="I35" s="3">
        <f t="shared" si="6"/>
        <v>32.554541535587724</v>
      </c>
      <c r="J35" s="3">
        <f t="shared" si="2"/>
        <v>3.1053204896088964</v>
      </c>
      <c r="K35" s="3">
        <f t="shared" si="3"/>
        <v>2.702307011239584</v>
      </c>
    </row>
    <row r="36" spans="1:11" ht="12.75">
      <c r="A36">
        <v>1958</v>
      </c>
      <c r="B36" s="3">
        <v>2906</v>
      </c>
      <c r="C36" s="3">
        <v>962.8</v>
      </c>
      <c r="D36" s="3">
        <v>27028</v>
      </c>
      <c r="E36" s="144">
        <f t="shared" si="4"/>
        <v>0.2</v>
      </c>
      <c r="F36" s="3">
        <f t="shared" si="5"/>
        <v>25.97510548260817</v>
      </c>
      <c r="G36" s="3">
        <f t="shared" si="0"/>
        <v>1.6670996527128394</v>
      </c>
      <c r="H36" s="3">
        <f t="shared" si="1"/>
        <v>2.543495620857717</v>
      </c>
      <c r="I36" s="3">
        <f t="shared" si="6"/>
        <v>32.2597384798392</v>
      </c>
      <c r="J36" s="3">
        <f t="shared" si="2"/>
        <v>3.852248856757353</v>
      </c>
      <c r="K36" s="3">
        <f t="shared" si="3"/>
        <v>2.60860025201104</v>
      </c>
    </row>
    <row r="37" spans="1:11" ht="12.75">
      <c r="A37">
        <v>1959</v>
      </c>
      <c r="B37" s="3">
        <v>2915</v>
      </c>
      <c r="C37" s="3">
        <v>1005</v>
      </c>
      <c r="D37" s="3">
        <v>26457</v>
      </c>
      <c r="E37" s="144">
        <f t="shared" si="4"/>
        <v>0.195</v>
      </c>
      <c r="F37" s="3">
        <f t="shared" si="5"/>
        <v>26.218398635517577</v>
      </c>
      <c r="G37" s="3">
        <f t="shared" si="0"/>
        <v>1.7510455137827237</v>
      </c>
      <c r="H37" s="3">
        <f t="shared" si="1"/>
        <v>2.5053221303385027</v>
      </c>
      <c r="I37" s="3">
        <f t="shared" si="6"/>
        <v>32.56189600108769</v>
      </c>
      <c r="J37" s="3">
        <f t="shared" si="2"/>
        <v>4.046226671346745</v>
      </c>
      <c r="K37" s="3">
        <f t="shared" si="3"/>
        <v>2.5694496530589643</v>
      </c>
    </row>
    <row r="38" spans="1:11" ht="12.75">
      <c r="A38">
        <v>1960</v>
      </c>
      <c r="B38" s="3">
        <v>2972</v>
      </c>
      <c r="C38" s="3">
        <v>863.5</v>
      </c>
      <c r="D38" s="3">
        <v>24808</v>
      </c>
      <c r="E38" s="144">
        <f t="shared" si="4"/>
        <v>0.19</v>
      </c>
      <c r="F38" s="3">
        <f t="shared" si="5"/>
        <v>26.89710552752594</v>
      </c>
      <c r="G38" s="3">
        <f t="shared" si="0"/>
        <v>1.513850028036982</v>
      </c>
      <c r="H38" s="3">
        <f t="shared" si="1"/>
        <v>2.3637626666518505</v>
      </c>
      <c r="I38" s="3">
        <f t="shared" si="6"/>
        <v>33.40481488183349</v>
      </c>
      <c r="J38" s="3">
        <f t="shared" si="2"/>
        <v>3.4981274396630653</v>
      </c>
      <c r="K38" s="3">
        <f t="shared" si="3"/>
        <v>2.424266760028064</v>
      </c>
    </row>
    <row r="39" spans="1:11" ht="12.75">
      <c r="A39">
        <v>1961</v>
      </c>
      <c r="B39" s="3">
        <v>3115.7</v>
      </c>
      <c r="C39" s="3">
        <v>828.3</v>
      </c>
      <c r="D39" s="3">
        <v>24708</v>
      </c>
      <c r="E39" s="144">
        <f t="shared" si="4"/>
        <v>0.185</v>
      </c>
      <c r="F39" s="3">
        <f t="shared" si="5"/>
        <v>28.37167432209749</v>
      </c>
      <c r="G39" s="3">
        <f t="shared" si="0"/>
        <v>1.4611027647340658</v>
      </c>
      <c r="H39" s="3">
        <f t="shared" si="1"/>
        <v>2.368766750551477</v>
      </c>
      <c r="I39" s="3">
        <f t="shared" si="6"/>
        <v>35.23615311124935</v>
      </c>
      <c r="J39" s="3">
        <f t="shared" si="2"/>
        <v>3.3762417536903735</v>
      </c>
      <c r="K39" s="3">
        <f t="shared" si="3"/>
        <v>2.4293989310507325</v>
      </c>
    </row>
    <row r="40" spans="1:11" ht="12.75">
      <c r="A40">
        <v>1962</v>
      </c>
      <c r="B40" s="3">
        <v>3247</v>
      </c>
      <c r="C40" s="3">
        <v>944.8</v>
      </c>
      <c r="D40" s="3">
        <v>23060</v>
      </c>
      <c r="E40" s="144">
        <f t="shared" si="4"/>
        <v>0.18</v>
      </c>
      <c r="F40" s="3">
        <f t="shared" si="5"/>
        <v>29.74869122146574</v>
      </c>
      <c r="G40" s="3">
        <f t="shared" si="0"/>
        <v>1.6768307495639472</v>
      </c>
      <c r="H40" s="3">
        <f t="shared" si="1"/>
        <v>2.2243352908984537</v>
      </c>
      <c r="I40" s="3">
        <f t="shared" si="6"/>
        <v>36.94633692881584</v>
      </c>
      <c r="J40" s="3">
        <f t="shared" si="2"/>
        <v>3.874734979082837</v>
      </c>
      <c r="K40" s="3">
        <f t="shared" si="3"/>
        <v>2.2812705289573385</v>
      </c>
    </row>
    <row r="41" spans="1:11" ht="12.75">
      <c r="A41">
        <v>1963</v>
      </c>
      <c r="B41" s="3">
        <v>3204</v>
      </c>
      <c r="C41" s="3">
        <v>974.5</v>
      </c>
      <c r="D41" s="3">
        <v>24230</v>
      </c>
      <c r="E41" s="144">
        <f aca="true" t="shared" si="7" ref="E41:E72">(1998-A41)*E$7</f>
        <v>0.17500000000000002</v>
      </c>
      <c r="F41" s="3">
        <f t="shared" si="5"/>
        <v>29.533721749044293</v>
      </c>
      <c r="G41" s="3">
        <f t="shared" si="0"/>
        <v>1.7400882900708172</v>
      </c>
      <c r="H41" s="3">
        <f t="shared" si="1"/>
        <v>2.3514430214518525</v>
      </c>
      <c r="I41" s="3">
        <f t="shared" si="6"/>
        <v>36.67935595481716</v>
      </c>
      <c r="J41" s="3">
        <f t="shared" si="2"/>
        <v>4.020907277602803</v>
      </c>
      <c r="K41" s="3">
        <f t="shared" si="3"/>
        <v>2.41163177480935</v>
      </c>
    </row>
    <row r="42" spans="1:11" ht="12.75">
      <c r="A42">
        <v>1964</v>
      </c>
      <c r="B42" s="3">
        <v>3243</v>
      </c>
      <c r="C42" s="3">
        <v>968.3</v>
      </c>
      <c r="D42" s="3">
        <v>25180</v>
      </c>
      <c r="E42" s="144">
        <f t="shared" si="7"/>
        <v>0.17</v>
      </c>
      <c r="F42" s="3">
        <f t="shared" si="5"/>
        <v>30.07438561445354</v>
      </c>
      <c r="G42" s="3">
        <f t="shared" si="0"/>
        <v>1.7394963294416406</v>
      </c>
      <c r="H42" s="3">
        <f t="shared" si="1"/>
        <v>2.458447368402849</v>
      </c>
      <c r="I42" s="3">
        <f t="shared" si="6"/>
        <v>37.35083253131381</v>
      </c>
      <c r="J42" s="3">
        <f t="shared" si="2"/>
        <v>4.0195394051704145</v>
      </c>
      <c r="K42" s="3">
        <f t="shared" si="3"/>
        <v>2.5213750604410023</v>
      </c>
    </row>
    <row r="43" spans="1:11" ht="12.75">
      <c r="A43">
        <v>1965</v>
      </c>
      <c r="B43" s="3">
        <v>3252</v>
      </c>
      <c r="C43" s="3">
        <v>920.8</v>
      </c>
      <c r="D43" s="3">
        <v>24250</v>
      </c>
      <c r="E43" s="144">
        <f t="shared" si="7"/>
        <v>0.165</v>
      </c>
      <c r="F43" s="3">
        <f t="shared" si="5"/>
        <v>30.339522079139655</v>
      </c>
      <c r="G43" s="3">
        <f t="shared" si="0"/>
        <v>1.664130109812546</v>
      </c>
      <c r="H43" s="3">
        <f t="shared" si="1"/>
        <v>2.381909822815353</v>
      </c>
      <c r="I43" s="3">
        <f t="shared" si="6"/>
        <v>37.68011831681218</v>
      </c>
      <c r="J43" s="3">
        <f t="shared" si="2"/>
        <v>3.845386988467636</v>
      </c>
      <c r="K43" s="3">
        <f t="shared" si="3"/>
        <v>2.4428784201988933</v>
      </c>
    </row>
    <row r="44" spans="1:11" ht="12.75">
      <c r="A44">
        <v>1966</v>
      </c>
      <c r="B44" s="3">
        <v>3137</v>
      </c>
      <c r="C44" s="3">
        <v>995.7</v>
      </c>
      <c r="D44" s="3">
        <v>25308.6</v>
      </c>
      <c r="E44" s="144">
        <f t="shared" si="7"/>
        <v>0.16</v>
      </c>
      <c r="F44" s="3">
        <f t="shared" si="5"/>
        <v>29.441879282136586</v>
      </c>
      <c r="G44" s="3">
        <f t="shared" si="0"/>
        <v>1.8102697137686783</v>
      </c>
      <c r="H44" s="3">
        <f t="shared" si="1"/>
        <v>2.500774342664702</v>
      </c>
      <c r="I44" s="3">
        <f t="shared" si="6"/>
        <v>36.56529235781773</v>
      </c>
      <c r="J44" s="3">
        <f t="shared" si="2"/>
        <v>4.183078932288077</v>
      </c>
      <c r="K44" s="3">
        <f t="shared" si="3"/>
        <v>2.564785457856628</v>
      </c>
    </row>
    <row r="45" spans="1:11" ht="12.75">
      <c r="A45">
        <v>1967</v>
      </c>
      <c r="B45" s="3">
        <v>3160</v>
      </c>
      <c r="C45" s="3">
        <v>1051.8</v>
      </c>
      <c r="D45" s="3">
        <v>26670</v>
      </c>
      <c r="E45" s="144">
        <f t="shared" si="7"/>
        <v>0.155</v>
      </c>
      <c r="F45" s="3">
        <f t="shared" si="5"/>
        <v>29.83427678065224</v>
      </c>
      <c r="G45" s="3">
        <f t="shared" si="0"/>
        <v>1.923646948277476</v>
      </c>
      <c r="H45" s="3">
        <f t="shared" si="1"/>
        <v>2.65098226080327</v>
      </c>
      <c r="I45" s="3">
        <f t="shared" si="6"/>
        <v>37.052629769815304</v>
      </c>
      <c r="J45" s="3">
        <f t="shared" si="2"/>
        <v>4.445065263643914</v>
      </c>
      <c r="K45" s="3">
        <f t="shared" si="3"/>
        <v>2.7188381756585116</v>
      </c>
    </row>
    <row r="46" spans="1:11" ht="12.75">
      <c r="A46">
        <v>1968</v>
      </c>
      <c r="B46" s="3">
        <v>3200</v>
      </c>
      <c r="C46" s="3">
        <v>1019.8</v>
      </c>
      <c r="D46" s="3">
        <v>26810</v>
      </c>
      <c r="E46" s="144">
        <f t="shared" si="7"/>
        <v>0.15</v>
      </c>
      <c r="F46" s="3">
        <f t="shared" si="5"/>
        <v>30.390694645859526</v>
      </c>
      <c r="G46" s="3">
        <f t="shared" si="0"/>
        <v>1.8761580701613405</v>
      </c>
      <c r="H46" s="3">
        <f t="shared" si="1"/>
        <v>2.680666806456086</v>
      </c>
      <c r="I46" s="3">
        <f t="shared" si="6"/>
        <v>37.74367199981186</v>
      </c>
      <c r="J46" s="3">
        <f t="shared" si="2"/>
        <v>4.3353303859874535</v>
      </c>
      <c r="K46" s="3">
        <f t="shared" si="3"/>
        <v>2.7492825423150804</v>
      </c>
    </row>
    <row r="47" spans="1:11" ht="12.75">
      <c r="A47">
        <v>1969</v>
      </c>
      <c r="B47" s="3">
        <v>3205</v>
      </c>
      <c r="C47" s="3">
        <v>1044</v>
      </c>
      <c r="D47" s="3">
        <v>29200</v>
      </c>
      <c r="E47" s="144">
        <f t="shared" si="7"/>
        <v>0.145</v>
      </c>
      <c r="F47" s="3">
        <f t="shared" si="5"/>
        <v>30.6172282245157</v>
      </c>
      <c r="G47" s="3">
        <f t="shared" si="0"/>
        <v>1.9319776848833283</v>
      </c>
      <c r="H47" s="3">
        <f t="shared" si="1"/>
        <v>2.936811439541112</v>
      </c>
      <c r="I47" s="3">
        <f t="shared" si="6"/>
        <v>38.02501499606046</v>
      </c>
      <c r="J47" s="3">
        <f t="shared" si="2"/>
        <v>4.464315504931902</v>
      </c>
      <c r="K47" s="3">
        <f t="shared" si="3"/>
        <v>3.0119835860823785</v>
      </c>
    </row>
    <row r="48" spans="1:11" ht="12.75">
      <c r="A48">
        <v>1970</v>
      </c>
      <c r="B48" s="3">
        <v>3136</v>
      </c>
      <c r="C48" s="3">
        <v>1106</v>
      </c>
      <c r="D48" s="3">
        <v>31530</v>
      </c>
      <c r="E48" s="144">
        <f t="shared" si="7"/>
        <v>0.14</v>
      </c>
      <c r="F48" s="3">
        <f t="shared" si="5"/>
        <v>30.13326758532989</v>
      </c>
      <c r="G48" s="3">
        <f t="shared" si="0"/>
        <v>2.058681067815674</v>
      </c>
      <c r="H48" s="3">
        <f t="shared" si="1"/>
        <v>3.1896976541019346</v>
      </c>
      <c r="I48" s="3">
        <f t="shared" si="6"/>
        <v>37.42396089581346</v>
      </c>
      <c r="J48" s="3">
        <f t="shared" si="2"/>
        <v>4.757095220442101</v>
      </c>
      <c r="K48" s="3">
        <f t="shared" si="3"/>
        <v>3.2713428071574366</v>
      </c>
    </row>
    <row r="49" spans="1:11" ht="12.75">
      <c r="A49">
        <v>1971</v>
      </c>
      <c r="B49" s="3">
        <v>3082</v>
      </c>
      <c r="C49" s="3">
        <v>1672.1</v>
      </c>
      <c r="D49" s="3">
        <v>31509.9</v>
      </c>
      <c r="E49" s="144">
        <f t="shared" si="7"/>
        <v>0.135</v>
      </c>
      <c r="F49" s="3">
        <f t="shared" si="5"/>
        <v>29.786567859278048</v>
      </c>
      <c r="G49" s="3">
        <f t="shared" si="0"/>
        <v>3.130500999487803</v>
      </c>
      <c r="H49" s="3">
        <f t="shared" si="1"/>
        <v>3.2061971915268357</v>
      </c>
      <c r="I49" s="3">
        <f t="shared" si="6"/>
        <v>36.993377755315606</v>
      </c>
      <c r="J49" s="3">
        <f t="shared" si="2"/>
        <v>7.233802056602011</v>
      </c>
      <c r="K49" s="3">
        <f t="shared" si="3"/>
        <v>3.288264675287152</v>
      </c>
    </row>
    <row r="50" spans="1:11" ht="12.75">
      <c r="A50">
        <v>1972</v>
      </c>
      <c r="B50" s="3">
        <v>3102</v>
      </c>
      <c r="C50" s="3">
        <v>2147.8</v>
      </c>
      <c r="D50" s="3">
        <v>31800</v>
      </c>
      <c r="E50" s="144">
        <f t="shared" si="7"/>
        <v>0.13</v>
      </c>
      <c r="F50" s="3">
        <f t="shared" si="5"/>
        <v>30.153155613443726</v>
      </c>
      <c r="G50" s="3">
        <f t="shared" si="0"/>
        <v>4.0443486077898765</v>
      </c>
      <c r="H50" s="3">
        <f t="shared" si="1"/>
        <v>3.254419021322776</v>
      </c>
      <c r="I50" s="3">
        <f t="shared" si="6"/>
        <v>37.44866079881333</v>
      </c>
      <c r="J50" s="3">
        <f t="shared" si="2"/>
        <v>9.34547450437889</v>
      </c>
      <c r="K50" s="3">
        <f t="shared" si="3"/>
        <v>3.33772081601198</v>
      </c>
    </row>
    <row r="51" spans="1:11" ht="12.75">
      <c r="A51">
        <v>1973</v>
      </c>
      <c r="B51" s="3">
        <v>3136</v>
      </c>
      <c r="C51" s="3">
        <v>2095.5</v>
      </c>
      <c r="D51" s="3">
        <v>32718</v>
      </c>
      <c r="E51" s="144">
        <f t="shared" si="7"/>
        <v>0.125</v>
      </c>
      <c r="F51" s="3">
        <f t="shared" si="5"/>
        <v>30.658847833911228</v>
      </c>
      <c r="G51" s="3">
        <f t="shared" si="0"/>
        <v>3.968544099212306</v>
      </c>
      <c r="H51" s="3">
        <f t="shared" si="1"/>
        <v>3.3676108344966296</v>
      </c>
      <c r="I51" s="3">
        <f t="shared" si="6"/>
        <v>38.076704399810204</v>
      </c>
      <c r="J51" s="3">
        <f t="shared" si="2"/>
        <v>9.170309311926353</v>
      </c>
      <c r="K51" s="3">
        <f t="shared" si="3"/>
        <v>3.453809945456335</v>
      </c>
    </row>
    <row r="52" spans="1:11" ht="12.75">
      <c r="A52">
        <v>1974</v>
      </c>
      <c r="B52" s="3">
        <v>3260</v>
      </c>
      <c r="C52" s="3">
        <v>1940.5</v>
      </c>
      <c r="D52" s="3">
        <v>31023</v>
      </c>
      <c r="E52" s="144">
        <f t="shared" si="7"/>
        <v>0.12</v>
      </c>
      <c r="F52" s="3">
        <f t="shared" si="5"/>
        <v>32.05324441178007</v>
      </c>
      <c r="G52" s="3">
        <f t="shared" si="0"/>
        <v>3.6959987159308185</v>
      </c>
      <c r="H52" s="3">
        <f t="shared" si="1"/>
        <v>3.211393780910753</v>
      </c>
      <c r="I52" s="3">
        <f t="shared" si="6"/>
        <v>39.80847287980157</v>
      </c>
      <c r="J52" s="3">
        <f t="shared" si="2"/>
        <v>8.540525339833202</v>
      </c>
      <c r="K52" s="3">
        <f t="shared" si="3"/>
        <v>3.2935942792641835</v>
      </c>
    </row>
    <row r="53" spans="1:11" ht="12.75">
      <c r="A53">
        <v>1975</v>
      </c>
      <c r="B53" s="3">
        <v>3233</v>
      </c>
      <c r="C53" s="3">
        <v>1850</v>
      </c>
      <c r="D53" s="3">
        <v>28708</v>
      </c>
      <c r="E53" s="144">
        <f t="shared" si="7"/>
        <v>0.115</v>
      </c>
      <c r="F53" s="3">
        <f t="shared" si="5"/>
        <v>31.96838510081121</v>
      </c>
      <c r="G53" s="3">
        <f t="shared" si="0"/>
        <v>3.543647313050603</v>
      </c>
      <c r="H53" s="3">
        <f t="shared" si="1"/>
        <v>2.9886379389416184</v>
      </c>
      <c r="I53" s="3">
        <f t="shared" si="6"/>
        <v>39.7030820015521</v>
      </c>
      <c r="J53" s="3">
        <f t="shared" si="2"/>
        <v>8.188479487855702</v>
      </c>
      <c r="K53" s="3">
        <f t="shared" si="3"/>
        <v>3.06513666340178</v>
      </c>
    </row>
    <row r="54" spans="1:11" ht="12.75">
      <c r="A54">
        <v>1976</v>
      </c>
      <c r="B54" s="3">
        <v>3130</v>
      </c>
      <c r="C54" s="3">
        <v>1951.8</v>
      </c>
      <c r="D54" s="3">
        <v>29972</v>
      </c>
      <c r="E54" s="144">
        <f t="shared" si="7"/>
        <v>0.11</v>
      </c>
      <c r="F54" s="3">
        <f t="shared" si="5"/>
        <v>31.12476399815106</v>
      </c>
      <c r="G54" s="3">
        <f t="shared" si="0"/>
        <v>3.7597659702518427</v>
      </c>
      <c r="H54" s="3">
        <f t="shared" si="1"/>
        <v>3.1378546861601513</v>
      </c>
      <c r="I54" s="3">
        <f t="shared" si="6"/>
        <v>38.65534819480731</v>
      </c>
      <c r="J54" s="3">
        <f t="shared" si="2"/>
        <v>8.687875459039924</v>
      </c>
      <c r="K54" s="3">
        <f t="shared" si="3"/>
        <v>3.2181728397594465</v>
      </c>
    </row>
    <row r="55" spans="1:11" ht="12.75">
      <c r="A55">
        <v>1977</v>
      </c>
      <c r="B55" s="3">
        <v>3060</v>
      </c>
      <c r="C55" s="3">
        <v>2102.5</v>
      </c>
      <c r="D55" s="3">
        <v>31364</v>
      </c>
      <c r="E55" s="144">
        <f t="shared" si="7"/>
        <v>0.105</v>
      </c>
      <c r="F55" s="3">
        <f t="shared" si="5"/>
        <v>30.599630671549814</v>
      </c>
      <c r="G55" s="3">
        <f t="shared" si="0"/>
        <v>4.072813581152274</v>
      </c>
      <c r="H55" s="3">
        <f t="shared" si="1"/>
        <v>3.302034279453732</v>
      </c>
      <c r="I55" s="3">
        <f t="shared" si="6"/>
        <v>38.00315974481057</v>
      </c>
      <c r="J55" s="3">
        <f t="shared" si="2"/>
        <v>9.411249913134139</v>
      </c>
      <c r="K55" s="3">
        <f t="shared" si="3"/>
        <v>3.386554858949352</v>
      </c>
    </row>
    <row r="56" spans="1:11" ht="12.75">
      <c r="A56">
        <v>1978</v>
      </c>
      <c r="B56" s="3">
        <v>2835</v>
      </c>
      <c r="C56" s="3">
        <v>2616.3</v>
      </c>
      <c r="D56" s="3">
        <v>31327</v>
      </c>
      <c r="E56" s="144">
        <f t="shared" si="7"/>
        <v>0.1</v>
      </c>
      <c r="F56" s="3">
        <f t="shared" si="5"/>
        <v>28.508035804746534</v>
      </c>
      <c r="G56" s="3">
        <f t="shared" si="0"/>
        <v>5.096423892881884</v>
      </c>
      <c r="H56" s="3">
        <f t="shared" si="1"/>
        <v>3.3165642381580542</v>
      </c>
      <c r="I56" s="3">
        <f t="shared" si="6"/>
        <v>35.40550702482352</v>
      </c>
      <c r="J56" s="3">
        <f t="shared" si="2"/>
        <v>11.776556418182432</v>
      </c>
      <c r="K56" s="3">
        <f t="shared" si="3"/>
        <v>3.4014567340015387</v>
      </c>
    </row>
    <row r="57" spans="1:11" ht="12.75">
      <c r="A57">
        <v>1979</v>
      </c>
      <c r="B57" s="3">
        <v>2880</v>
      </c>
      <c r="C57" s="3">
        <v>3187.3</v>
      </c>
      <c r="D57" s="3">
        <v>33642</v>
      </c>
      <c r="E57" s="144">
        <f t="shared" si="7"/>
        <v>0.095</v>
      </c>
      <c r="F57" s="3">
        <f t="shared" si="5"/>
        <v>29.121436222414808</v>
      </c>
      <c r="G57" s="3">
        <f t="shared" si="0"/>
        <v>6.243196645718125</v>
      </c>
      <c r="H57" s="3">
        <f t="shared" si="1"/>
        <v>3.5814383744445686</v>
      </c>
      <c r="I57" s="3">
        <f t="shared" si="6"/>
        <v>36.16731863981971</v>
      </c>
      <c r="J57" s="3">
        <f t="shared" si="2"/>
        <v>14.426460410955228</v>
      </c>
      <c r="K57" s="3">
        <f t="shared" si="3"/>
        <v>3.673110725855162</v>
      </c>
    </row>
    <row r="58" spans="1:11" ht="12.75">
      <c r="A58">
        <v>1980</v>
      </c>
      <c r="B58" s="3">
        <v>2885</v>
      </c>
      <c r="C58" s="3">
        <v>3293</v>
      </c>
      <c r="D58" s="3">
        <v>32112</v>
      </c>
      <c r="E58" s="144">
        <f t="shared" si="7"/>
        <v>0.09</v>
      </c>
      <c r="F58" s="3">
        <f t="shared" si="5"/>
        <v>29.333165510480626</v>
      </c>
      <c r="G58" s="3">
        <f t="shared" si="0"/>
        <v>6.485875613197026</v>
      </c>
      <c r="H58" s="3">
        <f t="shared" si="1"/>
        <v>3.4374456837841554</v>
      </c>
      <c r="I58" s="3">
        <f t="shared" si="6"/>
        <v>36.430275472318414</v>
      </c>
      <c r="J58" s="3">
        <f t="shared" si="2"/>
        <v>14.987230592574763</v>
      </c>
      <c r="K58" s="3">
        <f t="shared" si="3"/>
        <v>3.525432323712745</v>
      </c>
    </row>
    <row r="59" spans="1:11" ht="12.75">
      <c r="A59">
        <v>1981</v>
      </c>
      <c r="B59" s="3">
        <v>2838</v>
      </c>
      <c r="C59" s="3">
        <v>3248.8</v>
      </c>
      <c r="D59" s="3">
        <v>32296</v>
      </c>
      <c r="E59" s="144">
        <f t="shared" si="7"/>
        <v>0.085</v>
      </c>
      <c r="F59" s="3">
        <f t="shared" si="5"/>
        <v>29.01383975570906</v>
      </c>
      <c r="G59" s="3">
        <f t="shared" si="0"/>
        <v>6.4339778729176995</v>
      </c>
      <c r="H59" s="3">
        <f t="shared" si="1"/>
        <v>3.4761373451914244</v>
      </c>
      <c r="I59" s="3">
        <f t="shared" si="6"/>
        <v>36.03368938932039</v>
      </c>
      <c r="J59" s="3">
        <f t="shared" si="2"/>
        <v>14.86730794108</v>
      </c>
      <c r="K59" s="3">
        <f t="shared" si="3"/>
        <v>3.56511435692328</v>
      </c>
    </row>
    <row r="60" spans="1:11" ht="12.75">
      <c r="A60">
        <v>1982</v>
      </c>
      <c r="B60" s="3">
        <v>2769</v>
      </c>
      <c r="C60" s="3">
        <v>3286.3</v>
      </c>
      <c r="D60" s="3">
        <v>30939</v>
      </c>
      <c r="E60" s="144">
        <f t="shared" si="7"/>
        <v>0.08</v>
      </c>
      <c r="F60" s="3">
        <f t="shared" si="5"/>
        <v>28.46312014574788</v>
      </c>
      <c r="G60" s="3">
        <f t="shared" si="0"/>
        <v>6.543807672431176</v>
      </c>
      <c r="H60" s="3">
        <f t="shared" si="1"/>
        <v>3.3482755907123884</v>
      </c>
      <c r="I60" s="3">
        <f t="shared" si="6"/>
        <v>35.349724097823795</v>
      </c>
      <c r="J60" s="3">
        <f t="shared" si="2"/>
        <v>15.121097040564958</v>
      </c>
      <c r="K60" s="3">
        <f t="shared" si="3"/>
        <v>3.4339797867587323</v>
      </c>
    </row>
    <row r="61" spans="1:11" ht="12.75">
      <c r="A61">
        <v>1983</v>
      </c>
      <c r="B61" s="3">
        <v>2723</v>
      </c>
      <c r="C61" s="3">
        <v>3411.3</v>
      </c>
      <c r="D61" s="28">
        <v>31285.66666666666</v>
      </c>
      <c r="E61" s="144">
        <f t="shared" si="7"/>
        <v>0.075</v>
      </c>
      <c r="F61" s="3">
        <f t="shared" si="5"/>
        <v>28.14239775978854</v>
      </c>
      <c r="G61" s="3">
        <f t="shared" si="0"/>
        <v>6.829629423169223</v>
      </c>
      <c r="H61" s="3">
        <f t="shared" si="1"/>
        <v>3.4041935423500544</v>
      </c>
      <c r="I61" s="3">
        <f t="shared" si="6"/>
        <v>34.95140347107578</v>
      </c>
      <c r="J61" s="3">
        <f t="shared" si="2"/>
        <v>15.781559365492743</v>
      </c>
      <c r="K61" s="3">
        <f t="shared" si="3"/>
        <v>3.4913290432456643</v>
      </c>
    </row>
    <row r="62" spans="1:11" ht="12.75">
      <c r="A62">
        <v>1984</v>
      </c>
      <c r="B62" s="3">
        <v>2570</v>
      </c>
      <c r="C62" s="3">
        <v>3311.3</v>
      </c>
      <c r="D62" s="28">
        <v>31632.33333333333</v>
      </c>
      <c r="E62" s="144">
        <f t="shared" si="7"/>
        <v>0.07</v>
      </c>
      <c r="F62" s="3">
        <f t="shared" si="5"/>
        <v>26.704705615098838</v>
      </c>
      <c r="G62" s="3">
        <f t="shared" si="0"/>
        <v>6.665258081151412</v>
      </c>
      <c r="H62" s="3">
        <f t="shared" si="1"/>
        <v>3.460519286438404</v>
      </c>
      <c r="I62" s="3">
        <f t="shared" si="6"/>
        <v>33.16586413483467</v>
      </c>
      <c r="J62" s="3">
        <f t="shared" si="2"/>
        <v>15.401738451163247</v>
      </c>
      <c r="K62" s="3">
        <f t="shared" si="3"/>
        <v>3.5490965302500372</v>
      </c>
    </row>
    <row r="63" spans="1:11" ht="12.75">
      <c r="A63">
        <v>1985</v>
      </c>
      <c r="B63" s="3">
        <v>2537</v>
      </c>
      <c r="C63" s="3">
        <v>3213.8</v>
      </c>
      <c r="D63" s="28">
        <v>31979</v>
      </c>
      <c r="E63" s="144">
        <f t="shared" si="7"/>
        <v>0.065</v>
      </c>
      <c r="F63" s="3">
        <f t="shared" si="5"/>
        <v>26.50353485881256</v>
      </c>
      <c r="G63" s="3">
        <f t="shared" si="0"/>
        <v>6.503781610583416</v>
      </c>
      <c r="H63" s="3">
        <f t="shared" si="1"/>
        <v>3.517252822977437</v>
      </c>
      <c r="I63" s="3">
        <f t="shared" si="6"/>
        <v>32.91602045308593</v>
      </c>
      <c r="J63" s="3">
        <f t="shared" si="2"/>
        <v>15.028606858143878</v>
      </c>
      <c r="K63" s="3">
        <f t="shared" si="3"/>
        <v>3.607282247771852</v>
      </c>
    </row>
    <row r="64" spans="1:11" ht="12.75">
      <c r="A64">
        <v>1986</v>
      </c>
      <c r="B64" s="3">
        <v>2382</v>
      </c>
      <c r="C64" s="3">
        <v>3185.5</v>
      </c>
      <c r="D64" s="28">
        <v>32325.666666666664</v>
      </c>
      <c r="E64" s="144">
        <f t="shared" si="7"/>
        <v>0.06</v>
      </c>
      <c r="F64" s="3">
        <f t="shared" si="5"/>
        <v>25.01735167928351</v>
      </c>
      <c r="G64" s="3">
        <f t="shared" si="0"/>
        <v>6.480984092093043</v>
      </c>
      <c r="H64" s="3">
        <f t="shared" si="1"/>
        <v>3.5743941519671516</v>
      </c>
      <c r="I64" s="3">
        <f t="shared" si="6"/>
        <v>31.07025775784512</v>
      </c>
      <c r="J64" s="3">
        <f t="shared" si="2"/>
        <v>14.975927515071293</v>
      </c>
      <c r="K64" s="3">
        <f t="shared" si="3"/>
        <v>3.6658861958111055</v>
      </c>
    </row>
    <row r="65" spans="1:11" ht="12.75">
      <c r="A65">
        <v>1987</v>
      </c>
      <c r="B65" s="142">
        <v>2310.25</v>
      </c>
      <c r="C65" s="142">
        <v>3299</v>
      </c>
      <c r="D65" s="28">
        <v>32672.33333333333</v>
      </c>
      <c r="E65" s="144">
        <f t="shared" si="7"/>
        <v>0.055</v>
      </c>
      <c r="F65" s="3">
        <f t="shared" si="5"/>
        <v>24.392848043672476</v>
      </c>
      <c r="G65" s="3">
        <f t="shared" si="0"/>
        <v>6.747604458108092</v>
      </c>
      <c r="H65" s="3">
        <f t="shared" si="1"/>
        <v>3.631943273407549</v>
      </c>
      <c r="I65" s="3">
        <f t="shared" si="6"/>
        <v>30.29465652003649</v>
      </c>
      <c r="J65" s="3">
        <f t="shared" si="2"/>
        <v>15.592020259436236</v>
      </c>
      <c r="K65" s="3">
        <f t="shared" si="3"/>
        <v>3.7249083743677995</v>
      </c>
    </row>
    <row r="66" spans="1:11" ht="12.75">
      <c r="A66">
        <v>1988</v>
      </c>
      <c r="B66" s="142">
        <v>2269.15</v>
      </c>
      <c r="C66" s="142">
        <v>3340.5</v>
      </c>
      <c r="D66" s="28">
        <v>33019</v>
      </c>
      <c r="E66" s="144">
        <f t="shared" si="7"/>
        <v>0.05</v>
      </c>
      <c r="F66" s="3">
        <f t="shared" si="5"/>
        <v>24.08565901392262</v>
      </c>
      <c r="G66" s="3">
        <f t="shared" si="0"/>
        <v>6.868637139583608</v>
      </c>
      <c r="H66" s="3">
        <f t="shared" si="1"/>
        <v>3.6899001872986297</v>
      </c>
      <c r="I66" s="3">
        <f t="shared" si="6"/>
        <v>29.913143622225892</v>
      </c>
      <c r="J66" s="3">
        <f t="shared" si="2"/>
        <v>15.871696407221176</v>
      </c>
      <c r="K66" s="3">
        <f t="shared" si="3"/>
        <v>3.784348783441936</v>
      </c>
    </row>
    <row r="67" spans="1:11" ht="12.75">
      <c r="A67">
        <v>1989</v>
      </c>
      <c r="B67" s="142">
        <v>2306</v>
      </c>
      <c r="C67" s="142">
        <v>3160.5</v>
      </c>
      <c r="D67" s="28">
        <v>33365.666666666664</v>
      </c>
      <c r="E67" s="144">
        <f t="shared" si="7"/>
        <v>0.045</v>
      </c>
      <c r="F67" s="3">
        <f t="shared" si="5"/>
        <v>24.60562480512912</v>
      </c>
      <c r="G67" s="3">
        <f t="shared" si="0"/>
        <v>6.532729242886604</v>
      </c>
      <c r="H67" s="3">
        <f t="shared" si="1"/>
        <v>3.748264893640392</v>
      </c>
      <c r="I67" s="3">
        <f t="shared" si="6"/>
        <v>30.558914260347674</v>
      </c>
      <c r="J67" s="3">
        <f t="shared" si="2"/>
        <v>15.095497570564293</v>
      </c>
      <c r="K67" s="3">
        <f t="shared" si="3"/>
        <v>3.844207423033511</v>
      </c>
    </row>
    <row r="68" spans="1:11" ht="12.75">
      <c r="A68">
        <v>1990</v>
      </c>
      <c r="B68" s="142">
        <v>2303.7</v>
      </c>
      <c r="C68" s="142">
        <v>2981</v>
      </c>
      <c r="D68" s="28">
        <v>33712.333333333336</v>
      </c>
      <c r="E68" s="144">
        <f t="shared" si="7"/>
        <v>0.04</v>
      </c>
      <c r="F68" s="3">
        <f t="shared" si="5"/>
        <v>24.709779972588205</v>
      </c>
      <c r="G68" s="3">
        <f t="shared" si="0"/>
        <v>6.193964351562495</v>
      </c>
      <c r="H68" s="3">
        <f t="shared" si="1"/>
        <v>3.8070373924328385</v>
      </c>
      <c r="I68" s="3">
        <f t="shared" si="6"/>
        <v>30.688269595047025</v>
      </c>
      <c r="J68" s="3">
        <f t="shared" si="2"/>
        <v>14.312696936427505</v>
      </c>
      <c r="K68" s="3">
        <f t="shared" si="3"/>
        <v>3.904484293142527</v>
      </c>
    </row>
    <row r="69" spans="1:11" ht="12.75">
      <c r="A69">
        <v>1991</v>
      </c>
      <c r="B69" s="142">
        <v>2269.25</v>
      </c>
      <c r="C69" s="142">
        <v>2937.775</v>
      </c>
      <c r="D69" s="32">
        <v>34059</v>
      </c>
      <c r="E69" s="144">
        <f t="shared" si="7"/>
        <v>0.035</v>
      </c>
      <c r="F69" s="3">
        <f t="shared" si="5"/>
        <v>24.46703709236678</v>
      </c>
      <c r="G69" s="3">
        <f t="shared" si="0"/>
        <v>6.135943281794981</v>
      </c>
      <c r="H69" s="3">
        <f t="shared" si="1"/>
        <v>3.866217683675966</v>
      </c>
      <c r="I69" s="3">
        <f t="shared" si="6"/>
        <v>30.386795484036032</v>
      </c>
      <c r="J69" s="3">
        <f t="shared" si="2"/>
        <v>14.178624807436279</v>
      </c>
      <c r="K69" s="3">
        <f t="shared" si="3"/>
        <v>3.965179393768984</v>
      </c>
    </row>
    <row r="70" spans="1:11" ht="12.75">
      <c r="A70">
        <v>1992</v>
      </c>
      <c r="B70" s="142">
        <v>2207.75</v>
      </c>
      <c r="C70" s="142">
        <v>2985.9750000000004</v>
      </c>
      <c r="D70" s="28">
        <v>34367.2</v>
      </c>
      <c r="E70" s="144">
        <f t="shared" si="7"/>
        <v>0.03</v>
      </c>
      <c r="F70" s="3">
        <f t="shared" si="5"/>
        <v>23.927281037229587</v>
      </c>
      <c r="G70" s="3">
        <f t="shared" si="0"/>
        <v>6.268929617968355</v>
      </c>
      <c r="H70" s="3">
        <f t="shared" si="1"/>
        <v>3.921416587432804</v>
      </c>
      <c r="I70" s="3">
        <f t="shared" si="6"/>
        <v>29.71644636097687</v>
      </c>
      <c r="J70" s="3">
        <f t="shared" si="2"/>
        <v>14.48592285087032</v>
      </c>
      <c r="K70" s="3">
        <f t="shared" si="3"/>
        <v>4.021791197253144</v>
      </c>
    </row>
    <row r="71" spans="1:11" ht="12.75">
      <c r="A71">
        <v>1993</v>
      </c>
      <c r="B71" s="142">
        <v>2127</v>
      </c>
      <c r="C71" s="142">
        <v>2948.8250000000003</v>
      </c>
      <c r="D71" s="28">
        <v>34675.4</v>
      </c>
      <c r="E71" s="144">
        <f t="shared" si="7"/>
        <v>0.025</v>
      </c>
      <c r="F71" s="3">
        <f t="shared" si="5"/>
        <v>23.170949383805013</v>
      </c>
      <c r="G71" s="3">
        <f t="shared" si="0"/>
        <v>6.22284678162088</v>
      </c>
      <c r="H71" s="3">
        <f t="shared" si="1"/>
        <v>3.976978034362625</v>
      </c>
      <c r="I71" s="3">
        <f t="shared" si="6"/>
        <v>28.777121538606558</v>
      </c>
      <c r="J71" s="3">
        <f t="shared" si="2"/>
        <v>14.379436982825892</v>
      </c>
      <c r="K71" s="3">
        <f t="shared" si="3"/>
        <v>4.0787748237531005</v>
      </c>
    </row>
    <row r="72" spans="1:11" ht="12.75">
      <c r="A72">
        <v>1994</v>
      </c>
      <c r="B72" s="142">
        <v>2143.5</v>
      </c>
      <c r="C72" s="142">
        <v>2980.875</v>
      </c>
      <c r="D72" s="28">
        <v>34983.6</v>
      </c>
      <c r="E72" s="144">
        <f t="shared" si="7"/>
        <v>0.02</v>
      </c>
      <c r="F72" s="3">
        <f t="shared" si="5"/>
        <v>23.470442975710252</v>
      </c>
      <c r="G72" s="3">
        <f t="shared" si="0"/>
        <v>6.322740137794426</v>
      </c>
      <c r="H72" s="3">
        <f t="shared" si="1"/>
        <v>4.032902024465427</v>
      </c>
      <c r="I72" s="3">
        <f t="shared" si="6"/>
        <v>29.149077100354702</v>
      </c>
      <c r="J72" s="3">
        <f t="shared" si="2"/>
        <v>14.610265455791497</v>
      </c>
      <c r="K72" s="3">
        <f t="shared" si="3"/>
        <v>4.136130273268848</v>
      </c>
    </row>
    <row r="73" spans="1:11" ht="12.75">
      <c r="A73">
        <v>1995</v>
      </c>
      <c r="B73" s="142">
        <v>2241.5</v>
      </c>
      <c r="C73" s="142">
        <v>3100.3250000000003</v>
      </c>
      <c r="D73" s="28">
        <v>35291.8</v>
      </c>
      <c r="E73" s="144">
        <f aca="true" t="shared" si="8" ref="E73:E85">(1998-A73)*E$7</f>
        <v>0.015</v>
      </c>
      <c r="F73" s="3">
        <f t="shared" si="5"/>
        <v>24.66872460219254</v>
      </c>
      <c r="G73" s="3">
        <f aca="true" t="shared" si="9" ref="G73:G81">C73*G$2*(1-$E73)/10^3</f>
        <v>6.60965734035493</v>
      </c>
      <c r="H73" s="3">
        <f aca="true" t="shared" si="10" ref="H73:H81">D73*H$2*(1-$E73)/10^3</f>
        <v>4.0891885577412115</v>
      </c>
      <c r="I73" s="3">
        <f t="shared" si="6"/>
        <v>30.637280946972282</v>
      </c>
      <c r="J73" s="3">
        <f aca="true" t="shared" si="11" ref="J73:J81">C73*J$2*(1-$E73)/10^3</f>
        <v>15.273259094923462</v>
      </c>
      <c r="K73" s="3">
        <f aca="true" t="shared" si="12" ref="K73:K81">D73*K$2*(1-$E73)/10^3</f>
        <v>4.193857545800392</v>
      </c>
    </row>
    <row r="74" spans="1:11" ht="12.75">
      <c r="A74">
        <v>1996</v>
      </c>
      <c r="B74" s="142">
        <v>2294</v>
      </c>
      <c r="C74" s="142">
        <v>3063.65</v>
      </c>
      <c r="D74" s="32">
        <v>35600</v>
      </c>
      <c r="E74" s="144">
        <f t="shared" si="8"/>
        <v>0.01</v>
      </c>
      <c r="F74" s="3">
        <f aca="true" t="shared" si="13" ref="F74:F81">B74*F$2*(1-$E74)/10^3</f>
        <v>25.3746658023624</v>
      </c>
      <c r="G74" s="3">
        <f t="shared" si="9"/>
        <v>6.564623691996461</v>
      </c>
      <c r="H74" s="3">
        <f t="shared" si="10"/>
        <v>4.145837634189977</v>
      </c>
      <c r="I74" s="3">
        <f aca="true" t="shared" si="14" ref="I74:I81">B74*I$2*(1-$E74)/10^3</f>
        <v>31.514023430842915</v>
      </c>
      <c r="J74" s="3">
        <f t="shared" si="11"/>
        <v>15.169197636976289</v>
      </c>
      <c r="K74" s="3">
        <f t="shared" si="12"/>
        <v>4.251956641347727</v>
      </c>
    </row>
    <row r="75" spans="1:11" ht="12.75">
      <c r="A75">
        <v>1997</v>
      </c>
      <c r="B75" s="142">
        <v>2255</v>
      </c>
      <c r="C75" s="142">
        <v>3106.85</v>
      </c>
      <c r="D75" s="28">
        <f>D74+1592</f>
        <v>37192</v>
      </c>
      <c r="E75" s="144">
        <f t="shared" si="8"/>
        <v>0.005</v>
      </c>
      <c r="F75" s="3">
        <f t="shared" si="13"/>
        <v>25.069250494221016</v>
      </c>
      <c r="G75" s="3">
        <f t="shared" si="9"/>
        <v>6.6908124912374465</v>
      </c>
      <c r="H75" s="3">
        <f t="shared" si="10"/>
        <v>4.353110694709444</v>
      </c>
      <c r="I75" s="3">
        <f t="shared" si="14"/>
        <v>31.134713403594805</v>
      </c>
      <c r="J75" s="3">
        <f t="shared" si="11"/>
        <v>15.460788278735846</v>
      </c>
      <c r="K75" s="3">
        <f t="shared" si="12"/>
        <v>4.464535170468154</v>
      </c>
    </row>
    <row r="76" spans="1:11" ht="12.75">
      <c r="A76">
        <v>1998</v>
      </c>
      <c r="B76" s="142">
        <v>2175.5</v>
      </c>
      <c r="C76" s="142">
        <v>3302.175</v>
      </c>
      <c r="D76" s="28">
        <f>D75+1592</f>
        <v>38784</v>
      </c>
      <c r="E76" s="144">
        <f t="shared" si="8"/>
        <v>0</v>
      </c>
      <c r="F76" s="3">
        <f t="shared" si="13"/>
        <v>24.306969191936542</v>
      </c>
      <c r="G76" s="3">
        <f t="shared" si="9"/>
        <v>7.147194115726295</v>
      </c>
      <c r="H76" s="3">
        <f t="shared" si="10"/>
        <v>4.562256463637047</v>
      </c>
      <c r="I76" s="3">
        <f t="shared" si="14"/>
        <v>30.187999424849526</v>
      </c>
      <c r="J76" s="3">
        <f t="shared" si="11"/>
        <v>16.515371661511622</v>
      </c>
      <c r="K76" s="3">
        <f t="shared" si="12"/>
        <v>4.679034342810982</v>
      </c>
    </row>
    <row r="77" spans="1:11" ht="12.75">
      <c r="A77">
        <v>1999</v>
      </c>
      <c r="B77" s="142">
        <v>2082</v>
      </c>
      <c r="C77" s="142">
        <v>3392.7</v>
      </c>
      <c r="D77" s="28">
        <f>D76+1592</f>
        <v>40376</v>
      </c>
      <c r="E77" s="144">
        <f t="shared" si="8"/>
        <v>-0.005</v>
      </c>
      <c r="F77" s="3">
        <f t="shared" si="13"/>
        <v>23.378600508802545</v>
      </c>
      <c r="G77" s="3">
        <f t="shared" si="9"/>
        <v>7.379841136162293</v>
      </c>
      <c r="H77" s="3">
        <f t="shared" si="10"/>
        <v>4.773274940972783</v>
      </c>
      <c r="I77" s="3">
        <f t="shared" si="14"/>
        <v>29.035013503355266</v>
      </c>
      <c r="J77" s="3">
        <f t="shared" si="11"/>
        <v>17.052960531525592</v>
      </c>
      <c r="K77" s="3">
        <f t="shared" si="12"/>
        <v>4.895454158376209</v>
      </c>
    </row>
    <row r="78" spans="1:11" ht="12.75">
      <c r="A78">
        <v>2000</v>
      </c>
      <c r="B78" s="142">
        <v>2046</v>
      </c>
      <c r="C78" s="142">
        <v>3485.5</v>
      </c>
      <c r="D78" s="28">
        <f>D77+1592</f>
        <v>41968</v>
      </c>
      <c r="E78" s="144">
        <f t="shared" si="8"/>
        <v>-0.01</v>
      </c>
      <c r="F78" s="3">
        <f t="shared" si="13"/>
        <v>23.088659874221644</v>
      </c>
      <c r="G78" s="3">
        <f t="shared" si="9"/>
        <v>7.61942069734876</v>
      </c>
      <c r="H78" s="3">
        <f t="shared" si="10"/>
        <v>4.986166126716656</v>
      </c>
      <c r="I78" s="3">
        <f t="shared" si="14"/>
        <v>28.674922220857063</v>
      </c>
      <c r="J78" s="3">
        <f t="shared" si="11"/>
        <v>17.606568763151785</v>
      </c>
      <c r="K78" s="3">
        <f t="shared" si="12"/>
        <v>5.113794617163836</v>
      </c>
    </row>
    <row r="79" spans="1:11" ht="12.75">
      <c r="A79">
        <v>2001</v>
      </c>
      <c r="B79" s="142">
        <v>2087.5</v>
      </c>
      <c r="C79" s="142">
        <v>3495.4</v>
      </c>
      <c r="D79" s="32">
        <v>43625</v>
      </c>
      <c r="E79" s="144">
        <f t="shared" si="8"/>
        <v>-0.015</v>
      </c>
      <c r="F79" s="3">
        <f t="shared" si="13"/>
        <v>23.673596948283173</v>
      </c>
      <c r="G79" s="3">
        <f t="shared" si="9"/>
        <v>7.678889473389912</v>
      </c>
      <c r="H79" s="3">
        <f t="shared" si="10"/>
        <v>5.208690820945715</v>
      </c>
      <c r="I79" s="3">
        <f t="shared" si="14"/>
        <v>29.40138383422844</v>
      </c>
      <c r="J79" s="3">
        <f t="shared" si="11"/>
        <v>17.743986177968292</v>
      </c>
      <c r="K79" s="3">
        <f t="shared" si="12"/>
        <v>5.3420151687089</v>
      </c>
    </row>
    <row r="80" spans="1:11" ht="12.75">
      <c r="A80">
        <v>2002</v>
      </c>
      <c r="B80" s="142">
        <v>2070.5</v>
      </c>
      <c r="C80" s="142">
        <v>3635.9249999999997</v>
      </c>
      <c r="D80" s="28">
        <f>1.01*D79</f>
        <v>44061.25</v>
      </c>
      <c r="E80" s="144">
        <f t="shared" si="8"/>
        <v>-0.02</v>
      </c>
      <c r="F80" s="3">
        <f t="shared" si="13"/>
        <v>23.596474974094555</v>
      </c>
      <c r="G80" s="3">
        <f t="shared" si="9"/>
        <v>8.026950419201457</v>
      </c>
      <c r="H80" s="3">
        <f t="shared" si="10"/>
        <v>5.286692890382538</v>
      </c>
      <c r="I80" s="3">
        <f t="shared" si="14"/>
        <v>29.30560232835392</v>
      </c>
      <c r="J80" s="3">
        <f t="shared" si="11"/>
        <v>18.548267660723397</v>
      </c>
      <c r="K80" s="3">
        <f t="shared" si="12"/>
        <v>5.422013819511242</v>
      </c>
    </row>
    <row r="81" spans="1:11" ht="12.75">
      <c r="A81">
        <v>2003</v>
      </c>
      <c r="B81" s="142">
        <v>2124.35</v>
      </c>
      <c r="C81" s="142">
        <v>3751.15</v>
      </c>
      <c r="D81" s="28">
        <f>D79</f>
        <v>43625</v>
      </c>
      <c r="E81" s="144">
        <f t="shared" si="8"/>
        <v>-0.025</v>
      </c>
      <c r="F81" s="3">
        <f t="shared" si="13"/>
        <v>24.328854402648886</v>
      </c>
      <c r="G81" s="3">
        <f t="shared" si="9"/>
        <v>8.321924833598116</v>
      </c>
      <c r="H81" s="3">
        <f t="shared" si="10"/>
        <v>5.260007971890993</v>
      </c>
      <c r="I81" s="3">
        <f t="shared" si="14"/>
        <v>30.215179725411883</v>
      </c>
      <c r="J81" s="3">
        <f t="shared" si="11"/>
        <v>19.22987949405507</v>
      </c>
      <c r="K81" s="3">
        <f t="shared" si="12"/>
        <v>5.3946458600262295</v>
      </c>
    </row>
    <row r="82" spans="1:11" ht="12.75">
      <c r="A82">
        <v>2004</v>
      </c>
      <c r="B82" s="142">
        <v>2152.7</v>
      </c>
      <c r="C82" s="142">
        <v>3803.9750000000004</v>
      </c>
      <c r="D82" s="28">
        <f>1.05*D79</f>
        <v>45806.25</v>
      </c>
      <c r="E82" s="144">
        <f t="shared" si="8"/>
        <v>-0.03</v>
      </c>
      <c r="F82" s="3">
        <f>B82*F$2*(1-$E82)/10^3</f>
        <v>24.773790373186046</v>
      </c>
      <c r="G82" s="3">
        <f>C82*G$2*(1-$E82)/10^3</f>
        <v>8.480283500559791</v>
      </c>
      <c r="H82" s="3">
        <f>D82*H$2*(1-$E82)/10^3</f>
        <v>5.549949874731814</v>
      </c>
      <c r="I82" s="3">
        <f>B82*I$2*(1-$E82)/10^3</f>
        <v>30.76776720419663</v>
      </c>
      <c r="J82" s="3">
        <f>C82*J$2*(1-$E82)/10^3</f>
        <v>19.595806625506413</v>
      </c>
      <c r="K82" s="3">
        <f>D82*K$2*(1-$E82)/10^3</f>
        <v>5.69200926596914</v>
      </c>
    </row>
    <row r="83" spans="1:11" ht="12.75">
      <c r="A83">
        <v>2005</v>
      </c>
      <c r="B83" s="142">
        <v>2103.05</v>
      </c>
      <c r="C83" s="142">
        <v>3924.4</v>
      </c>
      <c r="D83" s="28">
        <f>1.06*D79</f>
        <v>46242.5</v>
      </c>
      <c r="E83" s="144">
        <f t="shared" si="8"/>
        <v>-0.035</v>
      </c>
      <c r="F83" s="3">
        <f>B83*F$2*(1-$E83)/10^3</f>
        <v>24.319893616948157</v>
      </c>
      <c r="G83" s="3">
        <f>C83*G$2*(1-$E83)/10^3</f>
        <v>8.791219208045527</v>
      </c>
      <c r="H83" s="3">
        <f>D83*H$2*(1-$E83)/10^3</f>
        <v>5.630004630206448</v>
      </c>
      <c r="I83" s="3">
        <f>B83*I$2*(1-$E83)/10^3</f>
        <v>30.204050892711944</v>
      </c>
      <c r="J83" s="3">
        <f>C83*J$2*(1-$E83)/10^3</f>
        <v>20.31430100089531</v>
      </c>
      <c r="K83" s="3">
        <f>D83*K$2*(1-$E83)/10^3</f>
        <v>5.774113144424173</v>
      </c>
    </row>
    <row r="84" spans="1:11" ht="12.75">
      <c r="A84">
        <v>2006</v>
      </c>
      <c r="B84" s="142">
        <v>2007.2</v>
      </c>
      <c r="C84" s="142">
        <v>3937.2750000000005</v>
      </c>
      <c r="D84" s="28">
        <f>1.07*D79</f>
        <v>46678.75</v>
      </c>
      <c r="E84" s="144">
        <f t="shared" si="8"/>
        <v>-0.04</v>
      </c>
      <c r="F84" s="3">
        <f>B84*F$2*(1-$E84)/10^3</f>
        <v>23.323606759152945</v>
      </c>
      <c r="G84" s="3">
        <f>C84*G$2*(1-$E84)/10^3</f>
        <v>8.86267004640157</v>
      </c>
      <c r="H84" s="3">
        <f>D84*H$2*(1-$E84)/10^3</f>
        <v>5.710572557190535</v>
      </c>
      <c r="I84" s="3">
        <f>B84*I$2*(1-$E84)/10^3</f>
        <v>28.966714108655612</v>
      </c>
      <c r="J84" s="3">
        <f>C84*J$2*(1-$E84)/10^3</f>
        <v>20.479405954233588</v>
      </c>
      <c r="K84" s="3">
        <f>D84*K$2*(1-$E84)/10^3</f>
        <v>5.85674332979238</v>
      </c>
    </row>
    <row r="85" spans="1:11" ht="12.75">
      <c r="A85">
        <v>2007</v>
      </c>
      <c r="B85" s="142">
        <v>1929.75</v>
      </c>
      <c r="C85" s="142">
        <v>3849.3</v>
      </c>
      <c r="D85" s="28">
        <f>D84</f>
        <v>46678.75</v>
      </c>
      <c r="E85" s="144">
        <f t="shared" si="8"/>
        <v>-0.045</v>
      </c>
      <c r="F85" s="3">
        <f>B85*F$2*(1-$E85)/10^3</f>
        <v>22.531445929237332</v>
      </c>
      <c r="G85" s="3">
        <f>C85*G$2*(1-$E85)/10^3</f>
        <v>8.706298289339651</v>
      </c>
      <c r="H85" s="3">
        <f>D85*H$2*(1-$E85)/10^3</f>
        <v>5.738027232946258</v>
      </c>
      <c r="I85" s="3">
        <f>B85*I$2*(1-$E85)/10^3</f>
        <v>27.98289130092301</v>
      </c>
      <c r="J85" s="3">
        <f>C85*J$2*(1-$E85)/10^3</f>
        <v>20.118070072847814</v>
      </c>
      <c r="K85" s="3">
        <f>D85*K$2*(1-$E85)/10^3</f>
        <v>5.884900749647151</v>
      </c>
    </row>
    <row r="86" ht="12.75">
      <c r="E86" s="4" t="s">
        <v>19</v>
      </c>
    </row>
    <row r="87" spans="5:18" ht="12.75">
      <c r="E87" s="7" t="s">
        <v>28</v>
      </c>
      <c r="R87" s="6"/>
    </row>
    <row r="88" spans="2:18" ht="12.75">
      <c r="B88" t="s">
        <v>178</v>
      </c>
      <c r="E88" s="7"/>
      <c r="R88" s="6"/>
    </row>
    <row r="89" spans="5:18" ht="12.75">
      <c r="E89" s="7"/>
      <c r="R89" s="6"/>
    </row>
    <row r="91" ht="12.75">
      <c r="R91" s="6"/>
    </row>
    <row r="92" spans="2:25" ht="45">
      <c r="B92" s="7"/>
      <c r="C92" s="7"/>
      <c r="D92" s="15" t="s">
        <v>33</v>
      </c>
      <c r="E92" s="16" t="s">
        <v>34</v>
      </c>
      <c r="F92" s="16" t="s">
        <v>35</v>
      </c>
      <c r="G92" s="16" t="s">
        <v>36</v>
      </c>
      <c r="H92" s="16" t="s">
        <v>37</v>
      </c>
      <c r="I92" s="16" t="s">
        <v>38</v>
      </c>
      <c r="J92" s="16" t="s">
        <v>39</v>
      </c>
      <c r="K92" s="16" t="s">
        <v>40</v>
      </c>
      <c r="L92" s="16" t="s">
        <v>41</v>
      </c>
      <c r="M92" s="16" t="s">
        <v>42</v>
      </c>
      <c r="N92" s="7"/>
      <c r="O92" s="7"/>
      <c r="P92" s="17" t="s">
        <v>48</v>
      </c>
      <c r="Q92" s="16" t="s">
        <v>49</v>
      </c>
      <c r="R92" s="16" t="s">
        <v>50</v>
      </c>
      <c r="S92" s="16" t="s">
        <v>51</v>
      </c>
      <c r="T92" s="16" t="s">
        <v>52</v>
      </c>
      <c r="U92" s="16" t="s">
        <v>53</v>
      </c>
      <c r="V92" s="16" t="s">
        <v>54</v>
      </c>
      <c r="W92" s="7"/>
      <c r="X92" s="7"/>
      <c r="Y92" s="7"/>
    </row>
    <row r="93" spans="2:25" ht="12.75">
      <c r="B93" s="7"/>
      <c r="C93" s="7"/>
      <c r="D93" s="18">
        <v>37803</v>
      </c>
      <c r="E93" s="19">
        <v>26</v>
      </c>
      <c r="F93" s="19">
        <v>360</v>
      </c>
      <c r="G93" s="19">
        <v>206</v>
      </c>
      <c r="H93" s="19">
        <v>394</v>
      </c>
      <c r="I93" s="19">
        <v>82</v>
      </c>
      <c r="J93" s="19">
        <v>177</v>
      </c>
      <c r="K93" s="19">
        <v>357</v>
      </c>
      <c r="L93" s="19">
        <v>628</v>
      </c>
      <c r="M93" s="20">
        <v>2230</v>
      </c>
      <c r="N93" s="21">
        <f>AVERAGE(M93:M94)</f>
        <v>2153</v>
      </c>
      <c r="O93" s="7"/>
      <c r="P93" s="18">
        <v>37895</v>
      </c>
      <c r="Q93" s="19">
        <v>12.2</v>
      </c>
      <c r="R93" s="19">
        <v>411.9</v>
      </c>
      <c r="S93" s="20">
        <v>1138.7</v>
      </c>
      <c r="T93" s="20">
        <v>1029.4</v>
      </c>
      <c r="U93" s="20">
        <v>1017.8</v>
      </c>
      <c r="V93" s="20">
        <v>3610</v>
      </c>
      <c r="W93" s="21">
        <f>AVERAGE(V93:V96)</f>
        <v>3647.85</v>
      </c>
      <c r="X93" s="7"/>
      <c r="Y93" s="7"/>
    </row>
    <row r="94" spans="2:25" ht="12.75">
      <c r="B94" s="7"/>
      <c r="C94" s="7"/>
      <c r="D94" s="18">
        <v>37622</v>
      </c>
      <c r="E94" s="19">
        <v>25</v>
      </c>
      <c r="F94" s="19">
        <v>364</v>
      </c>
      <c r="G94" s="19">
        <v>205</v>
      </c>
      <c r="H94" s="19">
        <v>392</v>
      </c>
      <c r="I94" s="19">
        <v>70</v>
      </c>
      <c r="J94" s="19">
        <v>113</v>
      </c>
      <c r="K94" s="19">
        <v>263</v>
      </c>
      <c r="L94" s="19">
        <v>644</v>
      </c>
      <c r="M94" s="20">
        <v>2076</v>
      </c>
      <c r="N94" s="7"/>
      <c r="O94" s="7"/>
      <c r="P94" s="18">
        <v>37803</v>
      </c>
      <c r="Q94" s="19">
        <v>12</v>
      </c>
      <c r="R94" s="19">
        <v>415.1</v>
      </c>
      <c r="S94" s="20">
        <v>1194.3</v>
      </c>
      <c r="T94" s="20">
        <v>1032.7</v>
      </c>
      <c r="U94" s="19">
        <v>965.9</v>
      </c>
      <c r="V94" s="20">
        <v>3620</v>
      </c>
      <c r="W94" s="7"/>
      <c r="X94" s="7"/>
      <c r="Y94" s="7"/>
    </row>
    <row r="95" spans="2:25" ht="12.75">
      <c r="B95" s="7"/>
      <c r="C95" s="7"/>
      <c r="D95" s="18">
        <v>37438</v>
      </c>
      <c r="E95" s="19">
        <v>25</v>
      </c>
      <c r="F95" s="19">
        <v>367</v>
      </c>
      <c r="G95" s="19">
        <v>199.5</v>
      </c>
      <c r="H95" s="19">
        <v>373</v>
      </c>
      <c r="I95" s="19">
        <v>74.5</v>
      </c>
      <c r="J95" s="19">
        <v>167</v>
      </c>
      <c r="K95" s="19">
        <v>339</v>
      </c>
      <c r="L95" s="19">
        <v>595</v>
      </c>
      <c r="M95" s="20">
        <v>2140</v>
      </c>
      <c r="N95" s="21">
        <f>AVERAGE(M95:M96)</f>
        <v>2083</v>
      </c>
      <c r="O95" s="7"/>
      <c r="P95" s="18">
        <v>37712</v>
      </c>
      <c r="Q95" s="19">
        <v>12.1</v>
      </c>
      <c r="R95" s="19">
        <v>414.3</v>
      </c>
      <c r="S95" s="20">
        <v>1097.4</v>
      </c>
      <c r="T95" s="20">
        <v>1181.5</v>
      </c>
      <c r="U95" s="19">
        <v>994.7</v>
      </c>
      <c r="V95" s="20">
        <v>3700</v>
      </c>
      <c r="W95" s="7"/>
      <c r="X95" s="7"/>
      <c r="Y95" s="7"/>
    </row>
    <row r="96" spans="2:25" ht="12.75">
      <c r="B96" s="7"/>
      <c r="C96" s="7"/>
      <c r="D96" s="18">
        <v>37257</v>
      </c>
      <c r="E96" s="19">
        <v>23.5</v>
      </c>
      <c r="F96" s="19">
        <v>367</v>
      </c>
      <c r="G96" s="19">
        <v>200</v>
      </c>
      <c r="H96" s="19">
        <v>376</v>
      </c>
      <c r="I96" s="19">
        <v>75</v>
      </c>
      <c r="J96" s="19">
        <v>137</v>
      </c>
      <c r="K96" s="19">
        <v>188</v>
      </c>
      <c r="L96" s="19">
        <v>659.5</v>
      </c>
      <c r="M96" s="20">
        <v>2026</v>
      </c>
      <c r="N96" s="7"/>
      <c r="O96" s="7"/>
      <c r="P96" s="18">
        <v>37622</v>
      </c>
      <c r="Q96" s="19">
        <v>12.7</v>
      </c>
      <c r="R96" s="19">
        <v>398.7</v>
      </c>
      <c r="S96" s="20">
        <v>1146.9</v>
      </c>
      <c r="T96" s="20">
        <v>1062.6</v>
      </c>
      <c r="U96" s="20">
        <v>1040.5</v>
      </c>
      <c r="V96" s="20">
        <v>3661.4</v>
      </c>
      <c r="W96" s="7"/>
      <c r="X96" s="7"/>
      <c r="Y96" s="7"/>
    </row>
    <row r="97" spans="2:25" ht="12.75">
      <c r="B97" s="7"/>
      <c r="C97" s="7"/>
      <c r="D97" s="18">
        <v>37073</v>
      </c>
      <c r="E97" s="19">
        <v>25</v>
      </c>
      <c r="F97" s="19">
        <v>365</v>
      </c>
      <c r="G97" s="19">
        <v>197</v>
      </c>
      <c r="H97" s="19">
        <v>378</v>
      </c>
      <c r="I97" s="19">
        <v>82</v>
      </c>
      <c r="J97" s="19">
        <v>162</v>
      </c>
      <c r="K97" s="19">
        <v>315</v>
      </c>
      <c r="L97" s="19">
        <v>606</v>
      </c>
      <c r="M97" s="20">
        <v>2130</v>
      </c>
      <c r="N97" s="21">
        <f>AVERAGE(M97:M98)</f>
        <v>2087.5</v>
      </c>
      <c r="O97" s="7"/>
      <c r="P97" s="18">
        <v>37530</v>
      </c>
      <c r="Q97" s="19">
        <v>12.7</v>
      </c>
      <c r="R97" s="19">
        <v>391.7</v>
      </c>
      <c r="S97" s="20">
        <v>1046.6</v>
      </c>
      <c r="T97" s="20">
        <v>1168.5</v>
      </c>
      <c r="U97" s="20">
        <v>1073.6</v>
      </c>
      <c r="V97" s="20">
        <v>3693.1</v>
      </c>
      <c r="W97" s="21">
        <f>AVERAGE(V97:V100)</f>
        <v>3600.625</v>
      </c>
      <c r="X97" s="7"/>
      <c r="Y97" s="7"/>
    </row>
    <row r="98" spans="2:25" ht="12.75">
      <c r="B98" s="7"/>
      <c r="C98" s="7"/>
      <c r="D98" s="18">
        <v>36892</v>
      </c>
      <c r="E98" s="19">
        <v>24</v>
      </c>
      <c r="F98" s="19">
        <v>372</v>
      </c>
      <c r="G98" s="19">
        <v>191</v>
      </c>
      <c r="H98" s="19">
        <v>380</v>
      </c>
      <c r="I98" s="19">
        <v>63</v>
      </c>
      <c r="J98" s="19">
        <v>140</v>
      </c>
      <c r="K98" s="19">
        <v>219</v>
      </c>
      <c r="L98" s="19">
        <v>656</v>
      </c>
      <c r="M98" s="20">
        <v>2045</v>
      </c>
      <c r="N98" s="7"/>
      <c r="O98" s="7"/>
      <c r="P98" s="18">
        <v>37438</v>
      </c>
      <c r="Q98" s="19">
        <v>12.9</v>
      </c>
      <c r="R98" s="19">
        <v>387.6</v>
      </c>
      <c r="S98" s="19">
        <v>995.9</v>
      </c>
      <c r="T98" s="20">
        <v>1153.2</v>
      </c>
      <c r="U98" s="20">
        <v>1059.8</v>
      </c>
      <c r="V98" s="20">
        <v>3609.4</v>
      </c>
      <c r="W98" s="7"/>
      <c r="X98" s="7"/>
      <c r="Y98" s="7"/>
    </row>
    <row r="99" spans="2:25" ht="12.75">
      <c r="B99" s="7"/>
      <c r="C99" s="7"/>
      <c r="D99" s="18">
        <v>36708</v>
      </c>
      <c r="E99" s="19">
        <v>26</v>
      </c>
      <c r="F99" s="19">
        <v>377</v>
      </c>
      <c r="G99" s="19">
        <v>184</v>
      </c>
      <c r="H99" s="19">
        <v>387</v>
      </c>
      <c r="I99" s="19">
        <v>71</v>
      </c>
      <c r="J99" s="19">
        <v>180</v>
      </c>
      <c r="K99" s="19">
        <v>306</v>
      </c>
      <c r="L99" s="19">
        <v>566</v>
      </c>
      <c r="M99" s="20">
        <v>2097</v>
      </c>
      <c r="N99" s="21">
        <f>AVERAGE(M99:M100)</f>
        <v>2046</v>
      </c>
      <c r="O99" s="7"/>
      <c r="P99" s="18">
        <v>37347</v>
      </c>
      <c r="Q99" s="19">
        <v>12.9</v>
      </c>
      <c r="R99" s="19">
        <v>378.2</v>
      </c>
      <c r="S99" s="20">
        <v>1047.9</v>
      </c>
      <c r="T99" s="20">
        <v>1201.8</v>
      </c>
      <c r="U99" s="19">
        <v>934.2</v>
      </c>
      <c r="V99" s="20">
        <v>3575</v>
      </c>
      <c r="W99" s="7"/>
      <c r="X99" s="7"/>
      <c r="Y99" s="7"/>
    </row>
    <row r="100" spans="2:25" ht="12.75">
      <c r="B100" s="7"/>
      <c r="C100" s="7"/>
      <c r="D100" s="18">
        <v>36526</v>
      </c>
      <c r="E100" s="19">
        <v>25</v>
      </c>
      <c r="F100" s="19">
        <v>380</v>
      </c>
      <c r="G100" s="19">
        <v>171</v>
      </c>
      <c r="H100" s="19">
        <v>396</v>
      </c>
      <c r="I100" s="19">
        <v>70</v>
      </c>
      <c r="J100" s="19">
        <v>110</v>
      </c>
      <c r="K100" s="19">
        <v>221</v>
      </c>
      <c r="L100" s="19">
        <v>622</v>
      </c>
      <c r="M100" s="20">
        <v>1995</v>
      </c>
      <c r="N100" s="7"/>
      <c r="O100" s="7"/>
      <c r="P100" s="18">
        <v>37257</v>
      </c>
      <c r="Q100" s="19">
        <v>12.7</v>
      </c>
      <c r="R100" s="19">
        <v>373.1</v>
      </c>
      <c r="S100" s="20">
        <v>1024.3</v>
      </c>
      <c r="T100" s="20">
        <v>1059.6</v>
      </c>
      <c r="U100" s="20">
        <v>1055.3</v>
      </c>
      <c r="V100" s="20">
        <v>3525</v>
      </c>
      <c r="W100" s="7"/>
      <c r="X100" s="7"/>
      <c r="Y100" s="7"/>
    </row>
    <row r="101" spans="2:25" ht="12.75" customHeight="1">
      <c r="B101" s="7"/>
      <c r="C101" s="7"/>
      <c r="D101" s="22">
        <v>36342</v>
      </c>
      <c r="E101" s="19">
        <v>26</v>
      </c>
      <c r="F101" s="19">
        <v>385</v>
      </c>
      <c r="G101" s="19">
        <v>182</v>
      </c>
      <c r="H101" s="19">
        <v>408</v>
      </c>
      <c r="I101" s="19">
        <v>75</v>
      </c>
      <c r="J101" s="19">
        <v>149</v>
      </c>
      <c r="K101" s="19">
        <v>285</v>
      </c>
      <c r="L101" s="19">
        <v>610</v>
      </c>
      <c r="M101" s="20">
        <v>2120</v>
      </c>
      <c r="N101" s="7"/>
      <c r="O101" s="7"/>
      <c r="P101" s="18">
        <v>37165</v>
      </c>
      <c r="Q101" s="19">
        <v>12.6</v>
      </c>
      <c r="R101" s="19">
        <v>360.5</v>
      </c>
      <c r="S101" s="20">
        <v>1026.5</v>
      </c>
      <c r="T101" s="20">
        <v>1163.5</v>
      </c>
      <c r="U101" s="19">
        <v>936.9</v>
      </c>
      <c r="V101" s="20">
        <v>3500</v>
      </c>
      <c r="W101" s="21">
        <f>AVERAGE(V101:V104)</f>
        <v>3495.4</v>
      </c>
      <c r="X101" s="7"/>
      <c r="Y101" s="7"/>
    </row>
    <row r="102" spans="2:25" ht="12.75">
      <c r="B102" s="7"/>
      <c r="C102" s="7"/>
      <c r="D102" s="22">
        <v>36161</v>
      </c>
      <c r="E102" s="19">
        <v>25</v>
      </c>
      <c r="F102" s="19">
        <v>391</v>
      </c>
      <c r="G102" s="19">
        <v>184</v>
      </c>
      <c r="H102" s="19">
        <v>413</v>
      </c>
      <c r="I102" s="19">
        <v>61</v>
      </c>
      <c r="J102" s="19">
        <v>119</v>
      </c>
      <c r="K102" s="19">
        <v>218</v>
      </c>
      <c r="L102" s="19">
        <v>633</v>
      </c>
      <c r="M102" s="20">
        <v>2044</v>
      </c>
      <c r="N102" s="7"/>
      <c r="O102" s="7"/>
      <c r="P102" s="18">
        <v>37073</v>
      </c>
      <c r="Q102" s="19">
        <v>13.2</v>
      </c>
      <c r="R102" s="19">
        <v>351</v>
      </c>
      <c r="S102" s="20">
        <v>1048.2</v>
      </c>
      <c r="T102" s="20">
        <v>1099.7</v>
      </c>
      <c r="U102" s="19">
        <v>964.1</v>
      </c>
      <c r="V102" s="20">
        <v>3476.2</v>
      </c>
      <c r="W102" s="7"/>
      <c r="X102" s="7"/>
      <c r="Y102" s="7"/>
    </row>
    <row r="103" spans="2:25" ht="12.75">
      <c r="B103" s="7"/>
      <c r="C103" s="7"/>
      <c r="D103" s="22">
        <v>35977</v>
      </c>
      <c r="E103" s="19">
        <v>27</v>
      </c>
      <c r="F103" s="19">
        <v>392</v>
      </c>
      <c r="G103" s="19">
        <v>196</v>
      </c>
      <c r="H103" s="19">
        <v>425</v>
      </c>
      <c r="I103" s="19">
        <v>80</v>
      </c>
      <c r="J103" s="19">
        <v>144</v>
      </c>
      <c r="K103" s="19">
        <v>280</v>
      </c>
      <c r="L103" s="19">
        <v>660</v>
      </c>
      <c r="M103" s="20">
        <v>2204</v>
      </c>
      <c r="N103" s="7"/>
      <c r="O103" s="7"/>
      <c r="P103" s="18">
        <v>36982</v>
      </c>
      <c r="Q103" s="19">
        <v>13.3</v>
      </c>
      <c r="R103" s="19">
        <v>348.4</v>
      </c>
      <c r="S103" s="20">
        <v>1043.2</v>
      </c>
      <c r="T103" s="20">
        <v>1145.5</v>
      </c>
      <c r="U103" s="19">
        <v>935</v>
      </c>
      <c r="V103" s="20">
        <v>3485.4</v>
      </c>
      <c r="W103" s="7"/>
      <c r="X103" s="7"/>
      <c r="Y103" s="7"/>
    </row>
    <row r="104" spans="2:25" ht="12.75">
      <c r="B104" s="7"/>
      <c r="C104" s="7"/>
      <c r="D104" s="22">
        <v>35796</v>
      </c>
      <c r="E104" s="19">
        <v>26</v>
      </c>
      <c r="F104" s="19">
        <v>400</v>
      </c>
      <c r="G104" s="19">
        <v>189</v>
      </c>
      <c r="H104" s="19">
        <v>433</v>
      </c>
      <c r="I104" s="19">
        <v>82</v>
      </c>
      <c r="J104" s="19">
        <v>115</v>
      </c>
      <c r="K104" s="19">
        <v>262</v>
      </c>
      <c r="L104" s="19">
        <v>640</v>
      </c>
      <c r="M104" s="20">
        <v>2147</v>
      </c>
      <c r="N104" s="7"/>
      <c r="O104" s="7"/>
      <c r="P104" s="18">
        <v>36892</v>
      </c>
      <c r="Q104" s="19">
        <v>13.3</v>
      </c>
      <c r="R104" s="19">
        <v>347.3</v>
      </c>
      <c r="S104" s="20">
        <v>1059</v>
      </c>
      <c r="T104" s="20">
        <v>1056.6</v>
      </c>
      <c r="U104" s="20">
        <v>1043.8</v>
      </c>
      <c r="V104" s="20">
        <v>3520</v>
      </c>
      <c r="W104" s="7"/>
      <c r="X104" s="7"/>
      <c r="Y104" s="7"/>
    </row>
    <row r="105" spans="2:25" ht="12.75">
      <c r="B105" s="7"/>
      <c r="C105" s="7"/>
      <c r="D105" s="22">
        <v>35612</v>
      </c>
      <c r="E105" s="19">
        <v>28</v>
      </c>
      <c r="F105" s="19">
        <v>405</v>
      </c>
      <c r="G105" s="19">
        <v>198</v>
      </c>
      <c r="H105" s="19">
        <v>435</v>
      </c>
      <c r="I105" s="19">
        <v>100</v>
      </c>
      <c r="J105" s="19">
        <v>145</v>
      </c>
      <c r="K105" s="19">
        <v>290</v>
      </c>
      <c r="L105" s="19">
        <v>693</v>
      </c>
      <c r="M105" s="20">
        <v>2294</v>
      </c>
      <c r="N105" s="7"/>
      <c r="O105" s="7"/>
      <c r="P105" s="18">
        <v>36800</v>
      </c>
      <c r="Q105" s="19">
        <v>13.5</v>
      </c>
      <c r="R105" s="19">
        <v>344.5</v>
      </c>
      <c r="S105" s="20">
        <v>1045</v>
      </c>
      <c r="T105" s="20">
        <v>1141.2</v>
      </c>
      <c r="U105" s="19">
        <v>990.3</v>
      </c>
      <c r="V105" s="20">
        <v>3534.5</v>
      </c>
      <c r="W105" s="21">
        <f>AVERAGE(V105:V108)</f>
        <v>3485.5</v>
      </c>
      <c r="X105" s="7"/>
      <c r="Y105" s="7"/>
    </row>
    <row r="106" spans="2:25" ht="12.75">
      <c r="B106" s="7"/>
      <c r="C106" s="7"/>
      <c r="D106" s="22">
        <v>35431</v>
      </c>
      <c r="E106" s="19">
        <v>27</v>
      </c>
      <c r="F106" s="19">
        <v>410</v>
      </c>
      <c r="G106" s="19">
        <v>191</v>
      </c>
      <c r="H106" s="19">
        <v>460</v>
      </c>
      <c r="I106" s="19">
        <v>75</v>
      </c>
      <c r="J106" s="19">
        <v>110</v>
      </c>
      <c r="K106" s="19">
        <v>273</v>
      </c>
      <c r="L106" s="19">
        <v>670</v>
      </c>
      <c r="M106" s="20">
        <v>2216</v>
      </c>
      <c r="N106" s="7"/>
      <c r="O106" s="7"/>
      <c r="P106" s="18">
        <v>36708</v>
      </c>
      <c r="Q106" s="19">
        <v>13.7</v>
      </c>
      <c r="R106" s="19">
        <v>341.5</v>
      </c>
      <c r="S106" s="20">
        <v>1033.7</v>
      </c>
      <c r="T106" s="20">
        <v>1167.2</v>
      </c>
      <c r="U106" s="19">
        <v>959.8</v>
      </c>
      <c r="V106" s="20">
        <v>3515.9</v>
      </c>
      <c r="W106" s="7"/>
      <c r="X106" s="7"/>
      <c r="Y106" s="7"/>
    </row>
    <row r="107" spans="2:25" ht="12.75">
      <c r="B107" s="7"/>
      <c r="C107" s="7"/>
      <c r="D107" s="22">
        <v>35247</v>
      </c>
      <c r="E107" s="19">
        <v>29</v>
      </c>
      <c r="F107" s="19">
        <v>405</v>
      </c>
      <c r="G107" s="19">
        <v>200</v>
      </c>
      <c r="H107" s="19">
        <v>440</v>
      </c>
      <c r="I107" s="19">
        <v>115</v>
      </c>
      <c r="J107" s="19">
        <v>145</v>
      </c>
      <c r="K107" s="19">
        <v>325</v>
      </c>
      <c r="L107" s="19">
        <v>640</v>
      </c>
      <c r="M107" s="20">
        <v>2299</v>
      </c>
      <c r="N107" s="7"/>
      <c r="O107" s="7"/>
      <c r="P107" s="18">
        <v>36617</v>
      </c>
      <c r="Q107" s="19">
        <v>13.6</v>
      </c>
      <c r="R107" s="19">
        <v>340.7</v>
      </c>
      <c r="S107" s="20">
        <v>1018.4</v>
      </c>
      <c r="T107" s="20">
        <v>1148.2</v>
      </c>
      <c r="U107" s="19">
        <v>930.5</v>
      </c>
      <c r="V107" s="20">
        <v>3451.4</v>
      </c>
      <c r="W107" s="7"/>
      <c r="X107" s="7"/>
      <c r="Y107" s="7"/>
    </row>
    <row r="108" spans="2:25" ht="12.75">
      <c r="B108" s="7"/>
      <c r="C108" s="7"/>
      <c r="D108" s="22">
        <v>35065</v>
      </c>
      <c r="E108" s="19">
        <v>30</v>
      </c>
      <c r="F108" s="19">
        <v>407</v>
      </c>
      <c r="G108" s="19">
        <v>190</v>
      </c>
      <c r="H108" s="19">
        <v>476</v>
      </c>
      <c r="I108" s="19">
        <v>80</v>
      </c>
      <c r="J108" s="19">
        <v>115</v>
      </c>
      <c r="K108" s="19">
        <v>275</v>
      </c>
      <c r="L108" s="19">
        <v>716</v>
      </c>
      <c r="M108" s="20">
        <v>2289</v>
      </c>
      <c r="N108" s="7"/>
      <c r="O108" s="7"/>
      <c r="P108" s="18">
        <v>36526</v>
      </c>
      <c r="Q108" s="19">
        <v>13.9</v>
      </c>
      <c r="R108" s="19">
        <v>339.3</v>
      </c>
      <c r="S108" s="20">
        <v>1034.7</v>
      </c>
      <c r="T108" s="20">
        <v>1061.2</v>
      </c>
      <c r="U108" s="19">
        <v>991.1</v>
      </c>
      <c r="V108" s="20">
        <v>3440.2</v>
      </c>
      <c r="W108" s="7"/>
      <c r="X108" s="7"/>
      <c r="Y108" s="7"/>
    </row>
    <row r="109" spans="2:25" ht="12.75">
      <c r="B109" s="7"/>
      <c r="C109" s="7"/>
      <c r="D109" s="22">
        <v>34881</v>
      </c>
      <c r="E109" s="19">
        <v>32</v>
      </c>
      <c r="F109" s="19">
        <v>400</v>
      </c>
      <c r="G109" s="19">
        <v>190</v>
      </c>
      <c r="H109" s="19">
        <v>469</v>
      </c>
      <c r="I109" s="19">
        <v>98</v>
      </c>
      <c r="J109" s="19">
        <v>158</v>
      </c>
      <c r="K109" s="19">
        <v>291</v>
      </c>
      <c r="L109" s="19">
        <v>657</v>
      </c>
      <c r="M109" s="20">
        <v>2295</v>
      </c>
      <c r="N109" s="7"/>
      <c r="O109" s="7"/>
      <c r="P109" s="18">
        <v>36434</v>
      </c>
      <c r="Q109" s="19">
        <v>13.9</v>
      </c>
      <c r="R109" s="19">
        <v>335.2</v>
      </c>
      <c r="S109" s="20">
        <v>1037.2</v>
      </c>
      <c r="T109" s="20">
        <v>1081.2</v>
      </c>
      <c r="U109" s="19">
        <v>933.7</v>
      </c>
      <c r="V109" s="20">
        <v>3401.2</v>
      </c>
      <c r="W109" s="21">
        <f>AVERAGE(V109:V112)</f>
        <v>3392.7</v>
      </c>
      <c r="X109" s="7"/>
      <c r="Y109" s="7"/>
    </row>
    <row r="110" spans="2:25" ht="12.75" customHeight="1">
      <c r="B110" s="7"/>
      <c r="C110" s="7"/>
      <c r="D110" s="22">
        <v>34700</v>
      </c>
      <c r="E110" s="19">
        <v>33</v>
      </c>
      <c r="F110" s="19">
        <v>410</v>
      </c>
      <c r="G110" s="19">
        <v>189</v>
      </c>
      <c r="H110" s="19">
        <v>445</v>
      </c>
      <c r="I110" s="19">
        <v>93</v>
      </c>
      <c r="J110" s="19">
        <v>125</v>
      </c>
      <c r="K110" s="19">
        <v>260</v>
      </c>
      <c r="L110" s="19">
        <v>633</v>
      </c>
      <c r="M110" s="20">
        <v>2188</v>
      </c>
      <c r="N110" s="7"/>
      <c r="O110" s="7"/>
      <c r="P110" s="18">
        <v>36342</v>
      </c>
      <c r="Q110" s="19">
        <v>14</v>
      </c>
      <c r="R110" s="19">
        <v>334.1</v>
      </c>
      <c r="S110" s="20">
        <v>1040.6</v>
      </c>
      <c r="T110" s="20">
        <v>1100</v>
      </c>
      <c r="U110" s="19">
        <v>892.6</v>
      </c>
      <c r="V110" s="20">
        <v>3381.3</v>
      </c>
      <c r="W110" s="7"/>
      <c r="X110" s="7"/>
      <c r="Y110" s="7"/>
    </row>
    <row r="111" spans="2:25" ht="12.75">
      <c r="B111" s="7"/>
      <c r="C111" s="7"/>
      <c r="D111" s="22">
        <v>34516</v>
      </c>
      <c r="E111" s="19">
        <v>32</v>
      </c>
      <c r="F111" s="19">
        <v>402</v>
      </c>
      <c r="G111" s="19">
        <v>190</v>
      </c>
      <c r="H111" s="19">
        <v>460</v>
      </c>
      <c r="I111" s="19">
        <v>105</v>
      </c>
      <c r="J111" s="19">
        <v>145</v>
      </c>
      <c r="K111" s="19">
        <v>290</v>
      </c>
      <c r="L111" s="19">
        <v>564</v>
      </c>
      <c r="M111" s="20">
        <v>2188</v>
      </c>
      <c r="N111" s="7"/>
      <c r="O111" s="7"/>
      <c r="P111" s="18">
        <v>36251</v>
      </c>
      <c r="Q111" s="19">
        <v>14.3</v>
      </c>
      <c r="R111" s="19">
        <v>326.9</v>
      </c>
      <c r="S111" s="20">
        <v>1025.2</v>
      </c>
      <c r="T111" s="20">
        <v>1068.8</v>
      </c>
      <c r="U111" s="19">
        <v>912.3</v>
      </c>
      <c r="V111" s="20">
        <v>3347.5</v>
      </c>
      <c r="W111" s="7"/>
      <c r="X111" s="7"/>
      <c r="Y111" s="7"/>
    </row>
    <row r="112" spans="2:25" ht="12.75">
      <c r="B112" s="7"/>
      <c r="C112" s="7"/>
      <c r="D112" s="22">
        <v>34335</v>
      </c>
      <c r="E112" s="19">
        <v>31</v>
      </c>
      <c r="F112" s="19">
        <v>407</v>
      </c>
      <c r="G112" s="19">
        <v>190</v>
      </c>
      <c r="H112" s="19">
        <v>438</v>
      </c>
      <c r="I112" s="19">
        <v>70</v>
      </c>
      <c r="J112" s="19">
        <v>115</v>
      </c>
      <c r="K112" s="19">
        <v>225</v>
      </c>
      <c r="L112" s="19">
        <v>623</v>
      </c>
      <c r="M112" s="20">
        <v>2099</v>
      </c>
      <c r="N112" s="7"/>
      <c r="O112" s="7"/>
      <c r="P112" s="18">
        <v>36161</v>
      </c>
      <c r="Q112" s="19">
        <v>14.7</v>
      </c>
      <c r="R112" s="19">
        <v>333.4</v>
      </c>
      <c r="S112" s="20">
        <v>1027.1</v>
      </c>
      <c r="T112" s="20">
        <v>1050.1</v>
      </c>
      <c r="U112" s="20">
        <v>1015.5</v>
      </c>
      <c r="V112" s="20">
        <v>3440.8</v>
      </c>
      <c r="W112" s="7"/>
      <c r="X112" s="7"/>
      <c r="Y112" s="7"/>
    </row>
    <row r="113" spans="2:25" ht="12.75">
      <c r="B113" s="7"/>
      <c r="C113" s="7"/>
      <c r="D113" s="22">
        <v>34151</v>
      </c>
      <c r="E113" s="19">
        <v>29</v>
      </c>
      <c r="F113" s="19">
        <v>400</v>
      </c>
      <c r="G113" s="19">
        <v>200</v>
      </c>
      <c r="H113" s="19">
        <v>425</v>
      </c>
      <c r="I113" s="19">
        <v>77</v>
      </c>
      <c r="J113" s="19">
        <v>150</v>
      </c>
      <c r="K113" s="19">
        <v>295</v>
      </c>
      <c r="L113" s="19">
        <v>575</v>
      </c>
      <c r="M113" s="20">
        <v>2151</v>
      </c>
      <c r="N113" s="7"/>
      <c r="O113" s="7"/>
      <c r="P113" s="18">
        <v>36069</v>
      </c>
      <c r="Q113" s="19">
        <v>15.3</v>
      </c>
      <c r="R113" s="19">
        <v>340.1</v>
      </c>
      <c r="S113" s="20">
        <v>1057.3</v>
      </c>
      <c r="T113" s="20">
        <v>1106.9</v>
      </c>
      <c r="U113" s="19">
        <v>909.6</v>
      </c>
      <c r="V113" s="20">
        <v>3429.2</v>
      </c>
      <c r="W113" s="21">
        <f>AVERAGE(V113:V116)</f>
        <v>3302.175</v>
      </c>
      <c r="X113" s="7"/>
      <c r="Y113" s="7"/>
    </row>
    <row r="114" spans="2:25" ht="12.75">
      <c r="B114" s="7"/>
      <c r="C114" s="7"/>
      <c r="D114" s="22">
        <v>33970</v>
      </c>
      <c r="E114" s="19">
        <v>28</v>
      </c>
      <c r="F114" s="19">
        <v>410</v>
      </c>
      <c r="G114" s="19">
        <v>190</v>
      </c>
      <c r="H114" s="19">
        <v>421</v>
      </c>
      <c r="I114" s="19">
        <v>92</v>
      </c>
      <c r="J114" s="19">
        <v>134</v>
      </c>
      <c r="K114" s="19">
        <v>228</v>
      </c>
      <c r="L114" s="19">
        <v>600</v>
      </c>
      <c r="M114" s="20">
        <v>2103</v>
      </c>
      <c r="N114" s="7"/>
      <c r="O114" s="7"/>
      <c r="P114" s="18">
        <v>35977</v>
      </c>
      <c r="Q114" s="19">
        <v>15.7</v>
      </c>
      <c r="R114" s="19">
        <v>340.1</v>
      </c>
      <c r="S114" s="20">
        <v>1016.7</v>
      </c>
      <c r="T114" s="20">
        <v>1070.2</v>
      </c>
      <c r="U114" s="19">
        <v>888.3</v>
      </c>
      <c r="V114" s="20">
        <v>3331</v>
      </c>
      <c r="W114" s="7"/>
      <c r="X114" s="7"/>
      <c r="Y114" s="7"/>
    </row>
    <row r="115" spans="2:25" ht="12.75">
      <c r="B115" s="7"/>
      <c r="C115" s="7"/>
      <c r="D115" s="22">
        <v>33786</v>
      </c>
      <c r="E115" s="19">
        <v>28</v>
      </c>
      <c r="F115" s="19">
        <v>422</v>
      </c>
      <c r="G115" s="19">
        <v>214</v>
      </c>
      <c r="H115" s="19">
        <v>413</v>
      </c>
      <c r="I115" s="19">
        <v>90</v>
      </c>
      <c r="J115" s="19">
        <v>145</v>
      </c>
      <c r="K115" s="19">
        <v>274</v>
      </c>
      <c r="L115" s="19">
        <v>586</v>
      </c>
      <c r="M115" s="20">
        <v>2172</v>
      </c>
      <c r="N115" s="7"/>
      <c r="O115" s="7"/>
      <c r="P115" s="18">
        <v>35886</v>
      </c>
      <c r="Q115" s="19">
        <v>15.7</v>
      </c>
      <c r="R115" s="19">
        <v>333.8</v>
      </c>
      <c r="S115" s="19">
        <v>966.1</v>
      </c>
      <c r="T115" s="20">
        <v>1072.3</v>
      </c>
      <c r="U115" s="19">
        <v>868.3</v>
      </c>
      <c r="V115" s="20">
        <v>3256.2</v>
      </c>
      <c r="W115" s="7"/>
      <c r="X115" s="7"/>
      <c r="Y115" s="7"/>
    </row>
    <row r="116" spans="2:25" ht="12.75">
      <c r="B116" s="7"/>
      <c r="C116" s="7"/>
      <c r="D116" s="22">
        <v>33604</v>
      </c>
      <c r="E116" s="19">
        <v>27</v>
      </c>
      <c r="F116" s="19">
        <v>427</v>
      </c>
      <c r="G116" s="19">
        <v>235</v>
      </c>
      <c r="H116" s="19">
        <v>400</v>
      </c>
      <c r="I116" s="19">
        <v>100</v>
      </c>
      <c r="J116" s="19">
        <v>163</v>
      </c>
      <c r="K116" s="19">
        <v>296.5</v>
      </c>
      <c r="L116" s="19">
        <v>595</v>
      </c>
      <c r="M116" s="20">
        <v>2243.5</v>
      </c>
      <c r="N116" s="7"/>
      <c r="O116" s="7"/>
      <c r="P116" s="18">
        <v>35796</v>
      </c>
      <c r="Q116" s="19">
        <v>15.5</v>
      </c>
      <c r="R116" s="19">
        <v>323.5</v>
      </c>
      <c r="S116" s="19">
        <v>930.9</v>
      </c>
      <c r="T116" s="20">
        <v>1005.7</v>
      </c>
      <c r="U116" s="19">
        <v>916.7</v>
      </c>
      <c r="V116" s="20">
        <v>3192.3</v>
      </c>
      <c r="W116" s="7"/>
      <c r="X116" s="7"/>
      <c r="Y116" s="7"/>
    </row>
    <row r="117" spans="2:25" ht="12.75">
      <c r="B117" s="7"/>
      <c r="C117" s="7"/>
      <c r="D117" s="22">
        <v>33420</v>
      </c>
      <c r="E117" s="19">
        <v>28</v>
      </c>
      <c r="F117" s="19">
        <v>443</v>
      </c>
      <c r="G117" s="19">
        <v>228</v>
      </c>
      <c r="H117" s="19">
        <v>390</v>
      </c>
      <c r="I117" s="19">
        <v>87</v>
      </c>
      <c r="J117" s="19">
        <v>193</v>
      </c>
      <c r="K117" s="19">
        <v>328</v>
      </c>
      <c r="L117" s="19">
        <v>578</v>
      </c>
      <c r="M117" s="20">
        <v>2275</v>
      </c>
      <c r="N117" s="7"/>
      <c r="O117" s="7"/>
      <c r="P117" s="18">
        <v>35704</v>
      </c>
      <c r="Q117" s="19">
        <v>15.7</v>
      </c>
      <c r="R117" s="19">
        <v>320.6</v>
      </c>
      <c r="S117" s="19">
        <v>944.2</v>
      </c>
      <c r="T117" s="19">
        <v>990.2</v>
      </c>
      <c r="U117" s="19">
        <v>864.4</v>
      </c>
      <c r="V117" s="20">
        <v>3135.1</v>
      </c>
      <c r="W117" s="21">
        <f>AVERAGE(V117:V120)</f>
        <v>3106.85</v>
      </c>
      <c r="X117" s="7"/>
      <c r="Y117" s="7"/>
    </row>
    <row r="118" spans="2:25" ht="12.75">
      <c r="B118" s="7"/>
      <c r="C118" s="7"/>
      <c r="D118" s="22">
        <v>33239</v>
      </c>
      <c r="E118" s="19">
        <v>28.2</v>
      </c>
      <c r="F118" s="19">
        <v>446.7</v>
      </c>
      <c r="G118" s="19">
        <v>233.8</v>
      </c>
      <c r="H118" s="19">
        <v>381.1</v>
      </c>
      <c r="I118" s="19">
        <v>91.8</v>
      </c>
      <c r="J118" s="19">
        <v>166.1</v>
      </c>
      <c r="K118" s="19">
        <v>270.1</v>
      </c>
      <c r="L118" s="19">
        <v>645.7</v>
      </c>
      <c r="M118" s="20">
        <v>2263.5</v>
      </c>
      <c r="N118" s="7"/>
      <c r="O118" s="7"/>
      <c r="P118" s="18">
        <v>35612</v>
      </c>
      <c r="Q118" s="19">
        <v>15.9</v>
      </c>
      <c r="R118" s="19">
        <v>317.3</v>
      </c>
      <c r="S118" s="19">
        <v>967</v>
      </c>
      <c r="T118" s="20">
        <v>1018</v>
      </c>
      <c r="U118" s="19">
        <v>805.7</v>
      </c>
      <c r="V118" s="20">
        <v>3123.9</v>
      </c>
      <c r="W118" s="7"/>
      <c r="X118" s="7"/>
      <c r="Y118" s="7"/>
    </row>
    <row r="119" spans="2:25" ht="12.75">
      <c r="B119" s="7"/>
      <c r="C119" s="7"/>
      <c r="D119" s="22">
        <v>33055</v>
      </c>
      <c r="E119" s="19">
        <v>27.4</v>
      </c>
      <c r="F119" s="19">
        <v>450.4</v>
      </c>
      <c r="G119" s="19">
        <v>230.4</v>
      </c>
      <c r="H119" s="19">
        <v>375</v>
      </c>
      <c r="I119" s="19">
        <v>80.6</v>
      </c>
      <c r="J119" s="19">
        <v>200.4</v>
      </c>
      <c r="K119" s="19">
        <v>329.3</v>
      </c>
      <c r="L119" s="19">
        <v>613.4</v>
      </c>
      <c r="M119" s="20">
        <v>2306.9</v>
      </c>
      <c r="N119" s="7"/>
      <c r="O119" s="7"/>
      <c r="P119" s="18">
        <v>35521</v>
      </c>
      <c r="Q119" s="19">
        <v>16.2</v>
      </c>
      <c r="R119" s="19">
        <v>317.5</v>
      </c>
      <c r="S119" s="19">
        <v>924</v>
      </c>
      <c r="T119" s="19">
        <v>967.9</v>
      </c>
      <c r="U119" s="19">
        <v>846.4</v>
      </c>
      <c r="V119" s="20">
        <v>3072</v>
      </c>
      <c r="W119" s="7"/>
      <c r="X119" s="7"/>
      <c r="Y119" s="7"/>
    </row>
    <row r="120" spans="2:25" ht="12.75">
      <c r="B120" s="7"/>
      <c r="C120" s="7"/>
      <c r="D120" s="22">
        <v>32874</v>
      </c>
      <c r="E120" s="19">
        <v>28.5</v>
      </c>
      <c r="F120" s="19">
        <v>454.1</v>
      </c>
      <c r="G120" s="19">
        <v>227.1</v>
      </c>
      <c r="H120" s="19">
        <v>369.9</v>
      </c>
      <c r="I120" s="19">
        <v>87.4</v>
      </c>
      <c r="J120" s="19">
        <v>172.6</v>
      </c>
      <c r="K120" s="19">
        <v>294.7</v>
      </c>
      <c r="L120" s="19">
        <v>666.2</v>
      </c>
      <c r="M120" s="20">
        <v>2300.5</v>
      </c>
      <c r="N120" s="7"/>
      <c r="O120" s="7"/>
      <c r="P120" s="18">
        <v>35431</v>
      </c>
      <c r="Q120" s="19">
        <v>16.6</v>
      </c>
      <c r="R120" s="19">
        <v>319.3</v>
      </c>
      <c r="S120" s="19">
        <v>896.7</v>
      </c>
      <c r="T120" s="19">
        <v>974.1</v>
      </c>
      <c r="U120" s="19">
        <v>889.7</v>
      </c>
      <c r="V120" s="20">
        <v>3096.4</v>
      </c>
      <c r="W120" s="7"/>
      <c r="X120" s="7"/>
      <c r="Y120" s="7"/>
    </row>
    <row r="121" spans="2:25" ht="12.75">
      <c r="B121" s="7"/>
      <c r="C121" s="7"/>
      <c r="D121" s="22">
        <v>32690</v>
      </c>
      <c r="E121" s="19">
        <v>25.7</v>
      </c>
      <c r="F121" s="19">
        <v>455.8</v>
      </c>
      <c r="G121" s="19">
        <v>225.8</v>
      </c>
      <c r="H121" s="19">
        <v>359.9</v>
      </c>
      <c r="I121" s="19">
        <v>77.2</v>
      </c>
      <c r="J121" s="19">
        <v>206.8</v>
      </c>
      <c r="K121" s="19">
        <v>327.9</v>
      </c>
      <c r="L121" s="19">
        <v>639.9</v>
      </c>
      <c r="M121" s="20">
        <v>2319</v>
      </c>
      <c r="N121" s="7"/>
      <c r="O121" s="7"/>
      <c r="P121" s="18">
        <v>35339</v>
      </c>
      <c r="Q121" s="19">
        <v>17.3</v>
      </c>
      <c r="R121" s="19">
        <v>323.6</v>
      </c>
      <c r="S121" s="19">
        <v>920</v>
      </c>
      <c r="T121" s="19">
        <v>966.1</v>
      </c>
      <c r="U121" s="19">
        <v>830.7</v>
      </c>
      <c r="V121" s="20">
        <v>3057.7</v>
      </c>
      <c r="W121" s="7"/>
      <c r="X121" s="7"/>
      <c r="Y121" s="7"/>
    </row>
    <row r="122" spans="2:25" ht="12.75">
      <c r="B122" s="7"/>
      <c r="C122" s="7"/>
      <c r="D122" s="22">
        <v>32509</v>
      </c>
      <c r="E122" s="19">
        <v>27.9</v>
      </c>
      <c r="F122" s="19">
        <v>459.5</v>
      </c>
      <c r="G122" s="19">
        <v>236.4</v>
      </c>
      <c r="H122" s="19">
        <v>355</v>
      </c>
      <c r="I122" s="19">
        <v>79.9</v>
      </c>
      <c r="J122" s="19">
        <v>158.9</v>
      </c>
      <c r="K122" s="19">
        <v>304</v>
      </c>
      <c r="L122" s="19">
        <v>671.4</v>
      </c>
      <c r="M122" s="20">
        <v>2293</v>
      </c>
      <c r="N122" s="7"/>
      <c r="O122" s="7"/>
      <c r="P122" s="18">
        <v>35247</v>
      </c>
      <c r="Q122" s="19">
        <v>17.7</v>
      </c>
      <c r="R122" s="19">
        <v>323.4</v>
      </c>
      <c r="S122" s="19">
        <v>960.4</v>
      </c>
      <c r="T122" s="19">
        <v>976.4</v>
      </c>
      <c r="U122" s="19">
        <v>787.8</v>
      </c>
      <c r="V122" s="20">
        <v>3065.7</v>
      </c>
      <c r="W122" s="7"/>
      <c r="X122" s="7"/>
      <c r="Y122" s="7"/>
    </row>
    <row r="123" spans="2:25" ht="12.75">
      <c r="B123" s="7"/>
      <c r="C123" s="7"/>
      <c r="D123" s="22">
        <v>32325</v>
      </c>
      <c r="E123" s="19">
        <v>25.3</v>
      </c>
      <c r="F123" s="19">
        <v>460.2</v>
      </c>
      <c r="G123" s="19">
        <v>231.2</v>
      </c>
      <c r="H123" s="19">
        <v>350.1</v>
      </c>
      <c r="I123" s="19">
        <v>76.8</v>
      </c>
      <c r="J123" s="19">
        <v>227.2</v>
      </c>
      <c r="K123" s="19">
        <v>341.1</v>
      </c>
      <c r="L123" s="19">
        <v>599.2</v>
      </c>
      <c r="M123" s="20">
        <v>2311.1</v>
      </c>
      <c r="N123" s="7"/>
      <c r="O123" s="7"/>
      <c r="P123" s="18">
        <v>35156</v>
      </c>
      <c r="Q123" s="19">
        <v>17.8</v>
      </c>
      <c r="R123" s="19">
        <v>317.3</v>
      </c>
      <c r="S123" s="19">
        <v>927.4</v>
      </c>
      <c r="T123" s="19">
        <v>940.3</v>
      </c>
      <c r="U123" s="19">
        <v>859.3</v>
      </c>
      <c r="V123" s="20">
        <v>3062.1</v>
      </c>
      <c r="W123" s="7"/>
      <c r="X123" s="7"/>
      <c r="Y123" s="7"/>
    </row>
    <row r="124" spans="2:25" ht="12.75">
      <c r="B124" s="7"/>
      <c r="C124" s="7"/>
      <c r="D124" s="22">
        <v>32143</v>
      </c>
      <c r="E124" s="19">
        <v>26.5</v>
      </c>
      <c r="F124" s="19">
        <v>462.4</v>
      </c>
      <c r="G124" s="19">
        <v>238.9</v>
      </c>
      <c r="H124" s="19">
        <v>345.6</v>
      </c>
      <c r="I124" s="19">
        <v>80.6</v>
      </c>
      <c r="J124" s="19">
        <v>141.3</v>
      </c>
      <c r="K124" s="19">
        <v>278.1</v>
      </c>
      <c r="L124" s="19">
        <v>653.8</v>
      </c>
      <c r="M124" s="20">
        <v>2227.2</v>
      </c>
      <c r="N124" s="7"/>
      <c r="O124" s="7"/>
      <c r="P124" s="18">
        <v>35065</v>
      </c>
      <c r="Q124" s="19">
        <v>17.9</v>
      </c>
      <c r="R124" s="19">
        <v>311.8</v>
      </c>
      <c r="S124" s="19">
        <v>897</v>
      </c>
      <c r="T124" s="19">
        <v>906.5</v>
      </c>
      <c r="U124" s="19">
        <v>935.9</v>
      </c>
      <c r="V124" s="20">
        <v>3069.1</v>
      </c>
      <c r="W124" s="7"/>
      <c r="X124" s="7"/>
      <c r="Y124" s="7"/>
    </row>
    <row r="125" spans="2:25" ht="12.75">
      <c r="B125" s="7"/>
      <c r="C125" s="7"/>
      <c r="D125" s="22">
        <v>31959</v>
      </c>
      <c r="E125" s="19">
        <v>25.6</v>
      </c>
      <c r="F125" s="19">
        <v>464.6</v>
      </c>
      <c r="G125" s="19">
        <v>229.6</v>
      </c>
      <c r="H125" s="19">
        <v>345</v>
      </c>
      <c r="I125" s="19">
        <v>69.4</v>
      </c>
      <c r="J125" s="19">
        <v>208.6</v>
      </c>
      <c r="K125" s="19">
        <v>328.8</v>
      </c>
      <c r="L125" s="19">
        <v>594.6</v>
      </c>
      <c r="M125" s="20">
        <v>2266.2</v>
      </c>
      <c r="N125" s="7"/>
      <c r="O125" s="7"/>
      <c r="P125" s="18">
        <v>34973</v>
      </c>
      <c r="Q125" s="19">
        <v>18.5</v>
      </c>
      <c r="R125" s="19">
        <v>317.5</v>
      </c>
      <c r="S125" s="19">
        <v>892.4</v>
      </c>
      <c r="T125" s="19">
        <v>924.4</v>
      </c>
      <c r="U125" s="19">
        <v>901.2</v>
      </c>
      <c r="V125" s="20">
        <v>3054</v>
      </c>
      <c r="W125" s="7"/>
      <c r="X125" s="7"/>
      <c r="Y125" s="7"/>
    </row>
    <row r="126" spans="2:25" ht="12.75">
      <c r="B126" s="7"/>
      <c r="C126" s="7"/>
      <c r="D126" s="22">
        <v>31778</v>
      </c>
      <c r="E126" s="19">
        <v>26.8</v>
      </c>
      <c r="F126" s="19">
        <v>469.3</v>
      </c>
      <c r="G126" s="19">
        <v>235.2</v>
      </c>
      <c r="H126" s="19">
        <v>344.9</v>
      </c>
      <c r="I126" s="19">
        <v>83.2</v>
      </c>
      <c r="J126" s="19">
        <v>201.8</v>
      </c>
      <c r="K126" s="19">
        <v>362.8</v>
      </c>
      <c r="L126" s="19">
        <v>630.3</v>
      </c>
      <c r="M126" s="20">
        <v>2354.3</v>
      </c>
      <c r="N126" s="7"/>
      <c r="O126" s="7"/>
      <c r="P126" s="18">
        <v>34881</v>
      </c>
      <c r="Q126" s="19">
        <v>18.7</v>
      </c>
      <c r="R126" s="19">
        <v>316.7</v>
      </c>
      <c r="S126" s="19">
        <v>907.7</v>
      </c>
      <c r="T126" s="19">
        <v>962.3</v>
      </c>
      <c r="U126" s="19">
        <v>887.2</v>
      </c>
      <c r="V126" s="20">
        <v>3092.6</v>
      </c>
      <c r="W126" s="7"/>
      <c r="X126" s="7"/>
      <c r="Y126" s="7"/>
    </row>
    <row r="127" spans="2:25" ht="12.75">
      <c r="B127" s="7"/>
      <c r="C127" s="7"/>
      <c r="D127" s="22">
        <v>31594</v>
      </c>
      <c r="E127" s="19">
        <v>26</v>
      </c>
      <c r="F127" s="19">
        <v>470</v>
      </c>
      <c r="G127" s="19">
        <v>253</v>
      </c>
      <c r="H127" s="19">
        <v>344</v>
      </c>
      <c r="I127" s="19">
        <v>78</v>
      </c>
      <c r="J127" s="19">
        <v>246</v>
      </c>
      <c r="K127" s="19">
        <v>395</v>
      </c>
      <c r="L127" s="19">
        <v>570</v>
      </c>
      <c r="M127" s="20">
        <v>2382</v>
      </c>
      <c r="N127" s="7"/>
      <c r="O127" s="7"/>
      <c r="P127" s="18">
        <v>34790</v>
      </c>
      <c r="Q127" s="19">
        <v>18.9</v>
      </c>
      <c r="R127" s="19">
        <v>317.1</v>
      </c>
      <c r="S127" s="19">
        <v>910.3</v>
      </c>
      <c r="T127" s="19">
        <v>977.9</v>
      </c>
      <c r="U127" s="19">
        <v>868.6</v>
      </c>
      <c r="V127" s="20">
        <v>3092.8</v>
      </c>
      <c r="W127" s="7"/>
      <c r="X127" s="7"/>
      <c r="Y127" s="7"/>
    </row>
    <row r="128" spans="2:25" ht="12.75">
      <c r="B128" s="7"/>
      <c r="C128" s="7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7"/>
      <c r="O128" s="7"/>
      <c r="P128" s="18">
        <v>34700</v>
      </c>
      <c r="Q128" s="19">
        <v>19.3</v>
      </c>
      <c r="R128" s="19">
        <v>320.8</v>
      </c>
      <c r="S128" s="19">
        <v>934.5</v>
      </c>
      <c r="T128" s="20">
        <v>1016.8</v>
      </c>
      <c r="U128" s="19">
        <v>870.5</v>
      </c>
      <c r="V128" s="20">
        <v>3161.9</v>
      </c>
      <c r="W128" s="7"/>
      <c r="X128" s="7"/>
      <c r="Y128" s="7"/>
    </row>
    <row r="129" spans="2:25" ht="12.75">
      <c r="B129" s="7"/>
      <c r="C129" s="7"/>
      <c r="D129" s="45" t="s">
        <v>43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7"/>
      <c r="O129" s="7"/>
      <c r="P129" s="18">
        <v>34608</v>
      </c>
      <c r="Q129" s="19">
        <v>19</v>
      </c>
      <c r="R129" s="19">
        <v>314.2</v>
      </c>
      <c r="S129" s="19">
        <v>938.3</v>
      </c>
      <c r="T129" s="19">
        <v>972.1</v>
      </c>
      <c r="U129" s="19">
        <v>850.8</v>
      </c>
      <c r="V129" s="20">
        <v>3094.4</v>
      </c>
      <c r="W129" s="7"/>
      <c r="X129" s="7"/>
      <c r="Y129" s="7"/>
    </row>
    <row r="130" spans="2:25" ht="12.75">
      <c r="B130" s="7"/>
      <c r="C130" s="7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7"/>
      <c r="P130" s="18">
        <v>34516</v>
      </c>
      <c r="Q130" s="19">
        <v>19.5</v>
      </c>
      <c r="R130" s="19">
        <v>319.5</v>
      </c>
      <c r="S130" s="19">
        <v>924.5</v>
      </c>
      <c r="T130" s="19">
        <v>908.2</v>
      </c>
      <c r="U130" s="19">
        <v>814.9</v>
      </c>
      <c r="V130" s="20">
        <v>2986.6</v>
      </c>
      <c r="W130" s="7"/>
      <c r="X130" s="7"/>
      <c r="Y130" s="7"/>
    </row>
    <row r="131" spans="2:25" ht="12.75">
      <c r="B131" s="7"/>
      <c r="C131" s="7"/>
      <c r="D131" s="47" t="s">
        <v>44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18">
        <v>34425</v>
      </c>
      <c r="Q131" s="19">
        <v>19.7</v>
      </c>
      <c r="R131" s="19">
        <v>320.4</v>
      </c>
      <c r="S131" s="19">
        <v>859.3</v>
      </c>
      <c r="T131" s="19">
        <v>888.2</v>
      </c>
      <c r="U131" s="19">
        <v>828.3</v>
      </c>
      <c r="V131" s="20">
        <v>2915.9</v>
      </c>
      <c r="W131" s="7"/>
      <c r="X131" s="7"/>
      <c r="Y131" s="7"/>
    </row>
    <row r="132" spans="2:25" ht="12.75">
      <c r="B132" s="7"/>
      <c r="C132" s="7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7"/>
      <c r="P132" s="18">
        <v>34335</v>
      </c>
      <c r="Q132" s="19">
        <v>19.8</v>
      </c>
      <c r="R132" s="19">
        <v>319.4</v>
      </c>
      <c r="S132" s="19">
        <v>822.7</v>
      </c>
      <c r="T132" s="19">
        <v>896.9</v>
      </c>
      <c r="U132" s="19">
        <v>867.8</v>
      </c>
      <c r="V132" s="20">
        <v>2926.6</v>
      </c>
      <c r="W132" s="7"/>
      <c r="X132" s="7"/>
      <c r="Y132" s="7"/>
    </row>
    <row r="133" spans="2:25" ht="12.75">
      <c r="B133" s="7"/>
      <c r="C133" s="7"/>
      <c r="D133" s="48" t="s">
        <v>45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7"/>
      <c r="P133" s="18">
        <v>34243</v>
      </c>
      <c r="Q133" s="19">
        <v>20.2</v>
      </c>
      <c r="R133" s="19">
        <v>323.2</v>
      </c>
      <c r="S133" s="19">
        <v>840.3</v>
      </c>
      <c r="T133" s="19">
        <v>894.9</v>
      </c>
      <c r="U133" s="19">
        <v>819.2</v>
      </c>
      <c r="V133" s="20">
        <v>2897.8</v>
      </c>
      <c r="W133" s="7"/>
      <c r="X133" s="7"/>
      <c r="Y133" s="7"/>
    </row>
    <row r="134" spans="2:25" ht="12.75">
      <c r="B134" s="7"/>
      <c r="C134" s="7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7"/>
      <c r="P134" s="18">
        <v>34151</v>
      </c>
      <c r="Q134" s="19">
        <v>20.3</v>
      </c>
      <c r="R134" s="19">
        <v>323.5</v>
      </c>
      <c r="S134" s="19">
        <v>872.8</v>
      </c>
      <c r="T134" s="19">
        <v>908.9</v>
      </c>
      <c r="U134" s="19">
        <v>785.2</v>
      </c>
      <c r="V134" s="20">
        <v>2910.7</v>
      </c>
      <c r="W134" s="7"/>
      <c r="X134" s="7"/>
      <c r="Y134" s="7"/>
    </row>
    <row r="135" spans="2:25" ht="12.75">
      <c r="B135" s="7"/>
      <c r="C135" s="7"/>
      <c r="D135" s="48" t="s">
        <v>46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7"/>
      <c r="P135" s="18">
        <v>34060</v>
      </c>
      <c r="Q135" s="19">
        <v>20.5</v>
      </c>
      <c r="R135" s="19">
        <v>323.2</v>
      </c>
      <c r="S135" s="19">
        <v>905.9</v>
      </c>
      <c r="T135" s="19">
        <v>878.2</v>
      </c>
      <c r="U135" s="19">
        <v>815.4</v>
      </c>
      <c r="V135" s="20">
        <v>2943.2</v>
      </c>
      <c r="W135" s="7"/>
      <c r="X135" s="7"/>
      <c r="Y135" s="7"/>
    </row>
    <row r="136" spans="2:25" ht="12.75" customHeight="1">
      <c r="B136" s="7"/>
      <c r="C136" s="7"/>
      <c r="D136" s="49" t="s">
        <v>47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7"/>
      <c r="P136" s="18">
        <v>33970</v>
      </c>
      <c r="Q136" s="19">
        <v>20.4</v>
      </c>
      <c r="R136" s="19">
        <v>319.9</v>
      </c>
      <c r="S136" s="19">
        <v>961.3</v>
      </c>
      <c r="T136" s="19">
        <v>876.4</v>
      </c>
      <c r="U136" s="19">
        <v>865.6</v>
      </c>
      <c r="V136" s="20">
        <v>3043.6</v>
      </c>
      <c r="W136" s="7"/>
      <c r="X136" s="7"/>
      <c r="Y136" s="7"/>
    </row>
    <row r="137" spans="2:25" ht="12.75">
      <c r="B137" s="7"/>
      <c r="C137" s="7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7"/>
      <c r="P137" s="18">
        <v>33878</v>
      </c>
      <c r="Q137" s="19">
        <v>20.4</v>
      </c>
      <c r="R137" s="19">
        <v>319</v>
      </c>
      <c r="S137" s="19">
        <v>966.5</v>
      </c>
      <c r="T137" s="19">
        <v>928.9</v>
      </c>
      <c r="U137" s="19">
        <v>859.5</v>
      </c>
      <c r="V137" s="20">
        <v>3094.3</v>
      </c>
      <c r="W137" s="7"/>
      <c r="X137" s="7"/>
      <c r="Y137" s="7"/>
    </row>
    <row r="138" spans="2:2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8">
        <v>33786</v>
      </c>
      <c r="Q138" s="19">
        <v>20.3</v>
      </c>
      <c r="R138" s="19">
        <v>316.3</v>
      </c>
      <c r="S138" s="19">
        <v>920.2</v>
      </c>
      <c r="T138" s="19">
        <v>942.8</v>
      </c>
      <c r="U138" s="19">
        <v>805.2</v>
      </c>
      <c r="V138" s="20">
        <v>3004.8</v>
      </c>
      <c r="W138" s="7"/>
      <c r="X138" s="7"/>
      <c r="Y138" s="7"/>
    </row>
    <row r="139" spans="2:2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8">
        <v>33695</v>
      </c>
      <c r="Q139" s="19">
        <v>20</v>
      </c>
      <c r="R139" s="19">
        <v>311</v>
      </c>
      <c r="S139" s="19">
        <v>886.1</v>
      </c>
      <c r="T139" s="19">
        <v>917</v>
      </c>
      <c r="U139" s="19">
        <v>806.4</v>
      </c>
      <c r="V139" s="20">
        <v>2940.5</v>
      </c>
      <c r="W139" s="7"/>
      <c r="X139" s="7"/>
      <c r="Y139" s="7"/>
    </row>
    <row r="140" spans="2:25" ht="12.75">
      <c r="B140" s="7"/>
      <c r="C140" s="7"/>
      <c r="D140" s="51" t="s">
        <v>55</v>
      </c>
      <c r="E140" s="52"/>
      <c r="F140" s="52"/>
      <c r="G140" s="53"/>
      <c r="H140" s="7"/>
      <c r="I140" s="7"/>
      <c r="J140" s="7"/>
      <c r="K140" s="7"/>
      <c r="L140" s="7"/>
      <c r="M140" s="7"/>
      <c r="N140" s="7"/>
      <c r="O140" s="7"/>
      <c r="P140" s="18">
        <v>33604</v>
      </c>
      <c r="Q140" s="19">
        <v>19.8</v>
      </c>
      <c r="R140" s="19">
        <v>306.6</v>
      </c>
      <c r="S140" s="19">
        <v>860.7</v>
      </c>
      <c r="T140" s="19">
        <v>900.6</v>
      </c>
      <c r="U140" s="19">
        <v>816.6</v>
      </c>
      <c r="V140" s="20">
        <v>2904.3</v>
      </c>
      <c r="W140" s="7"/>
      <c r="X140" s="7"/>
      <c r="Y140" s="7"/>
    </row>
    <row r="141" spans="2:25" ht="12.75">
      <c r="B141" s="7"/>
      <c r="C141" s="7"/>
      <c r="D141" s="23"/>
      <c r="E141" s="16" t="s">
        <v>56</v>
      </c>
      <c r="F141" s="16" t="s">
        <v>57</v>
      </c>
      <c r="G141" s="16" t="s">
        <v>58</v>
      </c>
      <c r="H141" s="7"/>
      <c r="I141" s="7"/>
      <c r="J141" s="7"/>
      <c r="K141" s="7"/>
      <c r="L141" s="7"/>
      <c r="M141" s="7"/>
      <c r="N141" s="7"/>
      <c r="O141" s="7"/>
      <c r="P141" s="18">
        <v>33512</v>
      </c>
      <c r="Q141" s="19">
        <v>19.6</v>
      </c>
      <c r="R141" s="19">
        <v>303.6</v>
      </c>
      <c r="S141" s="19">
        <v>880.8</v>
      </c>
      <c r="T141" s="19">
        <v>940.5</v>
      </c>
      <c r="U141" s="19">
        <v>805.6</v>
      </c>
      <c r="V141" s="20">
        <v>2950.1</v>
      </c>
      <c r="W141" s="7"/>
      <c r="X141" s="7"/>
      <c r="Y141" s="7"/>
    </row>
    <row r="142" spans="2:25" ht="12.75">
      <c r="B142" s="7"/>
      <c r="C142" s="7"/>
      <c r="D142" s="23"/>
      <c r="E142" s="16" t="s">
        <v>59</v>
      </c>
      <c r="F142" s="16" t="s">
        <v>60</v>
      </c>
      <c r="G142" s="16" t="s">
        <v>61</v>
      </c>
      <c r="H142" s="7"/>
      <c r="I142" s="7"/>
      <c r="J142" s="7"/>
      <c r="K142" s="7"/>
      <c r="L142" s="7"/>
      <c r="M142" s="7"/>
      <c r="N142" s="7"/>
      <c r="O142" s="7"/>
      <c r="P142" s="18">
        <v>33420</v>
      </c>
      <c r="Q142" s="19">
        <v>20</v>
      </c>
      <c r="R142" s="19">
        <v>305</v>
      </c>
      <c r="S142" s="19">
        <v>940</v>
      </c>
      <c r="T142" s="19">
        <v>900</v>
      </c>
      <c r="U142" s="19">
        <v>795</v>
      </c>
      <c r="V142" s="20">
        <v>2960</v>
      </c>
      <c r="W142" s="7"/>
      <c r="X142" s="7"/>
      <c r="Y142" s="7"/>
    </row>
    <row r="143" spans="2:25" ht="12.75">
      <c r="B143" s="7"/>
      <c r="C143" s="7"/>
      <c r="D143" s="16">
        <v>2002</v>
      </c>
      <c r="E143" s="24">
        <v>201868</v>
      </c>
      <c r="F143" s="24">
        <v>315695</v>
      </c>
      <c r="G143" s="24">
        <v>472216</v>
      </c>
      <c r="H143" s="7"/>
      <c r="I143" s="7"/>
      <c r="J143" s="7"/>
      <c r="K143" s="7"/>
      <c r="L143" s="7"/>
      <c r="M143" s="7"/>
      <c r="N143" s="7"/>
      <c r="O143" s="7"/>
      <c r="P143" s="18">
        <v>33329</v>
      </c>
      <c r="Q143" s="19">
        <v>20</v>
      </c>
      <c r="R143" s="19">
        <v>308</v>
      </c>
      <c r="S143" s="19">
        <v>920</v>
      </c>
      <c r="T143" s="19">
        <v>870</v>
      </c>
      <c r="U143" s="19">
        <v>810</v>
      </c>
      <c r="V143" s="20">
        <v>2928</v>
      </c>
      <c r="W143" s="7"/>
      <c r="X143" s="7"/>
      <c r="Y143" s="7"/>
    </row>
    <row r="144" spans="2:25" ht="12.75">
      <c r="B144" s="7"/>
      <c r="C144" s="7"/>
      <c r="D144" s="16">
        <v>2001</v>
      </c>
      <c r="E144" s="24">
        <v>200199</v>
      </c>
      <c r="F144" s="24">
        <v>314334</v>
      </c>
      <c r="G144" s="24">
        <v>495268</v>
      </c>
      <c r="H144" s="7"/>
      <c r="I144" s="7"/>
      <c r="J144" s="7"/>
      <c r="K144" s="7"/>
      <c r="L144" s="7"/>
      <c r="M144" s="7"/>
      <c r="N144" s="7"/>
      <c r="O144" s="7"/>
      <c r="P144" s="18">
        <v>33239</v>
      </c>
      <c r="Q144" s="19">
        <v>20</v>
      </c>
      <c r="R144" s="19">
        <v>298</v>
      </c>
      <c r="S144" s="19">
        <v>880</v>
      </c>
      <c r="T144" s="19">
        <v>870</v>
      </c>
      <c r="U144" s="19">
        <v>845</v>
      </c>
      <c r="V144" s="20">
        <v>2913</v>
      </c>
      <c r="W144" s="7"/>
      <c r="X144" s="7"/>
      <c r="Y144" s="7"/>
    </row>
    <row r="145" spans="2:25" ht="12.75">
      <c r="B145" s="7"/>
      <c r="C145" s="7"/>
      <c r="D145" s="16">
        <v>2000</v>
      </c>
      <c r="E145" s="24">
        <v>188817</v>
      </c>
      <c r="F145" s="24">
        <v>296187</v>
      </c>
      <c r="G145" s="24">
        <v>428339</v>
      </c>
      <c r="H145" s="7"/>
      <c r="I145" s="7"/>
      <c r="J145" s="7"/>
      <c r="K145" s="7"/>
      <c r="L145" s="7"/>
      <c r="M145" s="7"/>
      <c r="N145" s="7"/>
      <c r="O145" s="7"/>
      <c r="P145" s="18">
        <v>33147</v>
      </c>
      <c r="Q145" s="19">
        <v>20</v>
      </c>
      <c r="R145" s="19">
        <v>300</v>
      </c>
      <c r="S145" s="19">
        <v>880</v>
      </c>
      <c r="T145" s="19">
        <v>890</v>
      </c>
      <c r="U145" s="19">
        <v>871</v>
      </c>
      <c r="V145" s="20">
        <v>2961</v>
      </c>
      <c r="W145" s="7"/>
      <c r="X145" s="7"/>
      <c r="Y145" s="7"/>
    </row>
    <row r="146" spans="2:25" ht="12.75">
      <c r="B146" s="7"/>
      <c r="C146" s="7"/>
      <c r="D146" s="16">
        <v>1999</v>
      </c>
      <c r="E146" s="24">
        <v>182115</v>
      </c>
      <c r="F146" s="24">
        <v>285422</v>
      </c>
      <c r="G146" s="24">
        <v>411340</v>
      </c>
      <c r="H146" s="7"/>
      <c r="I146" s="7"/>
      <c r="J146" s="7"/>
      <c r="K146" s="7"/>
      <c r="L146" s="7"/>
      <c r="M146" s="7"/>
      <c r="N146" s="7"/>
      <c r="O146" s="7"/>
      <c r="P146" s="18">
        <v>33055</v>
      </c>
      <c r="Q146" s="19">
        <v>21</v>
      </c>
      <c r="R146" s="19">
        <v>305</v>
      </c>
      <c r="S146" s="19">
        <v>900</v>
      </c>
      <c r="T146" s="19">
        <v>910</v>
      </c>
      <c r="U146" s="19">
        <v>825</v>
      </c>
      <c r="V146" s="20">
        <v>2961</v>
      </c>
      <c r="W146" s="7"/>
      <c r="X146" s="7"/>
      <c r="Y146" s="7"/>
    </row>
    <row r="147" spans="2:25" ht="12.75">
      <c r="B147" s="7"/>
      <c r="C147" s="7"/>
      <c r="D147" s="16">
        <v>1998</v>
      </c>
      <c r="E147" s="24">
        <v>183378</v>
      </c>
      <c r="F147" s="24">
        <v>288468</v>
      </c>
      <c r="G147" s="24">
        <v>415460</v>
      </c>
      <c r="H147" s="7"/>
      <c r="I147" s="7"/>
      <c r="J147" s="7"/>
      <c r="K147" s="7"/>
      <c r="L147" s="7"/>
      <c r="M147" s="7"/>
      <c r="N147" s="7"/>
      <c r="O147" s="7"/>
      <c r="P147" s="18">
        <v>32964</v>
      </c>
      <c r="Q147" s="19">
        <v>21</v>
      </c>
      <c r="R147" s="19">
        <v>315</v>
      </c>
      <c r="S147" s="19">
        <v>920</v>
      </c>
      <c r="T147" s="19">
        <v>860</v>
      </c>
      <c r="U147" s="19">
        <v>845</v>
      </c>
      <c r="V147" s="20">
        <v>2961</v>
      </c>
      <c r="W147" s="7"/>
      <c r="X147" s="7"/>
      <c r="Y147" s="7"/>
    </row>
    <row r="148" spans="2:25" ht="12.75">
      <c r="B148" s="7"/>
      <c r="C148" s="7"/>
      <c r="D148" s="44"/>
      <c r="E148" s="44"/>
      <c r="F148" s="44"/>
      <c r="G148" s="44"/>
      <c r="H148" s="7"/>
      <c r="I148" s="7"/>
      <c r="J148" s="7"/>
      <c r="K148" s="7"/>
      <c r="L148" s="7"/>
      <c r="M148" s="7"/>
      <c r="N148" s="7"/>
      <c r="O148" s="7"/>
      <c r="P148" s="18">
        <v>32874</v>
      </c>
      <c r="Q148" s="19">
        <v>21</v>
      </c>
      <c r="R148" s="19">
        <v>310</v>
      </c>
      <c r="S148" s="19">
        <v>890</v>
      </c>
      <c r="T148" s="19">
        <v>890</v>
      </c>
      <c r="U148" s="19">
        <v>930</v>
      </c>
      <c r="V148" s="20">
        <v>3041</v>
      </c>
      <c r="W148" s="7"/>
      <c r="X148" s="7"/>
      <c r="Y148" s="7"/>
    </row>
    <row r="149" spans="2:25" ht="12.75">
      <c r="B149" s="7"/>
      <c r="C149" s="7"/>
      <c r="D149" s="54"/>
      <c r="E149" s="54"/>
      <c r="F149" s="54"/>
      <c r="G149" s="54"/>
      <c r="H149" s="7"/>
      <c r="I149" s="7"/>
      <c r="J149" s="7"/>
      <c r="K149" s="7"/>
      <c r="L149" s="7"/>
      <c r="M149" s="7"/>
      <c r="N149" s="7"/>
      <c r="O149" s="7"/>
      <c r="P149" s="18">
        <v>32782</v>
      </c>
      <c r="Q149" s="19">
        <v>21</v>
      </c>
      <c r="R149" s="19">
        <v>320</v>
      </c>
      <c r="S149" s="19">
        <v>910</v>
      </c>
      <c r="T149" s="19">
        <v>965</v>
      </c>
      <c r="U149" s="19">
        <v>910</v>
      </c>
      <c r="V149" s="20">
        <v>3126</v>
      </c>
      <c r="W149" s="7"/>
      <c r="X149" s="7"/>
      <c r="Y149" s="7"/>
    </row>
    <row r="150" spans="2:25" ht="12.75">
      <c r="B150" s="7"/>
      <c r="C150" s="7"/>
      <c r="D150" s="55"/>
      <c r="E150" s="55"/>
      <c r="F150" s="55"/>
      <c r="G150" s="55"/>
      <c r="H150" s="7"/>
      <c r="I150" s="7"/>
      <c r="J150" s="7"/>
      <c r="K150" s="7"/>
      <c r="L150" s="7"/>
      <c r="M150" s="7"/>
      <c r="N150" s="7"/>
      <c r="O150" s="7"/>
      <c r="P150" s="18">
        <v>32690</v>
      </c>
      <c r="Q150" s="19">
        <v>22</v>
      </c>
      <c r="R150" s="19">
        <v>340</v>
      </c>
      <c r="S150" s="19">
        <v>990</v>
      </c>
      <c r="T150" s="19">
        <v>940</v>
      </c>
      <c r="U150" s="19">
        <v>855</v>
      </c>
      <c r="V150" s="20">
        <v>3147</v>
      </c>
      <c r="W150" s="7"/>
      <c r="X150" s="7"/>
      <c r="Y150" s="7"/>
    </row>
    <row r="151" spans="2:25" ht="12.75">
      <c r="B151" s="7"/>
      <c r="C151" s="7"/>
      <c r="D151" s="51" t="s">
        <v>62</v>
      </c>
      <c r="E151" s="52"/>
      <c r="F151" s="52"/>
      <c r="G151" s="53"/>
      <c r="H151" s="7"/>
      <c r="I151" s="7"/>
      <c r="J151" s="7"/>
      <c r="K151" s="7"/>
      <c r="L151" s="7"/>
      <c r="M151" s="7"/>
      <c r="N151" s="7"/>
      <c r="O151" s="7"/>
      <c r="P151" s="18">
        <v>32599</v>
      </c>
      <c r="Q151" s="19">
        <v>22</v>
      </c>
      <c r="R151" s="19">
        <v>335</v>
      </c>
      <c r="S151" s="19">
        <v>980</v>
      </c>
      <c r="T151" s="19">
        <v>910</v>
      </c>
      <c r="U151" s="19">
        <v>900</v>
      </c>
      <c r="V151" s="20">
        <v>3147</v>
      </c>
      <c r="W151" s="7"/>
      <c r="X151" s="7"/>
      <c r="Y151" s="7"/>
    </row>
    <row r="152" spans="2:25" ht="12.75">
      <c r="B152" s="7"/>
      <c r="C152" s="7"/>
      <c r="D152" s="23"/>
      <c r="E152" s="16" t="s">
        <v>56</v>
      </c>
      <c r="F152" s="16" t="s">
        <v>57</v>
      </c>
      <c r="G152" s="16" t="s">
        <v>58</v>
      </c>
      <c r="H152" s="7"/>
      <c r="I152" s="7"/>
      <c r="J152" s="7"/>
      <c r="K152" s="7"/>
      <c r="L152" s="7"/>
      <c r="M152" s="7"/>
      <c r="N152" s="7"/>
      <c r="O152" s="7"/>
      <c r="P152" s="18">
        <v>32509</v>
      </c>
      <c r="Q152" s="19">
        <v>22</v>
      </c>
      <c r="R152" s="19">
        <v>330</v>
      </c>
      <c r="S152" s="19">
        <v>950</v>
      </c>
      <c r="T152" s="19">
        <v>960</v>
      </c>
      <c r="U152" s="19">
        <v>960</v>
      </c>
      <c r="V152" s="20">
        <v>3222</v>
      </c>
      <c r="W152" s="7"/>
      <c r="X152" s="7"/>
      <c r="Y152" s="7"/>
    </row>
    <row r="153" spans="2:25" ht="12.75">
      <c r="B153" s="7"/>
      <c r="C153" s="7"/>
      <c r="D153" s="23"/>
      <c r="E153" s="16" t="s">
        <v>59</v>
      </c>
      <c r="F153" s="16" t="s">
        <v>60</v>
      </c>
      <c r="G153" s="16" t="s">
        <v>61</v>
      </c>
      <c r="H153" s="7"/>
      <c r="I153" s="7"/>
      <c r="J153" s="7"/>
      <c r="K153" s="7"/>
      <c r="L153" s="7"/>
      <c r="M153" s="7"/>
      <c r="N153" s="7"/>
      <c r="O153" s="7"/>
      <c r="P153" s="18">
        <v>32417</v>
      </c>
      <c r="Q153" s="19">
        <v>22</v>
      </c>
      <c r="R153" s="19">
        <v>335</v>
      </c>
      <c r="S153" s="19">
        <v>980</v>
      </c>
      <c r="T153" s="20">
        <v>1015</v>
      </c>
      <c r="U153" s="19">
        <v>985</v>
      </c>
      <c r="V153" s="20">
        <v>3337</v>
      </c>
      <c r="W153" s="7"/>
      <c r="X153" s="7"/>
      <c r="Y153" s="7"/>
    </row>
    <row r="154" spans="2:25" ht="12.75">
      <c r="B154" s="7"/>
      <c r="C154" s="7"/>
      <c r="D154" s="16">
        <v>2002</v>
      </c>
      <c r="E154" s="24">
        <v>8383</v>
      </c>
      <c r="F154" s="24">
        <v>67068</v>
      </c>
      <c r="G154" s="24">
        <v>118343</v>
      </c>
      <c r="H154" s="7"/>
      <c r="I154" s="7"/>
      <c r="J154" s="7"/>
      <c r="K154" s="7"/>
      <c r="L154" s="7"/>
      <c r="M154" s="7"/>
      <c r="N154" s="7"/>
      <c r="O154" s="7"/>
      <c r="P154" s="18">
        <v>32325</v>
      </c>
      <c r="Q154" s="19">
        <v>24</v>
      </c>
      <c r="R154" s="19">
        <v>353</v>
      </c>
      <c r="S154" s="20">
        <v>1050</v>
      </c>
      <c r="T154" s="20">
        <v>1020</v>
      </c>
      <c r="U154" s="19">
        <v>920</v>
      </c>
      <c r="V154" s="20">
        <v>3367</v>
      </c>
      <c r="W154" s="7"/>
      <c r="X154" s="7"/>
      <c r="Y154" s="7"/>
    </row>
    <row r="155" spans="2:25" ht="12.75">
      <c r="B155" s="7"/>
      <c r="C155" s="7"/>
      <c r="D155" s="16">
        <v>2001</v>
      </c>
      <c r="E155" s="24">
        <v>8492</v>
      </c>
      <c r="F155" s="24">
        <v>66380</v>
      </c>
      <c r="G155" s="24">
        <v>115904</v>
      </c>
      <c r="H155" s="7"/>
      <c r="I155" s="7"/>
      <c r="J155" s="7"/>
      <c r="K155" s="7"/>
      <c r="L155" s="7"/>
      <c r="M155" s="7"/>
      <c r="N155" s="7"/>
      <c r="O155" s="7"/>
      <c r="P155" s="18">
        <v>32234</v>
      </c>
      <c r="Q155" s="19">
        <v>24</v>
      </c>
      <c r="R155" s="19">
        <v>355</v>
      </c>
      <c r="S155" s="20">
        <v>1055</v>
      </c>
      <c r="T155" s="19">
        <v>960</v>
      </c>
      <c r="U155" s="19">
        <v>915</v>
      </c>
      <c r="V155" s="20">
        <v>3309</v>
      </c>
      <c r="W155" s="7"/>
      <c r="X155" s="7"/>
      <c r="Y155" s="7"/>
    </row>
    <row r="156" spans="2:25" ht="12.75">
      <c r="B156" s="7"/>
      <c r="C156" s="7"/>
      <c r="D156" s="16">
        <v>2000</v>
      </c>
      <c r="E156" s="24">
        <v>8728</v>
      </c>
      <c r="F156" s="24">
        <v>66978</v>
      </c>
      <c r="G156" s="24">
        <v>115214</v>
      </c>
      <c r="H156" s="7"/>
      <c r="I156" s="7"/>
      <c r="J156" s="7"/>
      <c r="K156" s="7"/>
      <c r="L156" s="7"/>
      <c r="M156" s="7"/>
      <c r="N156" s="7"/>
      <c r="O156" s="7"/>
      <c r="P156" s="18">
        <v>32143</v>
      </c>
      <c r="Q156" s="19">
        <v>24</v>
      </c>
      <c r="R156" s="19">
        <v>345</v>
      </c>
      <c r="S156" s="20">
        <v>1010</v>
      </c>
      <c r="T156" s="19">
        <v>970</v>
      </c>
      <c r="U156" s="20">
        <v>1000</v>
      </c>
      <c r="V156" s="20">
        <v>3349</v>
      </c>
      <c r="W156" s="7"/>
      <c r="X156" s="7"/>
      <c r="Y156" s="7"/>
    </row>
    <row r="157" spans="2:25" ht="12.75">
      <c r="B157" s="7"/>
      <c r="C157" s="7"/>
      <c r="D157" s="16">
        <v>1999</v>
      </c>
      <c r="E157" s="24">
        <v>8081</v>
      </c>
      <c r="F157" s="24">
        <v>59596</v>
      </c>
      <c r="G157" s="24">
        <v>102032</v>
      </c>
      <c r="H157" s="7"/>
      <c r="I157" s="7"/>
      <c r="J157" s="7"/>
      <c r="K157" s="7"/>
      <c r="L157" s="7"/>
      <c r="M157" s="7"/>
      <c r="N157" s="7"/>
      <c r="O157" s="7"/>
      <c r="P157" s="18">
        <v>32051</v>
      </c>
      <c r="Q157" s="19">
        <v>24</v>
      </c>
      <c r="R157" s="19">
        <v>340</v>
      </c>
      <c r="S157" s="20">
        <v>1000</v>
      </c>
      <c r="T157" s="20">
        <v>1057</v>
      </c>
      <c r="U157" s="19">
        <v>960</v>
      </c>
      <c r="V157" s="20">
        <v>3381</v>
      </c>
      <c r="W157" s="7"/>
      <c r="X157" s="7"/>
      <c r="Y157" s="7"/>
    </row>
    <row r="158" spans="2:25" ht="12.75">
      <c r="B158" s="7"/>
      <c r="C158" s="7"/>
      <c r="D158" s="16">
        <v>1998</v>
      </c>
      <c r="E158" s="24">
        <v>8020</v>
      </c>
      <c r="F158" s="24">
        <v>59030</v>
      </c>
      <c r="G158" s="24">
        <v>101072</v>
      </c>
      <c r="H158" s="7"/>
      <c r="I158" s="7"/>
      <c r="J158" s="7"/>
      <c r="K158" s="7"/>
      <c r="L158" s="7"/>
      <c r="M158" s="7"/>
      <c r="N158" s="7"/>
      <c r="O158" s="7"/>
      <c r="P158" s="18">
        <v>31959</v>
      </c>
      <c r="Q158" s="19">
        <v>24</v>
      </c>
      <c r="R158" s="19">
        <v>358</v>
      </c>
      <c r="S158" s="20">
        <v>1070</v>
      </c>
      <c r="T158" s="20">
        <v>1020</v>
      </c>
      <c r="U158" s="19">
        <v>910</v>
      </c>
      <c r="V158" s="20">
        <v>3382</v>
      </c>
      <c r="W158" s="7"/>
      <c r="X158" s="7"/>
      <c r="Y158" s="7"/>
    </row>
    <row r="159" spans="2:25" ht="12.75">
      <c r="B159" s="7"/>
      <c r="C159" s="7"/>
      <c r="D159" s="46"/>
      <c r="E159" s="46"/>
      <c r="F159" s="46"/>
      <c r="G159" s="46"/>
      <c r="H159" s="46"/>
      <c r="I159" s="7"/>
      <c r="J159" s="7"/>
      <c r="K159" s="7"/>
      <c r="L159" s="7"/>
      <c r="M159" s="7"/>
      <c r="N159" s="7"/>
      <c r="O159" s="7"/>
      <c r="P159" s="18">
        <v>31868</v>
      </c>
      <c r="Q159" s="19">
        <v>23</v>
      </c>
      <c r="R159" s="19">
        <v>350</v>
      </c>
      <c r="S159" s="20">
        <v>1045</v>
      </c>
      <c r="T159" s="19">
        <v>960</v>
      </c>
      <c r="U159" s="19">
        <v>860</v>
      </c>
      <c r="V159" s="20">
        <v>3238</v>
      </c>
      <c r="W159" s="7"/>
      <c r="X159" s="7"/>
      <c r="Y159" s="7"/>
    </row>
    <row r="160" spans="2:25" ht="12.75">
      <c r="B160" s="7"/>
      <c r="C160" s="7"/>
      <c r="D160" s="47" t="s">
        <v>44</v>
      </c>
      <c r="E160" s="47"/>
      <c r="F160" s="47"/>
      <c r="G160" s="47"/>
      <c r="H160" s="47"/>
      <c r="I160" s="7"/>
      <c r="J160" s="7"/>
      <c r="K160" s="7"/>
      <c r="L160" s="7"/>
      <c r="M160" s="7"/>
      <c r="N160" s="7"/>
      <c r="O160" s="7"/>
      <c r="P160" s="18">
        <v>31778</v>
      </c>
      <c r="Q160" s="19">
        <v>22</v>
      </c>
      <c r="R160" s="19">
        <v>337</v>
      </c>
      <c r="S160" s="19">
        <v>992</v>
      </c>
      <c r="T160" s="19">
        <v>920</v>
      </c>
      <c r="U160" s="19">
        <v>924</v>
      </c>
      <c r="V160" s="20">
        <v>3195</v>
      </c>
      <c r="W160" s="7"/>
      <c r="X160" s="7"/>
      <c r="Y160" s="7"/>
    </row>
    <row r="161" spans="2:25" ht="12.75">
      <c r="B161" s="7"/>
      <c r="C161" s="7"/>
      <c r="D161" s="50"/>
      <c r="E161" s="50"/>
      <c r="F161" s="50"/>
      <c r="G161" s="50"/>
      <c r="H161" s="50"/>
      <c r="I161" s="7"/>
      <c r="J161" s="7"/>
      <c r="K161" s="7"/>
      <c r="L161" s="7"/>
      <c r="M161" s="7"/>
      <c r="N161" s="7"/>
      <c r="O161" s="7"/>
      <c r="P161" s="18">
        <v>31686</v>
      </c>
      <c r="Q161" s="19">
        <v>21</v>
      </c>
      <c r="R161" s="19">
        <v>330</v>
      </c>
      <c r="S161" s="19">
        <v>951</v>
      </c>
      <c r="T161" s="19">
        <v>995</v>
      </c>
      <c r="U161" s="19">
        <v>933</v>
      </c>
      <c r="V161" s="20">
        <v>3230</v>
      </c>
      <c r="W161" s="7"/>
      <c r="X161" s="7"/>
      <c r="Y161" s="7"/>
    </row>
    <row r="162" spans="2:25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8">
        <v>31594</v>
      </c>
      <c r="Q162" s="19">
        <v>22</v>
      </c>
      <c r="R162" s="19">
        <v>336</v>
      </c>
      <c r="S162" s="19">
        <v>980</v>
      </c>
      <c r="T162" s="19">
        <v>994</v>
      </c>
      <c r="U162" s="19">
        <v>840</v>
      </c>
      <c r="V162" s="20">
        <v>3172</v>
      </c>
      <c r="W162" s="7"/>
      <c r="X162" s="7"/>
      <c r="Y162" s="7"/>
    </row>
    <row r="163" spans="2:2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6"/>
      <c r="Q163" s="46"/>
      <c r="R163" s="46"/>
      <c r="S163" s="46"/>
      <c r="T163" s="46"/>
      <c r="U163" s="46"/>
      <c r="V163" s="46"/>
      <c r="W163" s="46"/>
      <c r="X163" s="7"/>
      <c r="Y163" s="7"/>
    </row>
    <row r="164" spans="2:25" ht="36">
      <c r="B164" s="23"/>
      <c r="C164" s="16" t="s">
        <v>63</v>
      </c>
      <c r="D164" s="16" t="s">
        <v>64</v>
      </c>
      <c r="E164" s="16" t="s">
        <v>65</v>
      </c>
      <c r="F164" s="16" t="s">
        <v>66</v>
      </c>
      <c r="G164" s="7"/>
      <c r="H164" s="7"/>
      <c r="I164" s="7"/>
      <c r="J164" s="7"/>
      <c r="K164" s="7"/>
      <c r="L164" s="7"/>
      <c r="M164" s="7"/>
      <c r="N164" s="7"/>
      <c r="O164" s="7"/>
      <c r="P164" s="47" t="s">
        <v>44</v>
      </c>
      <c r="Q164" s="47"/>
      <c r="R164" s="47"/>
      <c r="S164" s="47"/>
      <c r="T164" s="47"/>
      <c r="U164" s="47"/>
      <c r="V164" s="47"/>
      <c r="W164" s="47"/>
      <c r="X164" s="7"/>
      <c r="Y164" s="7"/>
    </row>
    <row r="165" spans="2:25" ht="12.75">
      <c r="B165" s="16">
        <v>2002</v>
      </c>
      <c r="C165" s="25">
        <v>9418</v>
      </c>
      <c r="D165" s="25">
        <v>27596</v>
      </c>
      <c r="E165" s="25">
        <v>216585</v>
      </c>
      <c r="F165" s="25">
        <v>271455</v>
      </c>
      <c r="G165" s="7"/>
      <c r="H165" s="7"/>
      <c r="I165" s="7"/>
      <c r="J165" s="7"/>
      <c r="K165" s="7"/>
      <c r="L165" s="7"/>
      <c r="M165" s="7"/>
      <c r="N165" s="7"/>
      <c r="O165" s="7"/>
      <c r="P165" s="50"/>
      <c r="Q165" s="50"/>
      <c r="R165" s="50"/>
      <c r="S165" s="50"/>
      <c r="T165" s="50"/>
      <c r="U165" s="50"/>
      <c r="V165" s="50"/>
      <c r="W165" s="50"/>
      <c r="X165" s="7"/>
      <c r="Y165" s="7"/>
    </row>
    <row r="166" spans="2:25" ht="12.75">
      <c r="B166" s="16">
        <v>2001</v>
      </c>
      <c r="C166" s="25">
        <v>9096</v>
      </c>
      <c r="D166" s="25">
        <v>28084</v>
      </c>
      <c r="E166" s="25">
        <v>212876</v>
      </c>
      <c r="F166" s="25">
        <v>265480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3">
        <v>39519</v>
      </c>
      <c r="T166" s="7"/>
      <c r="U166" s="7"/>
      <c r="V166" s="7"/>
      <c r="W166" s="7"/>
      <c r="X166" s="7"/>
      <c r="Y166" s="7"/>
    </row>
    <row r="167" spans="2:25" ht="12.75">
      <c r="B167" s="16">
        <v>2000</v>
      </c>
      <c r="C167" s="25">
        <v>8897</v>
      </c>
      <c r="D167" s="25">
        <v>27968</v>
      </c>
      <c r="E167" s="25">
        <v>207361</v>
      </c>
      <c r="F167" s="25">
        <v>251165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 t="s">
        <v>180</v>
      </c>
      <c r="T167" s="7"/>
      <c r="U167" s="7"/>
      <c r="V167" s="7"/>
      <c r="W167" s="7"/>
      <c r="X167" s="7"/>
      <c r="Y167" s="7"/>
    </row>
    <row r="168" spans="2:19" ht="12.75">
      <c r="B168" s="16">
        <v>1999</v>
      </c>
      <c r="C168" s="25">
        <v>8806</v>
      </c>
      <c r="D168" s="25">
        <v>27857</v>
      </c>
      <c r="E168" s="25">
        <v>204424</v>
      </c>
      <c r="F168" s="25">
        <v>238674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58"/>
    </row>
    <row r="169" spans="2:18" ht="12.75">
      <c r="B169" s="16">
        <v>1998</v>
      </c>
      <c r="C169" s="25">
        <v>8254</v>
      </c>
      <c r="D169" s="25">
        <v>28356</v>
      </c>
      <c r="E169" s="25">
        <v>195042</v>
      </c>
      <c r="F169" s="25">
        <v>227933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25" ht="51">
      <c r="B170" s="46"/>
      <c r="C170" s="46"/>
      <c r="D170" s="46"/>
      <c r="E170" s="46"/>
      <c r="F170" s="46"/>
      <c r="G170" s="4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2" t="s">
        <v>48</v>
      </c>
      <c r="T170" s="72" t="s">
        <v>49</v>
      </c>
      <c r="U170" s="72" t="s">
        <v>50</v>
      </c>
      <c r="V170" s="72" t="s">
        <v>51</v>
      </c>
      <c r="W170" s="72" t="s">
        <v>179</v>
      </c>
      <c r="X170" s="72" t="s">
        <v>53</v>
      </c>
      <c r="Y170" s="72" t="s">
        <v>54</v>
      </c>
    </row>
    <row r="171" spans="2:25" ht="12.75">
      <c r="B171" s="47" t="s">
        <v>67</v>
      </c>
      <c r="C171" s="47"/>
      <c r="D171" s="47"/>
      <c r="E171" s="47"/>
      <c r="F171" s="47"/>
      <c r="G171" s="4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5">
        <v>39448</v>
      </c>
      <c r="T171" s="63">
        <v>8.8</v>
      </c>
      <c r="U171" s="63">
        <v>407</v>
      </c>
      <c r="V171" s="64">
        <v>1165.1</v>
      </c>
      <c r="W171" s="64">
        <v>1149.8</v>
      </c>
      <c r="X171" s="63">
        <v>964.3</v>
      </c>
      <c r="Y171" s="64">
        <v>3695</v>
      </c>
    </row>
    <row r="172" spans="2:31" ht="12.75">
      <c r="B172" s="50"/>
      <c r="C172" s="50"/>
      <c r="D172" s="50"/>
      <c r="E172" s="50"/>
      <c r="F172" s="50"/>
      <c r="G172" s="5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5">
        <v>39356</v>
      </c>
      <c r="T172" s="63">
        <v>8.8</v>
      </c>
      <c r="U172" s="63">
        <v>408</v>
      </c>
      <c r="V172" s="64">
        <v>1188.3</v>
      </c>
      <c r="W172" s="64">
        <v>1175.1</v>
      </c>
      <c r="X172" s="64">
        <v>1011</v>
      </c>
      <c r="Y172" s="64">
        <v>3791.2</v>
      </c>
      <c r="Z172" s="6">
        <f>AVERAGE(Y172:Y175)</f>
        <v>3849.3</v>
      </c>
      <c r="AA172" s="56">
        <f>S172</f>
        <v>39356</v>
      </c>
      <c r="AC172" s="56">
        <v>32051</v>
      </c>
      <c r="AD172">
        <v>3299</v>
      </c>
      <c r="AE172" s="56">
        <v>32051</v>
      </c>
    </row>
    <row r="173" spans="2:31" ht="27">
      <c r="B173" s="7"/>
      <c r="C173" s="7"/>
      <c r="D173" s="15" t="s">
        <v>33</v>
      </c>
      <c r="E173" s="16" t="s">
        <v>68</v>
      </c>
      <c r="F173" s="16" t="s">
        <v>69</v>
      </c>
      <c r="G173" s="16" t="s">
        <v>70</v>
      </c>
      <c r="H173" s="16" t="s">
        <v>71</v>
      </c>
      <c r="I173" s="16" t="s">
        <v>72</v>
      </c>
      <c r="J173" s="16" t="s">
        <v>73</v>
      </c>
      <c r="K173" s="16" t="s">
        <v>74</v>
      </c>
      <c r="L173" s="7"/>
      <c r="M173" s="7"/>
      <c r="N173" s="7"/>
      <c r="O173" s="7"/>
      <c r="P173" s="7"/>
      <c r="Q173" s="7"/>
      <c r="R173" s="7"/>
      <c r="S173" s="65">
        <v>39264</v>
      </c>
      <c r="T173" s="63">
        <v>8.8</v>
      </c>
      <c r="U173" s="63">
        <v>408.5</v>
      </c>
      <c r="V173" s="64">
        <v>1219.1</v>
      </c>
      <c r="W173" s="64">
        <v>1148.3</v>
      </c>
      <c r="X173" s="64">
        <v>1047.1</v>
      </c>
      <c r="Y173" s="64">
        <v>3831.8</v>
      </c>
      <c r="AC173" s="56">
        <v>32417</v>
      </c>
      <c r="AD173">
        <v>3340.5</v>
      </c>
      <c r="AE173" s="56">
        <v>32417</v>
      </c>
    </row>
    <row r="174" spans="2:31" ht="12.75">
      <c r="B174" s="7"/>
      <c r="C174" s="7"/>
      <c r="D174" s="18">
        <v>37803</v>
      </c>
      <c r="E174" s="19">
        <v>8.5</v>
      </c>
      <c r="F174" s="19">
        <v>185.7</v>
      </c>
      <c r="G174" s="19">
        <v>194.2</v>
      </c>
      <c r="H174" s="19">
        <v>37</v>
      </c>
      <c r="I174" s="19">
        <v>121.8</v>
      </c>
      <c r="J174" s="19">
        <v>158.8</v>
      </c>
      <c r="K174" s="19">
        <v>353</v>
      </c>
      <c r="L174" s="7"/>
      <c r="M174" s="7"/>
      <c r="N174" s="7"/>
      <c r="O174" s="7"/>
      <c r="P174" s="7"/>
      <c r="Q174" s="7"/>
      <c r="R174" s="7"/>
      <c r="S174" s="65">
        <v>39173</v>
      </c>
      <c r="T174" s="63">
        <v>8.8</v>
      </c>
      <c r="U174" s="63">
        <v>409.5</v>
      </c>
      <c r="V174" s="64">
        <v>1257.1</v>
      </c>
      <c r="W174" s="64">
        <v>1115</v>
      </c>
      <c r="X174" s="64">
        <v>1059.7</v>
      </c>
      <c r="Y174" s="64">
        <v>3850.1</v>
      </c>
      <c r="AC174" s="56">
        <v>32782</v>
      </c>
      <c r="AD174">
        <v>3160.5</v>
      </c>
      <c r="AE174" s="56">
        <v>32782</v>
      </c>
    </row>
    <row r="175" spans="2:31" ht="12.75">
      <c r="B175" s="7"/>
      <c r="C175" s="7"/>
      <c r="D175" s="18">
        <v>37622</v>
      </c>
      <c r="E175" s="19">
        <v>8.8</v>
      </c>
      <c r="F175" s="19">
        <v>180</v>
      </c>
      <c r="G175" s="19">
        <v>188.8</v>
      </c>
      <c r="H175" s="19">
        <v>28.3</v>
      </c>
      <c r="I175" s="19">
        <v>62.9</v>
      </c>
      <c r="J175" s="19">
        <v>91.2</v>
      </c>
      <c r="K175" s="19">
        <v>280</v>
      </c>
      <c r="L175" s="7"/>
      <c r="M175" s="7"/>
      <c r="N175" s="7"/>
      <c r="O175" s="7"/>
      <c r="P175" s="7"/>
      <c r="Q175" s="7"/>
      <c r="R175" s="7"/>
      <c r="S175" s="65">
        <v>39083</v>
      </c>
      <c r="T175" s="63">
        <v>9</v>
      </c>
      <c r="U175" s="63">
        <v>413.7</v>
      </c>
      <c r="V175" s="64">
        <v>1188.2</v>
      </c>
      <c r="W175" s="64">
        <v>1279.4</v>
      </c>
      <c r="X175" s="64">
        <v>1033.8</v>
      </c>
      <c r="Y175" s="64">
        <v>3924.1</v>
      </c>
      <c r="AC175" s="56">
        <v>33147</v>
      </c>
      <c r="AD175">
        <v>2981</v>
      </c>
      <c r="AE175" s="56">
        <v>33147</v>
      </c>
    </row>
    <row r="176" spans="2:31" ht="12.75">
      <c r="B176" s="7"/>
      <c r="C176" s="7"/>
      <c r="D176" s="18">
        <v>37438</v>
      </c>
      <c r="E176" s="19">
        <v>8.6</v>
      </c>
      <c r="F176" s="19">
        <v>174.6</v>
      </c>
      <c r="G176" s="19">
        <v>183.2</v>
      </c>
      <c r="H176" s="19">
        <v>36.1</v>
      </c>
      <c r="I176" s="19">
        <v>115.7</v>
      </c>
      <c r="J176" s="19">
        <v>151.8</v>
      </c>
      <c r="K176" s="19">
        <v>335</v>
      </c>
      <c r="L176" s="7"/>
      <c r="M176" s="7"/>
      <c r="N176" s="7"/>
      <c r="O176" s="7"/>
      <c r="P176" s="7"/>
      <c r="Q176" s="7"/>
      <c r="R176" s="7"/>
      <c r="S176" s="65">
        <v>38991</v>
      </c>
      <c r="T176" s="63">
        <v>9.1</v>
      </c>
      <c r="U176" s="63">
        <v>416.6</v>
      </c>
      <c r="V176" s="64">
        <v>1195.7</v>
      </c>
      <c r="W176" s="64">
        <v>1255.1</v>
      </c>
      <c r="X176" s="64">
        <v>1034.5</v>
      </c>
      <c r="Y176" s="64">
        <v>3911</v>
      </c>
      <c r="Z176" s="6">
        <f>AVERAGE(Y176:Y179)</f>
        <v>3937.2750000000005</v>
      </c>
      <c r="AA176" s="56">
        <f>S176</f>
        <v>38991</v>
      </c>
      <c r="AC176" s="56">
        <v>33512</v>
      </c>
      <c r="AD176">
        <v>2937.775</v>
      </c>
      <c r="AE176" s="56">
        <v>33512</v>
      </c>
    </row>
    <row r="177" spans="2:31" ht="12.75">
      <c r="B177" s="7"/>
      <c r="C177" s="7"/>
      <c r="D177" s="18">
        <v>37257</v>
      </c>
      <c r="E177" s="19">
        <v>8</v>
      </c>
      <c r="F177" s="19">
        <v>170</v>
      </c>
      <c r="G177" s="19">
        <v>178</v>
      </c>
      <c r="H177" s="19">
        <v>29.9</v>
      </c>
      <c r="I177" s="19">
        <v>58.1</v>
      </c>
      <c r="J177" s="19">
        <v>88</v>
      </c>
      <c r="K177" s="19">
        <v>266</v>
      </c>
      <c r="L177" s="7"/>
      <c r="M177" s="7"/>
      <c r="N177" s="7"/>
      <c r="O177" s="7"/>
      <c r="P177" s="7"/>
      <c r="Q177" s="7"/>
      <c r="R177" s="7"/>
      <c r="S177" s="65">
        <v>38899</v>
      </c>
      <c r="T177" s="63">
        <v>9.2</v>
      </c>
      <c r="U177" s="63">
        <v>417.1</v>
      </c>
      <c r="V177" s="64">
        <v>1244.1</v>
      </c>
      <c r="W177" s="64">
        <v>1189.2</v>
      </c>
      <c r="X177" s="64">
        <v>1070</v>
      </c>
      <c r="Y177" s="64">
        <v>3929.6</v>
      </c>
      <c r="AC177" s="56">
        <v>33878</v>
      </c>
      <c r="AD177">
        <v>2985.9750000000004</v>
      </c>
      <c r="AE177" s="56">
        <v>33878</v>
      </c>
    </row>
    <row r="178" spans="2:31" ht="12.75">
      <c r="B178" s="7"/>
      <c r="C178" s="7"/>
      <c r="D178" s="18">
        <v>37073</v>
      </c>
      <c r="E178" s="19">
        <v>8.7</v>
      </c>
      <c r="F178" s="19">
        <v>180</v>
      </c>
      <c r="G178" s="19">
        <v>188.7</v>
      </c>
      <c r="H178" s="19">
        <v>44.6</v>
      </c>
      <c r="I178" s="19">
        <v>106.7</v>
      </c>
      <c r="J178" s="19">
        <v>151.3</v>
      </c>
      <c r="K178" s="19">
        <v>340</v>
      </c>
      <c r="L178" s="7"/>
      <c r="M178" s="7"/>
      <c r="N178" s="7"/>
      <c r="O178" s="7"/>
      <c r="P178" s="7"/>
      <c r="Q178" s="7"/>
      <c r="R178" s="7"/>
      <c r="S178" s="65">
        <v>38808</v>
      </c>
      <c r="T178" s="63">
        <v>9.4</v>
      </c>
      <c r="U178" s="63">
        <v>420.6</v>
      </c>
      <c r="V178" s="64">
        <v>1211.2</v>
      </c>
      <c r="W178" s="64">
        <v>1302</v>
      </c>
      <c r="X178" s="64">
        <v>1014.1</v>
      </c>
      <c r="Y178" s="64">
        <v>3957.3</v>
      </c>
      <c r="AC178" s="56">
        <v>34243</v>
      </c>
      <c r="AD178">
        <v>2948.8250000000003</v>
      </c>
      <c r="AE178" s="56">
        <v>34243</v>
      </c>
    </row>
    <row r="179" spans="2:31" ht="12.75">
      <c r="B179" s="7"/>
      <c r="C179" s="7"/>
      <c r="D179" s="18">
        <v>36892</v>
      </c>
      <c r="E179" s="19">
        <v>9.2</v>
      </c>
      <c r="F179" s="19">
        <v>160.4</v>
      </c>
      <c r="G179" s="19">
        <v>169.6</v>
      </c>
      <c r="H179" s="19">
        <v>30.2</v>
      </c>
      <c r="I179" s="19">
        <v>68.2</v>
      </c>
      <c r="J179" s="19">
        <v>98.4</v>
      </c>
      <c r="K179" s="19">
        <v>268</v>
      </c>
      <c r="L179" s="7"/>
      <c r="M179" s="7"/>
      <c r="N179" s="7"/>
      <c r="O179" s="7"/>
      <c r="P179" s="7"/>
      <c r="Q179" s="7"/>
      <c r="R179" s="7"/>
      <c r="S179" s="65">
        <v>38718</v>
      </c>
      <c r="T179" s="63">
        <v>9.6</v>
      </c>
      <c r="U179" s="63">
        <v>424</v>
      </c>
      <c r="V179" s="64">
        <v>1184.9</v>
      </c>
      <c r="W179" s="64">
        <v>1170.2</v>
      </c>
      <c r="X179" s="64">
        <v>1162.5</v>
      </c>
      <c r="Y179" s="64">
        <v>3951.2</v>
      </c>
      <c r="AC179" s="56">
        <v>34608</v>
      </c>
      <c r="AD179">
        <v>2980.875</v>
      </c>
      <c r="AE179" s="56">
        <v>34608</v>
      </c>
    </row>
    <row r="180" spans="2:31" ht="12.75">
      <c r="B180" s="7"/>
      <c r="C180" s="7"/>
      <c r="D180" s="18">
        <v>36708</v>
      </c>
      <c r="E180" s="19">
        <v>9.7</v>
      </c>
      <c r="F180" s="19">
        <v>170</v>
      </c>
      <c r="G180" s="19">
        <v>179.7</v>
      </c>
      <c r="H180" s="19">
        <v>36.6</v>
      </c>
      <c r="I180" s="19">
        <v>95.7</v>
      </c>
      <c r="J180" s="19">
        <v>132.3</v>
      </c>
      <c r="K180" s="19">
        <v>312</v>
      </c>
      <c r="L180" s="7"/>
      <c r="M180" s="7"/>
      <c r="N180" s="7"/>
      <c r="O180" s="7"/>
      <c r="P180" s="7"/>
      <c r="Q180" s="7"/>
      <c r="R180" s="7"/>
      <c r="S180" s="65">
        <v>38626</v>
      </c>
      <c r="T180" s="63">
        <v>9.8</v>
      </c>
      <c r="U180" s="63">
        <v>432.1</v>
      </c>
      <c r="V180" s="64">
        <v>1184.1</v>
      </c>
      <c r="W180" s="64">
        <v>1283.5</v>
      </c>
      <c r="X180" s="64">
        <v>1104.3</v>
      </c>
      <c r="Y180" s="64">
        <v>4013.8</v>
      </c>
      <c r="Z180" s="6">
        <f>AVERAGE(Y180:Y183)</f>
        <v>3924.4</v>
      </c>
      <c r="AA180" s="56">
        <f>S180</f>
        <v>38626</v>
      </c>
      <c r="AC180" s="56">
        <v>34973</v>
      </c>
      <c r="AD180">
        <v>3100.3250000000003</v>
      </c>
      <c r="AE180" s="56">
        <v>34973</v>
      </c>
    </row>
    <row r="181" spans="2:31" ht="12.75">
      <c r="B181" s="7"/>
      <c r="C181" s="7"/>
      <c r="D181" s="18">
        <v>36526</v>
      </c>
      <c r="E181" s="19">
        <v>9.5</v>
      </c>
      <c r="F181" s="19">
        <v>145.2</v>
      </c>
      <c r="G181" s="19">
        <v>154.7</v>
      </c>
      <c r="H181" s="19">
        <v>26.7</v>
      </c>
      <c r="I181" s="19">
        <v>27.6</v>
      </c>
      <c r="J181" s="19">
        <v>54.3</v>
      </c>
      <c r="K181" s="19">
        <v>209</v>
      </c>
      <c r="L181" s="7"/>
      <c r="M181" s="7"/>
      <c r="N181" s="7"/>
      <c r="O181" s="7"/>
      <c r="P181" s="7"/>
      <c r="Q181" s="7"/>
      <c r="R181" s="7"/>
      <c r="S181" s="65">
        <v>38534</v>
      </c>
      <c r="T181" s="63">
        <v>10</v>
      </c>
      <c r="U181" s="63">
        <v>430</v>
      </c>
      <c r="V181" s="64">
        <v>1229.4</v>
      </c>
      <c r="W181" s="64">
        <v>1233.4</v>
      </c>
      <c r="X181" s="64">
        <v>1092.6</v>
      </c>
      <c r="Y181" s="64">
        <v>3995.4</v>
      </c>
      <c r="AC181" s="56">
        <v>35339</v>
      </c>
      <c r="AD181">
        <v>3063.65</v>
      </c>
      <c r="AE181" s="56">
        <v>35339</v>
      </c>
    </row>
    <row r="182" spans="2:31" ht="12.75">
      <c r="B182" s="7"/>
      <c r="C182" s="7"/>
      <c r="D182" s="18">
        <v>36342</v>
      </c>
      <c r="E182" s="19">
        <v>9.1</v>
      </c>
      <c r="F182" s="19">
        <v>152.3</v>
      </c>
      <c r="G182" s="19">
        <v>161.4</v>
      </c>
      <c r="H182" s="19">
        <v>36.9</v>
      </c>
      <c r="I182" s="19">
        <v>76.7</v>
      </c>
      <c r="J182" s="19">
        <v>113.6</v>
      </c>
      <c r="K182" s="19">
        <v>275</v>
      </c>
      <c r="L182" s="7"/>
      <c r="M182" s="7"/>
      <c r="N182" s="7"/>
      <c r="O182" s="7"/>
      <c r="P182" s="7"/>
      <c r="Q182" s="7"/>
      <c r="R182" s="7"/>
      <c r="S182" s="65">
        <v>38443</v>
      </c>
      <c r="T182" s="63">
        <v>10.2</v>
      </c>
      <c r="U182" s="63">
        <v>430.7</v>
      </c>
      <c r="V182" s="64">
        <v>1172.2</v>
      </c>
      <c r="W182" s="64">
        <v>1283.1</v>
      </c>
      <c r="X182" s="64">
        <v>1013.3</v>
      </c>
      <c r="Y182" s="64">
        <v>3909.5</v>
      </c>
      <c r="AC182" s="56">
        <v>35704</v>
      </c>
      <c r="AD182">
        <v>3106.85</v>
      </c>
      <c r="AE182" s="56">
        <v>35704</v>
      </c>
    </row>
    <row r="183" spans="2:31" ht="12.75">
      <c r="B183" s="7"/>
      <c r="C183" s="7"/>
      <c r="D183" s="18">
        <v>36161</v>
      </c>
      <c r="E183" s="19">
        <v>8.4</v>
      </c>
      <c r="F183" s="19">
        <v>134.3</v>
      </c>
      <c r="G183" s="19">
        <v>142.7</v>
      </c>
      <c r="H183" s="19">
        <v>22.1</v>
      </c>
      <c r="I183" s="19">
        <v>25.2</v>
      </c>
      <c r="J183" s="19">
        <v>47.3</v>
      </c>
      <c r="K183" s="19">
        <v>190</v>
      </c>
      <c r="L183" s="7"/>
      <c r="M183" s="7"/>
      <c r="N183" s="7"/>
      <c r="O183" s="7"/>
      <c r="P183" s="7"/>
      <c r="Q183" s="7"/>
      <c r="R183" s="7"/>
      <c r="S183" s="65">
        <v>38353</v>
      </c>
      <c r="T183" s="63">
        <v>10.3</v>
      </c>
      <c r="U183" s="63">
        <v>433.2</v>
      </c>
      <c r="V183" s="64">
        <v>1121.9</v>
      </c>
      <c r="W183" s="64">
        <v>1115.8</v>
      </c>
      <c r="X183" s="64">
        <v>1097.7</v>
      </c>
      <c r="Y183" s="64">
        <v>3778.9</v>
      </c>
      <c r="AC183" s="56">
        <v>36069</v>
      </c>
      <c r="AD183">
        <v>3302.175</v>
      </c>
      <c r="AE183" s="56">
        <v>36069</v>
      </c>
    </row>
    <row r="184" spans="2:31" ht="12.75">
      <c r="B184" s="7"/>
      <c r="C184" s="7"/>
      <c r="D184" s="18">
        <v>35977</v>
      </c>
      <c r="E184" s="19">
        <v>8.1</v>
      </c>
      <c r="F184" s="19">
        <v>140.7</v>
      </c>
      <c r="G184" s="19">
        <v>148.8</v>
      </c>
      <c r="H184" s="19">
        <v>33.8</v>
      </c>
      <c r="I184" s="19">
        <v>66.4</v>
      </c>
      <c r="J184" s="19">
        <v>100.2</v>
      </c>
      <c r="K184" s="19">
        <v>249</v>
      </c>
      <c r="L184" s="7"/>
      <c r="M184" s="7"/>
      <c r="N184" s="7"/>
      <c r="O184" s="7"/>
      <c r="P184" s="7"/>
      <c r="Q184" s="7"/>
      <c r="R184" s="7"/>
      <c r="S184" s="65">
        <v>38261</v>
      </c>
      <c r="T184" s="63">
        <v>10.6</v>
      </c>
      <c r="U184" s="63">
        <v>430.9</v>
      </c>
      <c r="V184" s="64">
        <v>1115.3</v>
      </c>
      <c r="W184" s="64">
        <v>1202.6</v>
      </c>
      <c r="X184" s="64">
        <v>1034.1</v>
      </c>
      <c r="Y184" s="64">
        <v>3793.5</v>
      </c>
      <c r="Z184" s="6">
        <f>AVERAGE(Y184:Y187)</f>
        <v>3803.9750000000004</v>
      </c>
      <c r="AA184" s="56">
        <f>S184</f>
        <v>38261</v>
      </c>
      <c r="AC184" s="56">
        <v>36434</v>
      </c>
      <c r="AD184">
        <v>3392.7</v>
      </c>
      <c r="AE184" s="56">
        <v>36434</v>
      </c>
    </row>
    <row r="185" spans="2:31" ht="12.75">
      <c r="B185" s="7"/>
      <c r="C185" s="7"/>
      <c r="D185" s="18">
        <v>35796</v>
      </c>
      <c r="E185" s="19">
        <v>7.5</v>
      </c>
      <c r="F185" s="19">
        <v>126.5</v>
      </c>
      <c r="G185" s="19">
        <v>134</v>
      </c>
      <c r="H185" s="19">
        <v>22.8</v>
      </c>
      <c r="I185" s="19">
        <v>18.2</v>
      </c>
      <c r="J185" s="19">
        <v>41</v>
      </c>
      <c r="K185" s="19">
        <v>175</v>
      </c>
      <c r="L185" s="7"/>
      <c r="M185" s="7"/>
      <c r="N185" s="7"/>
      <c r="O185" s="7"/>
      <c r="P185" s="7"/>
      <c r="Q185" s="7"/>
      <c r="R185" s="7"/>
      <c r="S185" s="65">
        <v>38169</v>
      </c>
      <c r="T185" s="63">
        <v>11</v>
      </c>
      <c r="U185" s="63">
        <v>431.7</v>
      </c>
      <c r="V185" s="64">
        <v>1176.3</v>
      </c>
      <c r="W185" s="64">
        <v>1191.5</v>
      </c>
      <c r="X185" s="64">
        <v>1038.9</v>
      </c>
      <c r="Y185" s="64">
        <v>3849.4</v>
      </c>
      <c r="AC185" s="56">
        <v>36800</v>
      </c>
      <c r="AD185">
        <v>3485.5</v>
      </c>
      <c r="AE185" s="56">
        <v>36800</v>
      </c>
    </row>
    <row r="186" spans="2:31" ht="12.75">
      <c r="B186" s="7"/>
      <c r="C186" s="7"/>
      <c r="D186" s="18">
        <v>35612</v>
      </c>
      <c r="E186" s="19">
        <v>6.8</v>
      </c>
      <c r="F186" s="19">
        <v>122</v>
      </c>
      <c r="G186" s="19">
        <v>128.8</v>
      </c>
      <c r="H186" s="19">
        <v>25.5</v>
      </c>
      <c r="I186" s="19">
        <v>72.1</v>
      </c>
      <c r="J186" s="19">
        <v>97.6</v>
      </c>
      <c r="K186" s="19">
        <v>226.4</v>
      </c>
      <c r="L186" s="7"/>
      <c r="M186" s="7"/>
      <c r="N186" s="7"/>
      <c r="O186" s="7"/>
      <c r="P186" s="7"/>
      <c r="Q186" s="7"/>
      <c r="R186" s="7"/>
      <c r="S186" s="65">
        <v>38078</v>
      </c>
      <c r="T186" s="63">
        <v>11.5</v>
      </c>
      <c r="U186" s="63">
        <v>433.3</v>
      </c>
      <c r="V186" s="64">
        <v>1185.7</v>
      </c>
      <c r="W186" s="64">
        <v>1220.9</v>
      </c>
      <c r="X186" s="63">
        <v>940.9</v>
      </c>
      <c r="Y186" s="64">
        <v>3792.3</v>
      </c>
      <c r="AC186" s="56">
        <v>37165</v>
      </c>
      <c r="AD186">
        <v>3495.4</v>
      </c>
      <c r="AE186" s="56">
        <v>37165</v>
      </c>
    </row>
    <row r="187" spans="2:31" ht="12.75">
      <c r="B187" s="7"/>
      <c r="C187" s="7"/>
      <c r="D187" s="18">
        <v>35431</v>
      </c>
      <c r="E187" s="19">
        <v>6.3</v>
      </c>
      <c r="F187" s="19">
        <v>131.4</v>
      </c>
      <c r="G187" s="19">
        <v>137.7</v>
      </c>
      <c r="H187" s="19">
        <v>22.2</v>
      </c>
      <c r="I187" s="19">
        <v>20</v>
      </c>
      <c r="J187" s="19">
        <v>42.2</v>
      </c>
      <c r="K187" s="19">
        <v>179.9</v>
      </c>
      <c r="L187" s="7"/>
      <c r="M187" s="7"/>
      <c r="N187" s="7"/>
      <c r="O187" s="7"/>
      <c r="P187" s="7"/>
      <c r="Q187" s="7"/>
      <c r="R187" s="7"/>
      <c r="S187" s="65">
        <v>37987</v>
      </c>
      <c r="T187" s="63">
        <v>11.5</v>
      </c>
      <c r="U187" s="63">
        <v>425.8</v>
      </c>
      <c r="V187" s="64">
        <v>1174.9</v>
      </c>
      <c r="W187" s="64">
        <v>1073.2</v>
      </c>
      <c r="X187" s="64">
        <v>1095.3</v>
      </c>
      <c r="Y187" s="64">
        <v>3780.7</v>
      </c>
      <c r="AC187" s="56">
        <v>37530</v>
      </c>
      <c r="AD187">
        <v>3635.9249999999997</v>
      </c>
      <c r="AE187" s="56">
        <v>37530</v>
      </c>
    </row>
    <row r="188" spans="2:31" ht="12.75">
      <c r="B188" s="7"/>
      <c r="C188" s="7"/>
      <c r="D188" s="18">
        <v>35247</v>
      </c>
      <c r="E188" s="19">
        <v>6.8</v>
      </c>
      <c r="F188" s="19">
        <v>124.2</v>
      </c>
      <c r="G188" s="19">
        <v>131</v>
      </c>
      <c r="H188" s="19">
        <v>25.6</v>
      </c>
      <c r="I188" s="19">
        <v>63.3</v>
      </c>
      <c r="J188" s="19">
        <v>88.9</v>
      </c>
      <c r="K188" s="19">
        <v>219.9</v>
      </c>
      <c r="L188" s="7"/>
      <c r="M188" s="7"/>
      <c r="N188" s="7"/>
      <c r="O188" s="7"/>
      <c r="P188" s="7"/>
      <c r="Q188" s="7"/>
      <c r="R188" s="7"/>
      <c r="S188" s="65">
        <v>37895</v>
      </c>
      <c r="T188" s="63">
        <v>11.7</v>
      </c>
      <c r="U188" s="63">
        <v>419.9</v>
      </c>
      <c r="V188" s="64">
        <v>1097.9</v>
      </c>
      <c r="W188" s="64">
        <v>1181.5</v>
      </c>
      <c r="X188" s="64">
        <v>1053.4</v>
      </c>
      <c r="Y188" s="64">
        <v>3764.4</v>
      </c>
      <c r="Z188" s="6">
        <f>AVERAGE(Y188:Y191)</f>
        <v>3751.1499999999996</v>
      </c>
      <c r="AA188" s="56">
        <f>S188</f>
        <v>37895</v>
      </c>
      <c r="AC188" s="56">
        <v>37895</v>
      </c>
      <c r="AD188">
        <v>3751.15</v>
      </c>
      <c r="AE188" s="56">
        <v>37895</v>
      </c>
    </row>
    <row r="189" spans="2:31" ht="12.75">
      <c r="B189" s="7"/>
      <c r="C189" s="7"/>
      <c r="D189" s="18">
        <v>35065</v>
      </c>
      <c r="E189" s="19">
        <v>6</v>
      </c>
      <c r="F189" s="19">
        <v>137</v>
      </c>
      <c r="G189" s="19">
        <v>143</v>
      </c>
      <c r="H189" s="19">
        <v>20.5</v>
      </c>
      <c r="I189" s="19">
        <v>11.5</v>
      </c>
      <c r="J189" s="19">
        <v>32</v>
      </c>
      <c r="K189" s="19">
        <v>175</v>
      </c>
      <c r="L189" s="7"/>
      <c r="M189" s="7"/>
      <c r="N189" s="7"/>
      <c r="O189" s="7"/>
      <c r="P189" s="7"/>
      <c r="Q189" s="7"/>
      <c r="R189" s="7"/>
      <c r="S189" s="65">
        <v>37803</v>
      </c>
      <c r="T189" s="63">
        <v>12</v>
      </c>
      <c r="U189" s="63">
        <v>415.1</v>
      </c>
      <c r="V189" s="64">
        <v>1177.8</v>
      </c>
      <c r="W189" s="64">
        <v>1084</v>
      </c>
      <c r="X189" s="64">
        <v>1025.6</v>
      </c>
      <c r="Y189" s="64">
        <v>3714.5</v>
      </c>
      <c r="AC189" s="56">
        <v>38261</v>
      </c>
      <c r="AD189">
        <v>3803.9750000000004</v>
      </c>
      <c r="AE189" s="56">
        <v>38261</v>
      </c>
    </row>
    <row r="190" spans="2:31" ht="12.75">
      <c r="B190" s="7"/>
      <c r="C190" s="7"/>
      <c r="D190" s="18">
        <v>34881</v>
      </c>
      <c r="E190" s="19">
        <v>6.5</v>
      </c>
      <c r="F190" s="19">
        <v>124.7</v>
      </c>
      <c r="G190" s="19">
        <v>131.2</v>
      </c>
      <c r="H190" s="19">
        <v>29.8</v>
      </c>
      <c r="I190" s="19">
        <v>66</v>
      </c>
      <c r="J190" s="19">
        <v>95.8</v>
      </c>
      <c r="K190" s="19">
        <v>227</v>
      </c>
      <c r="L190" s="7"/>
      <c r="M190" s="7"/>
      <c r="N190" s="7"/>
      <c r="O190" s="7"/>
      <c r="P190" s="7"/>
      <c r="Q190" s="7"/>
      <c r="R190" s="7"/>
      <c r="S190" s="65">
        <v>37712</v>
      </c>
      <c r="T190" s="63">
        <v>12.1</v>
      </c>
      <c r="U190" s="63">
        <v>414.3</v>
      </c>
      <c r="V190" s="64">
        <v>1152.6</v>
      </c>
      <c r="W190" s="64">
        <v>1244</v>
      </c>
      <c r="X190" s="63">
        <v>966.2</v>
      </c>
      <c r="Y190" s="64">
        <v>3789.2</v>
      </c>
      <c r="AC190" s="56">
        <v>38626</v>
      </c>
      <c r="AD190">
        <v>3924.4</v>
      </c>
      <c r="AE190" s="56">
        <v>38626</v>
      </c>
    </row>
    <row r="191" spans="2:31" ht="12.75">
      <c r="B191" s="7"/>
      <c r="C191" s="7"/>
      <c r="D191" s="18">
        <v>34700</v>
      </c>
      <c r="E191" s="19">
        <v>6.3</v>
      </c>
      <c r="F191" s="19">
        <v>109.3</v>
      </c>
      <c r="G191" s="19">
        <v>115.6</v>
      </c>
      <c r="H191" s="19">
        <v>21.1</v>
      </c>
      <c r="I191" s="19">
        <v>22.3</v>
      </c>
      <c r="J191" s="19">
        <v>43.4</v>
      </c>
      <c r="K191" s="19">
        <v>159</v>
      </c>
      <c r="L191" s="7"/>
      <c r="M191" s="7"/>
      <c r="N191" s="7"/>
      <c r="O191" s="7"/>
      <c r="P191" s="7"/>
      <c r="Q191" s="7"/>
      <c r="R191" s="7"/>
      <c r="S191" s="65">
        <v>37622</v>
      </c>
      <c r="T191" s="63">
        <v>12.7</v>
      </c>
      <c r="U191" s="63">
        <v>398.7</v>
      </c>
      <c r="V191" s="64">
        <v>1111.3</v>
      </c>
      <c r="W191" s="64">
        <v>1116.8</v>
      </c>
      <c r="X191" s="64">
        <v>1097</v>
      </c>
      <c r="Y191" s="64">
        <v>3736.5</v>
      </c>
      <c r="AC191" s="56">
        <v>38991</v>
      </c>
      <c r="AD191">
        <v>3937.2750000000005</v>
      </c>
      <c r="AE191" s="56">
        <v>38991</v>
      </c>
    </row>
    <row r="192" spans="2:31" ht="12.75">
      <c r="B192" s="7"/>
      <c r="C192" s="7"/>
      <c r="D192" s="18">
        <v>34516</v>
      </c>
      <c r="E192" s="19">
        <v>6.7</v>
      </c>
      <c r="F192" s="19">
        <v>116.2</v>
      </c>
      <c r="G192" s="19">
        <v>122.9</v>
      </c>
      <c r="H192" s="19">
        <v>23.7</v>
      </c>
      <c r="I192" s="19">
        <v>78.4</v>
      </c>
      <c r="J192" s="19">
        <v>102.1</v>
      </c>
      <c r="K192" s="19">
        <v>225</v>
      </c>
      <c r="L192" s="7"/>
      <c r="M192" s="7"/>
      <c r="N192" s="7"/>
      <c r="O192" s="7"/>
      <c r="P192" s="7"/>
      <c r="Q192" s="7"/>
      <c r="R192" s="7"/>
      <c r="S192" s="65">
        <v>37530</v>
      </c>
      <c r="T192" s="63">
        <v>12.7</v>
      </c>
      <c r="U192" s="63">
        <v>391.7</v>
      </c>
      <c r="V192" s="64">
        <v>1126.8</v>
      </c>
      <c r="W192" s="64">
        <v>1189.7</v>
      </c>
      <c r="X192" s="64">
        <v>1034.3</v>
      </c>
      <c r="Y192" s="64">
        <v>3755.2</v>
      </c>
      <c r="Z192" s="6">
        <f>AVERAGE(Y192:Y195)</f>
        <v>3635.9249999999997</v>
      </c>
      <c r="AA192" s="56">
        <f>S192</f>
        <v>37530</v>
      </c>
      <c r="AC192" s="56">
        <v>39356</v>
      </c>
      <c r="AD192">
        <v>3849.3</v>
      </c>
      <c r="AE192" s="56">
        <v>39356</v>
      </c>
    </row>
    <row r="193" spans="2:31" ht="12.75">
      <c r="B193" s="7"/>
      <c r="C193" s="7"/>
      <c r="D193" s="18">
        <v>34335</v>
      </c>
      <c r="E193" s="19">
        <v>7.8</v>
      </c>
      <c r="F193" s="19">
        <v>135.3</v>
      </c>
      <c r="G193" s="19">
        <v>143.1</v>
      </c>
      <c r="H193" s="19">
        <v>20.2</v>
      </c>
      <c r="I193" s="19">
        <v>21.7</v>
      </c>
      <c r="J193" s="19">
        <v>41.9</v>
      </c>
      <c r="K193" s="19">
        <v>185</v>
      </c>
      <c r="L193" s="7"/>
      <c r="M193" s="7"/>
      <c r="N193" s="7"/>
      <c r="O193" s="7"/>
      <c r="P193" s="7"/>
      <c r="Q193" s="7"/>
      <c r="R193" s="7"/>
      <c r="S193" s="65">
        <v>37438</v>
      </c>
      <c r="T193" s="63">
        <v>12.9</v>
      </c>
      <c r="U193" s="63">
        <v>387.6</v>
      </c>
      <c r="V193" s="64">
        <v>1171.7</v>
      </c>
      <c r="W193" s="64">
        <v>1088.3</v>
      </c>
      <c r="X193" s="63">
        <v>995.4</v>
      </c>
      <c r="Y193" s="64">
        <v>3655.9</v>
      </c>
      <c r="AC193" s="56"/>
      <c r="AE193" s="56"/>
    </row>
    <row r="194" spans="2:31" ht="12.75">
      <c r="B194" s="7"/>
      <c r="C194" s="7"/>
      <c r="D194" s="18">
        <v>34151</v>
      </c>
      <c r="E194" s="19">
        <v>7.5</v>
      </c>
      <c r="F194" s="19">
        <v>134.2</v>
      </c>
      <c r="G194" s="19">
        <v>141.7</v>
      </c>
      <c r="H194" s="19">
        <v>27.8</v>
      </c>
      <c r="I194" s="19">
        <v>72.5</v>
      </c>
      <c r="J194" s="19">
        <v>100.3</v>
      </c>
      <c r="K194" s="19">
        <v>242</v>
      </c>
      <c r="L194" s="7"/>
      <c r="M194" s="7"/>
      <c r="N194" s="7"/>
      <c r="O194" s="7"/>
      <c r="P194" s="7"/>
      <c r="Q194" s="7"/>
      <c r="R194" s="7"/>
      <c r="S194" s="65">
        <v>37347</v>
      </c>
      <c r="T194" s="63">
        <v>12.9</v>
      </c>
      <c r="U194" s="63">
        <v>378.2</v>
      </c>
      <c r="V194" s="64">
        <v>1056.1</v>
      </c>
      <c r="W194" s="64">
        <v>1210.9</v>
      </c>
      <c r="X194" s="63">
        <v>941.6</v>
      </c>
      <c r="Y194" s="64">
        <v>3599.7</v>
      </c>
      <c r="AC194" s="56"/>
      <c r="AE194" s="56"/>
    </row>
    <row r="195" spans="2:31" ht="12.75">
      <c r="B195" s="7"/>
      <c r="C195" s="7"/>
      <c r="D195" s="18">
        <v>33970</v>
      </c>
      <c r="E195" s="19">
        <v>6.1</v>
      </c>
      <c r="F195" s="19">
        <v>124.4</v>
      </c>
      <c r="G195" s="19">
        <v>130.5</v>
      </c>
      <c r="H195" s="19">
        <v>17.3</v>
      </c>
      <c r="I195" s="19">
        <v>24.2</v>
      </c>
      <c r="J195" s="19">
        <v>41.5</v>
      </c>
      <c r="K195" s="19">
        <v>172</v>
      </c>
      <c r="L195" s="7"/>
      <c r="M195" s="7"/>
      <c r="N195" s="7"/>
      <c r="O195" s="7"/>
      <c r="P195" s="7"/>
      <c r="Q195" s="7"/>
      <c r="R195" s="7"/>
      <c r="S195" s="65">
        <v>37257</v>
      </c>
      <c r="T195" s="63">
        <v>12.7</v>
      </c>
      <c r="U195" s="63">
        <v>373.1</v>
      </c>
      <c r="V195" s="64">
        <v>1027.6</v>
      </c>
      <c r="W195" s="64">
        <v>1060.8</v>
      </c>
      <c r="X195" s="64">
        <v>1058.7</v>
      </c>
      <c r="Y195" s="64">
        <v>3532.9</v>
      </c>
      <c r="AC195" s="56"/>
      <c r="AE195" s="56"/>
    </row>
    <row r="196" spans="2:31" ht="12.75">
      <c r="B196" s="7"/>
      <c r="C196" s="7"/>
      <c r="D196" s="18">
        <v>33786</v>
      </c>
      <c r="E196" s="19">
        <v>6</v>
      </c>
      <c r="F196" s="19">
        <v>123.3</v>
      </c>
      <c r="G196" s="19">
        <v>129.3</v>
      </c>
      <c r="H196" s="19">
        <v>21.4</v>
      </c>
      <c r="I196" s="19">
        <v>77.3</v>
      </c>
      <c r="J196" s="19">
        <v>98.7</v>
      </c>
      <c r="K196" s="19">
        <v>228</v>
      </c>
      <c r="L196" s="7"/>
      <c r="M196" s="7"/>
      <c r="N196" s="7"/>
      <c r="O196" s="7"/>
      <c r="P196" s="7"/>
      <c r="Q196" s="7"/>
      <c r="R196" s="7"/>
      <c r="S196" s="65">
        <v>37165</v>
      </c>
      <c r="T196" s="63">
        <v>12.6</v>
      </c>
      <c r="U196" s="63">
        <v>360.5</v>
      </c>
      <c r="V196" s="64">
        <v>1026.5</v>
      </c>
      <c r="W196" s="64">
        <v>1163.5</v>
      </c>
      <c r="X196" s="63">
        <v>936.9</v>
      </c>
      <c r="Y196" s="64">
        <v>3500</v>
      </c>
      <c r="Z196" s="6">
        <f>AVERAGE(Y196:Y199)</f>
        <v>3495.4</v>
      </c>
      <c r="AA196" s="56">
        <f>S196</f>
        <v>37165</v>
      </c>
      <c r="AC196" s="56"/>
      <c r="AE196" s="56"/>
    </row>
    <row r="197" spans="2:31" ht="12.75">
      <c r="B197" s="7"/>
      <c r="C197" s="7"/>
      <c r="D197" s="18">
        <v>33604</v>
      </c>
      <c r="E197" s="19">
        <v>6.4</v>
      </c>
      <c r="F197" s="19">
        <v>117.3</v>
      </c>
      <c r="G197" s="19">
        <v>123.7</v>
      </c>
      <c r="H197" s="19">
        <v>15.1</v>
      </c>
      <c r="I197" s="19">
        <v>26.2</v>
      </c>
      <c r="J197" s="19">
        <v>41.3</v>
      </c>
      <c r="K197" s="19">
        <v>165</v>
      </c>
      <c r="L197" s="7"/>
      <c r="M197" s="7"/>
      <c r="N197" s="7"/>
      <c r="O197" s="7"/>
      <c r="P197" s="7"/>
      <c r="Q197" s="7"/>
      <c r="R197" s="7"/>
      <c r="S197" s="65">
        <v>37073</v>
      </c>
      <c r="T197" s="63">
        <v>13.2</v>
      </c>
      <c r="U197" s="63">
        <v>351</v>
      </c>
      <c r="V197" s="64">
        <v>1048.2</v>
      </c>
      <c r="W197" s="64">
        <v>1099.7</v>
      </c>
      <c r="X197" s="63">
        <v>964.1</v>
      </c>
      <c r="Y197" s="64">
        <v>3476.2</v>
      </c>
      <c r="AC197" s="56"/>
      <c r="AE197" s="56"/>
    </row>
    <row r="198" spans="2:31" ht="12.75">
      <c r="B198" s="7"/>
      <c r="C198" s="7"/>
      <c r="D198" s="18">
        <v>33420</v>
      </c>
      <c r="E198" s="19">
        <v>6</v>
      </c>
      <c r="F198" s="19">
        <v>134</v>
      </c>
      <c r="G198" s="19">
        <v>140</v>
      </c>
      <c r="H198" s="19">
        <v>27</v>
      </c>
      <c r="I198" s="19">
        <v>83</v>
      </c>
      <c r="J198" s="19">
        <v>110</v>
      </c>
      <c r="K198" s="19">
        <v>250</v>
      </c>
      <c r="L198" s="7"/>
      <c r="M198" s="7"/>
      <c r="N198" s="7"/>
      <c r="O198" s="7"/>
      <c r="P198" s="7"/>
      <c r="Q198" s="7"/>
      <c r="R198" s="7"/>
      <c r="S198" s="65">
        <v>36982</v>
      </c>
      <c r="T198" s="63">
        <v>13.3</v>
      </c>
      <c r="U198" s="63">
        <v>348.4</v>
      </c>
      <c r="V198" s="64">
        <v>1043.2</v>
      </c>
      <c r="W198" s="64">
        <v>1145.5</v>
      </c>
      <c r="X198" s="63">
        <v>935</v>
      </c>
      <c r="Y198" s="64">
        <v>3485.4</v>
      </c>
      <c r="AC198" s="56"/>
      <c r="AE198" s="56"/>
    </row>
    <row r="199" spans="2:31" ht="12.75">
      <c r="B199" s="7"/>
      <c r="C199" s="7"/>
      <c r="D199" s="18">
        <v>33239</v>
      </c>
      <c r="E199" s="19">
        <v>5.9</v>
      </c>
      <c r="F199" s="19">
        <v>125</v>
      </c>
      <c r="G199" s="19">
        <v>130.9</v>
      </c>
      <c r="H199" s="19">
        <v>23</v>
      </c>
      <c r="I199" s="19">
        <v>21.1</v>
      </c>
      <c r="J199" s="19">
        <v>44.1</v>
      </c>
      <c r="K199" s="19">
        <v>175</v>
      </c>
      <c r="L199" s="7"/>
      <c r="M199" s="7"/>
      <c r="N199" s="7"/>
      <c r="O199" s="7"/>
      <c r="P199" s="7"/>
      <c r="Q199" s="7"/>
      <c r="R199" s="7"/>
      <c r="S199" s="65">
        <v>36892</v>
      </c>
      <c r="T199" s="63">
        <v>13.3</v>
      </c>
      <c r="U199" s="63">
        <v>347.3</v>
      </c>
      <c r="V199" s="64">
        <v>1059</v>
      </c>
      <c r="W199" s="64">
        <v>1056.6</v>
      </c>
      <c r="X199" s="64">
        <v>1043.8</v>
      </c>
      <c r="Y199" s="64">
        <v>3520</v>
      </c>
      <c r="AC199" s="56"/>
      <c r="AE199" s="56"/>
    </row>
    <row r="200" spans="2:31" ht="12.75">
      <c r="B200" s="7"/>
      <c r="C200" s="7"/>
      <c r="D200" s="18">
        <v>33055</v>
      </c>
      <c r="E200" s="19">
        <v>5.9</v>
      </c>
      <c r="F200" s="19">
        <v>134</v>
      </c>
      <c r="G200" s="19">
        <v>139.9</v>
      </c>
      <c r="H200" s="19">
        <v>24</v>
      </c>
      <c r="I200" s="19">
        <v>81.1</v>
      </c>
      <c r="J200" s="19">
        <v>105.1</v>
      </c>
      <c r="K200" s="19">
        <v>245</v>
      </c>
      <c r="L200" s="7"/>
      <c r="M200" s="7"/>
      <c r="N200" s="7"/>
      <c r="O200" s="7"/>
      <c r="P200" s="7"/>
      <c r="Q200" s="7"/>
      <c r="R200" s="7"/>
      <c r="S200" s="65">
        <v>36800</v>
      </c>
      <c r="T200" s="63">
        <v>13.5</v>
      </c>
      <c r="U200" s="63">
        <v>344.5</v>
      </c>
      <c r="V200" s="64">
        <v>1045</v>
      </c>
      <c r="W200" s="64">
        <v>1141.2</v>
      </c>
      <c r="X200" s="63">
        <v>990.3</v>
      </c>
      <c r="Y200" s="64">
        <v>3534.5</v>
      </c>
      <c r="Z200" s="6">
        <f>AVERAGE(Y200:Y203)</f>
        <v>3485.5</v>
      </c>
      <c r="AA200" s="56">
        <f>S200</f>
        <v>36800</v>
      </c>
      <c r="AC200" s="56"/>
      <c r="AE200" s="56"/>
    </row>
    <row r="201" spans="2:31" ht="12.75">
      <c r="B201" s="7"/>
      <c r="C201" s="7"/>
      <c r="D201" s="18">
        <v>32874</v>
      </c>
      <c r="E201" s="19">
        <v>5.7</v>
      </c>
      <c r="F201" s="19">
        <v>120</v>
      </c>
      <c r="G201" s="19">
        <v>125.7</v>
      </c>
      <c r="H201" s="19">
        <v>22</v>
      </c>
      <c r="I201" s="19">
        <v>17.3</v>
      </c>
      <c r="J201" s="19">
        <v>39.3</v>
      </c>
      <c r="K201" s="19">
        <v>165</v>
      </c>
      <c r="L201" s="7"/>
      <c r="M201" s="7"/>
      <c r="N201" s="7"/>
      <c r="O201" s="7"/>
      <c r="P201" s="7"/>
      <c r="Q201" s="7"/>
      <c r="R201" s="7"/>
      <c r="S201" s="65">
        <v>36708</v>
      </c>
      <c r="T201" s="63">
        <v>13.7</v>
      </c>
      <c r="U201" s="63">
        <v>341.5</v>
      </c>
      <c r="V201" s="64">
        <v>1033.7</v>
      </c>
      <c r="W201" s="64">
        <v>1167.2</v>
      </c>
      <c r="X201" s="63">
        <v>959.8</v>
      </c>
      <c r="Y201" s="64">
        <v>3515.9</v>
      </c>
      <c r="AC201" s="56"/>
      <c r="AE201" s="56"/>
    </row>
    <row r="202" spans="2:31" ht="12.75">
      <c r="B202" s="7"/>
      <c r="C202" s="7"/>
      <c r="D202" s="18">
        <v>32690</v>
      </c>
      <c r="E202" s="19">
        <v>5.7</v>
      </c>
      <c r="F202" s="19">
        <v>135</v>
      </c>
      <c r="G202" s="19">
        <v>140.7</v>
      </c>
      <c r="H202" s="19">
        <v>23</v>
      </c>
      <c r="I202" s="19">
        <v>77.3</v>
      </c>
      <c r="J202" s="19">
        <v>100.3</v>
      </c>
      <c r="K202" s="19">
        <v>241</v>
      </c>
      <c r="L202" s="7"/>
      <c r="M202" s="7"/>
      <c r="N202" s="7"/>
      <c r="O202" s="7"/>
      <c r="P202" s="7"/>
      <c r="Q202" s="7"/>
      <c r="R202" s="7"/>
      <c r="S202" s="65">
        <v>36617</v>
      </c>
      <c r="T202" s="63">
        <v>13.6</v>
      </c>
      <c r="U202" s="63">
        <v>340.7</v>
      </c>
      <c r="V202" s="64">
        <v>1018.4</v>
      </c>
      <c r="W202" s="64">
        <v>1148.2</v>
      </c>
      <c r="X202" s="63">
        <v>930.5</v>
      </c>
      <c r="Y202" s="64">
        <v>3451.4</v>
      </c>
      <c r="AC202" s="56"/>
      <c r="AE202" s="56"/>
    </row>
    <row r="203" spans="2:31" ht="12.75">
      <c r="B203" s="7"/>
      <c r="C203" s="7"/>
      <c r="D203" s="18">
        <v>32509</v>
      </c>
      <c r="E203" s="19">
        <v>5.5</v>
      </c>
      <c r="F203" s="19">
        <v>116</v>
      </c>
      <c r="G203" s="19">
        <v>121.5</v>
      </c>
      <c r="H203" s="19">
        <v>24</v>
      </c>
      <c r="I203" s="19">
        <v>24.5</v>
      </c>
      <c r="J203" s="19">
        <v>48.5</v>
      </c>
      <c r="K203" s="19">
        <v>170</v>
      </c>
      <c r="L203" s="7"/>
      <c r="M203" s="7"/>
      <c r="N203" s="7"/>
      <c r="O203" s="7"/>
      <c r="P203" s="7"/>
      <c r="Q203" s="7"/>
      <c r="R203" s="7"/>
      <c r="S203" s="65">
        <v>36526</v>
      </c>
      <c r="T203" s="63">
        <v>13.9</v>
      </c>
      <c r="U203" s="63">
        <v>339.3</v>
      </c>
      <c r="V203" s="64">
        <v>1034.7</v>
      </c>
      <c r="W203" s="64">
        <v>1061.2</v>
      </c>
      <c r="X203" s="63">
        <v>991.1</v>
      </c>
      <c r="Y203" s="64">
        <v>3440.2</v>
      </c>
      <c r="AC203" s="56"/>
      <c r="AE203" s="56"/>
    </row>
    <row r="204" spans="2:31" ht="12.75">
      <c r="B204" s="7"/>
      <c r="C204" s="7"/>
      <c r="D204" s="18">
        <v>32325</v>
      </c>
      <c r="E204" s="19">
        <v>5.5</v>
      </c>
      <c r="F204" s="19">
        <v>125</v>
      </c>
      <c r="G204" s="19">
        <v>130.5</v>
      </c>
      <c r="H204" s="19">
        <v>26</v>
      </c>
      <c r="I204" s="19">
        <v>81.5</v>
      </c>
      <c r="J204" s="19">
        <v>107.5</v>
      </c>
      <c r="K204" s="19">
        <v>238</v>
      </c>
      <c r="L204" s="7"/>
      <c r="M204" s="7"/>
      <c r="N204" s="7"/>
      <c r="O204" s="7"/>
      <c r="P204" s="7"/>
      <c r="Q204" s="7"/>
      <c r="R204" s="7"/>
      <c r="S204" s="65">
        <v>36434</v>
      </c>
      <c r="T204" s="63">
        <v>13.9</v>
      </c>
      <c r="U204" s="63">
        <v>335.2</v>
      </c>
      <c r="V204" s="64">
        <v>1037.2</v>
      </c>
      <c r="W204" s="64">
        <v>1081.2</v>
      </c>
      <c r="X204" s="63">
        <v>933.7</v>
      </c>
      <c r="Y204" s="64">
        <v>3401.2</v>
      </c>
      <c r="Z204" s="6">
        <f>AVERAGE(Y204:Y207)</f>
        <v>3392.7</v>
      </c>
      <c r="AA204" s="56">
        <f>S204</f>
        <v>36434</v>
      </c>
      <c r="AC204" s="56"/>
      <c r="AE204" s="56"/>
    </row>
    <row r="205" spans="2:31" ht="12.75">
      <c r="B205" s="7"/>
      <c r="C205" s="7"/>
      <c r="D205" s="18">
        <v>32143</v>
      </c>
      <c r="E205" s="19">
        <v>5.4</v>
      </c>
      <c r="F205" s="19">
        <v>107</v>
      </c>
      <c r="G205" s="19">
        <v>112.4</v>
      </c>
      <c r="H205" s="19">
        <v>22</v>
      </c>
      <c r="I205" s="19">
        <v>25.6</v>
      </c>
      <c r="J205" s="19">
        <v>47.6</v>
      </c>
      <c r="K205" s="19">
        <v>160</v>
      </c>
      <c r="L205" s="7"/>
      <c r="M205" s="7"/>
      <c r="N205" s="7"/>
      <c r="O205" s="7"/>
      <c r="P205" s="7"/>
      <c r="Q205" s="7"/>
      <c r="R205" s="7"/>
      <c r="S205" s="65">
        <v>36342</v>
      </c>
      <c r="T205" s="63">
        <v>14</v>
      </c>
      <c r="U205" s="63">
        <v>334.1</v>
      </c>
      <c r="V205" s="64">
        <v>1040.6</v>
      </c>
      <c r="W205" s="64">
        <v>1100</v>
      </c>
      <c r="X205" s="63">
        <v>892.6</v>
      </c>
      <c r="Y205" s="64">
        <v>3381.3</v>
      </c>
      <c r="AC205" s="56"/>
      <c r="AE205" s="56"/>
    </row>
    <row r="206" spans="2:31" ht="12.75">
      <c r="B206" s="7"/>
      <c r="C206" s="7"/>
      <c r="D206" s="18">
        <v>31959</v>
      </c>
      <c r="E206" s="19">
        <v>5.4</v>
      </c>
      <c r="F206" s="19">
        <v>115</v>
      </c>
      <c r="G206" s="19">
        <v>120.4</v>
      </c>
      <c r="H206" s="19">
        <v>24</v>
      </c>
      <c r="I206" s="19">
        <v>70.6</v>
      </c>
      <c r="J206" s="19">
        <v>94.6</v>
      </c>
      <c r="K206" s="19">
        <v>215</v>
      </c>
      <c r="L206" s="7"/>
      <c r="M206" s="7"/>
      <c r="N206" s="7"/>
      <c r="O206" s="7"/>
      <c r="P206" s="7"/>
      <c r="Q206" s="7"/>
      <c r="R206" s="7"/>
      <c r="S206" s="65">
        <v>36251</v>
      </c>
      <c r="T206" s="63">
        <v>14.3</v>
      </c>
      <c r="U206" s="63">
        <v>326.9</v>
      </c>
      <c r="V206" s="64">
        <v>1025.2</v>
      </c>
      <c r="W206" s="64">
        <v>1068.8</v>
      </c>
      <c r="X206" s="63">
        <v>912.3</v>
      </c>
      <c r="Y206" s="64">
        <v>3347.5</v>
      </c>
      <c r="AC206" s="56"/>
      <c r="AE206" s="56"/>
    </row>
    <row r="207" spans="2:31" ht="12.75">
      <c r="B207" s="7"/>
      <c r="C207" s="7"/>
      <c r="D207" s="18">
        <v>31778</v>
      </c>
      <c r="E207" s="19">
        <v>5.3</v>
      </c>
      <c r="F207" s="19">
        <v>105</v>
      </c>
      <c r="G207" s="19">
        <v>110.3</v>
      </c>
      <c r="H207" s="19">
        <v>22</v>
      </c>
      <c r="I207" s="19">
        <v>14.7</v>
      </c>
      <c r="J207" s="19">
        <v>36.7</v>
      </c>
      <c r="K207" s="19">
        <v>147</v>
      </c>
      <c r="L207" s="7"/>
      <c r="M207" s="7"/>
      <c r="N207" s="7"/>
      <c r="O207" s="7"/>
      <c r="P207" s="7"/>
      <c r="Q207" s="7"/>
      <c r="R207" s="7"/>
      <c r="S207" s="65">
        <v>36161</v>
      </c>
      <c r="T207" s="63">
        <v>14.7</v>
      </c>
      <c r="U207" s="63">
        <v>333.4</v>
      </c>
      <c r="V207" s="64">
        <v>1027.1</v>
      </c>
      <c r="W207" s="64">
        <v>1050.1</v>
      </c>
      <c r="X207" s="64">
        <v>1015.5</v>
      </c>
      <c r="Y207" s="64">
        <v>3440.8</v>
      </c>
      <c r="AC207" s="56"/>
      <c r="AE207" s="56"/>
    </row>
    <row r="208" spans="2:31" ht="12.75">
      <c r="B208" s="7"/>
      <c r="C208" s="7"/>
      <c r="D208" s="18">
        <v>31594</v>
      </c>
      <c r="E208" s="19">
        <v>5.3</v>
      </c>
      <c r="F208" s="19">
        <v>113</v>
      </c>
      <c r="G208" s="19">
        <v>118.3</v>
      </c>
      <c r="H208" s="19">
        <v>23</v>
      </c>
      <c r="I208" s="19">
        <v>64.2</v>
      </c>
      <c r="J208" s="19">
        <v>87.2</v>
      </c>
      <c r="K208" s="19">
        <v>205.5</v>
      </c>
      <c r="L208" s="7"/>
      <c r="M208" s="7"/>
      <c r="N208" s="7"/>
      <c r="O208" s="7"/>
      <c r="P208" s="7"/>
      <c r="Q208" s="7"/>
      <c r="R208" s="7"/>
      <c r="S208" s="65">
        <v>36069</v>
      </c>
      <c r="T208" s="63">
        <v>15.3</v>
      </c>
      <c r="U208" s="63">
        <v>340.1</v>
      </c>
      <c r="V208" s="64">
        <v>1057.3</v>
      </c>
      <c r="W208" s="64">
        <v>1106.9</v>
      </c>
      <c r="X208" s="63">
        <v>909.6</v>
      </c>
      <c r="Y208" s="64">
        <v>3429.2</v>
      </c>
      <c r="Z208" s="6">
        <f>AVERAGE(Y208:Y211)</f>
        <v>3302.175</v>
      </c>
      <c r="AA208" s="56">
        <f>S208</f>
        <v>36069</v>
      </c>
      <c r="AC208" s="56"/>
      <c r="AE208" s="56"/>
    </row>
    <row r="209" spans="2:31" ht="12.75">
      <c r="B209" s="7"/>
      <c r="C209" s="7"/>
      <c r="D209" s="44"/>
      <c r="E209" s="44"/>
      <c r="F209" s="44"/>
      <c r="G209" s="44"/>
      <c r="H209" s="44"/>
      <c r="I209" s="44"/>
      <c r="J209" s="44"/>
      <c r="K209" s="44"/>
      <c r="L209" s="7"/>
      <c r="M209" s="7"/>
      <c r="N209" s="7"/>
      <c r="O209" s="7"/>
      <c r="P209" s="7"/>
      <c r="Q209" s="7"/>
      <c r="R209" s="7"/>
      <c r="S209" s="65">
        <v>35977</v>
      </c>
      <c r="T209" s="63">
        <v>15.7</v>
      </c>
      <c r="U209" s="63">
        <v>340.1</v>
      </c>
      <c r="V209" s="64">
        <v>1016.7</v>
      </c>
      <c r="W209" s="64">
        <v>1070.2</v>
      </c>
      <c r="X209" s="63">
        <v>888.3</v>
      </c>
      <c r="Y209" s="64">
        <v>3331</v>
      </c>
      <c r="AC209" s="56"/>
      <c r="AE209" s="56"/>
    </row>
    <row r="210" spans="2:31" ht="12.75">
      <c r="B210" s="7"/>
      <c r="C210" s="7"/>
      <c r="D210" s="45" t="s">
        <v>43</v>
      </c>
      <c r="E210" s="45"/>
      <c r="F210" s="45"/>
      <c r="G210" s="45"/>
      <c r="H210" s="45"/>
      <c r="I210" s="45"/>
      <c r="J210" s="45"/>
      <c r="K210" s="45"/>
      <c r="L210" s="7"/>
      <c r="M210" s="7"/>
      <c r="N210" s="7"/>
      <c r="O210" s="7"/>
      <c r="P210" s="7"/>
      <c r="Q210" s="7"/>
      <c r="R210" s="7"/>
      <c r="S210" s="65">
        <v>35886</v>
      </c>
      <c r="T210" s="63">
        <v>15.7</v>
      </c>
      <c r="U210" s="63">
        <v>333.8</v>
      </c>
      <c r="V210" s="63">
        <v>966.1</v>
      </c>
      <c r="W210" s="64">
        <v>1072.3</v>
      </c>
      <c r="X210" s="63">
        <v>868.3</v>
      </c>
      <c r="Y210" s="64">
        <v>3256.2</v>
      </c>
      <c r="AC210" s="56"/>
      <c r="AE210" s="56"/>
    </row>
    <row r="211" spans="2:31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5">
        <v>35796</v>
      </c>
      <c r="T211" s="63">
        <v>15.5</v>
      </c>
      <c r="U211" s="63">
        <v>323.5</v>
      </c>
      <c r="V211" s="63">
        <v>930.9</v>
      </c>
      <c r="W211" s="64">
        <v>1005.7</v>
      </c>
      <c r="X211" s="63">
        <v>916.7</v>
      </c>
      <c r="Y211" s="64">
        <v>3192.3</v>
      </c>
      <c r="AC211" s="56"/>
      <c r="AE211" s="56"/>
    </row>
    <row r="212" spans="2:31" ht="12.75">
      <c r="B212" s="7"/>
      <c r="C212" s="7"/>
      <c r="D212" s="70">
        <v>39519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5">
        <v>35704</v>
      </c>
      <c r="T212" s="63">
        <v>15.7</v>
      </c>
      <c r="U212" s="63">
        <v>320.6</v>
      </c>
      <c r="V212" s="63">
        <v>944.2</v>
      </c>
      <c r="W212" s="63">
        <v>990.2</v>
      </c>
      <c r="X212" s="63">
        <v>864.4</v>
      </c>
      <c r="Y212" s="64">
        <v>3135.1</v>
      </c>
      <c r="Z212" s="6">
        <f>AVERAGE(Y212:Y215)</f>
        <v>3106.85</v>
      </c>
      <c r="AA212" s="56">
        <f>S212</f>
        <v>35704</v>
      </c>
      <c r="AC212" s="56"/>
      <c r="AE212" s="56"/>
    </row>
    <row r="213" spans="2:31" ht="12.75">
      <c r="B213" s="7"/>
      <c r="C213" s="7"/>
      <c r="D213" s="7" t="s">
        <v>178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5">
        <v>35612</v>
      </c>
      <c r="T213" s="63">
        <v>15.9</v>
      </c>
      <c r="U213" s="63">
        <v>317.3</v>
      </c>
      <c r="V213" s="63">
        <v>967</v>
      </c>
      <c r="W213" s="64">
        <v>1018</v>
      </c>
      <c r="X213" s="63">
        <v>805.7</v>
      </c>
      <c r="Y213" s="64">
        <v>3123.9</v>
      </c>
      <c r="AC213" s="56"/>
      <c r="AE213" s="56"/>
    </row>
    <row r="214" spans="2:31" ht="12.75">
      <c r="B214" s="7"/>
      <c r="C214" s="7"/>
      <c r="D214" s="58"/>
      <c r="N214" s="7"/>
      <c r="O214" s="7"/>
      <c r="P214" s="7"/>
      <c r="Q214" s="7"/>
      <c r="R214" s="7"/>
      <c r="S214" s="65">
        <v>35521</v>
      </c>
      <c r="T214" s="63">
        <v>16.2</v>
      </c>
      <c r="U214" s="63">
        <v>317.5</v>
      </c>
      <c r="V214" s="63">
        <v>924</v>
      </c>
      <c r="W214" s="63">
        <v>967.9</v>
      </c>
      <c r="X214" s="63">
        <v>846.4</v>
      </c>
      <c r="Y214" s="64">
        <v>3072</v>
      </c>
      <c r="AC214" s="56"/>
      <c r="AE214" s="56"/>
    </row>
    <row r="215" spans="2:31" ht="12.75">
      <c r="B215" s="7"/>
      <c r="C215" s="7"/>
      <c r="N215" s="7"/>
      <c r="O215" s="7"/>
      <c r="P215" s="7"/>
      <c r="Q215" s="7"/>
      <c r="R215" s="7"/>
      <c r="S215" s="65">
        <v>35431</v>
      </c>
      <c r="T215" s="63">
        <v>16.6</v>
      </c>
      <c r="U215" s="63">
        <v>319.3</v>
      </c>
      <c r="V215" s="63">
        <v>896.7</v>
      </c>
      <c r="W215" s="63">
        <v>974.1</v>
      </c>
      <c r="X215" s="63">
        <v>889.7</v>
      </c>
      <c r="Y215" s="64">
        <v>3096.4</v>
      </c>
      <c r="AC215" s="56"/>
      <c r="AE215" s="56"/>
    </row>
    <row r="216" spans="2:31" ht="12.75">
      <c r="B216" s="7"/>
      <c r="C216" s="7"/>
      <c r="D216" s="67" t="s">
        <v>48</v>
      </c>
      <c r="E216" s="59" t="s">
        <v>147</v>
      </c>
      <c r="F216" s="59" t="s">
        <v>170</v>
      </c>
      <c r="G216" s="59" t="s">
        <v>170</v>
      </c>
      <c r="H216" s="59" t="s">
        <v>171</v>
      </c>
      <c r="I216" s="59" t="s">
        <v>171</v>
      </c>
      <c r="J216" s="59" t="s">
        <v>171</v>
      </c>
      <c r="K216" s="59" t="s">
        <v>172</v>
      </c>
      <c r="L216" s="59" t="s">
        <v>173</v>
      </c>
      <c r="M216" s="59" t="s">
        <v>32</v>
      </c>
      <c r="N216" s="7"/>
      <c r="O216" s="7"/>
      <c r="P216" s="7"/>
      <c r="Q216" s="7"/>
      <c r="R216" s="7"/>
      <c r="S216" s="65">
        <v>35339</v>
      </c>
      <c r="T216" s="63">
        <v>17.3</v>
      </c>
      <c r="U216" s="63">
        <v>323.6</v>
      </c>
      <c r="V216" s="63">
        <v>920</v>
      </c>
      <c r="W216" s="63">
        <v>966.1</v>
      </c>
      <c r="X216" s="63">
        <v>830.7</v>
      </c>
      <c r="Y216" s="64">
        <v>3057.7</v>
      </c>
      <c r="Z216" s="6">
        <f>AVERAGE(Y216:Y219)</f>
        <v>3063.65</v>
      </c>
      <c r="AA216" s="56">
        <f>S216</f>
        <v>35339</v>
      </c>
      <c r="AC216" s="56"/>
      <c r="AE216" s="56"/>
    </row>
    <row r="217" spans="2:31" ht="12.75">
      <c r="B217" s="7"/>
      <c r="C217" s="7"/>
      <c r="D217" s="68"/>
      <c r="E217" s="60" t="s">
        <v>148</v>
      </c>
      <c r="F217" s="60" t="s">
        <v>175</v>
      </c>
      <c r="G217" s="60" t="s">
        <v>150</v>
      </c>
      <c r="H217" s="60" t="s">
        <v>175</v>
      </c>
      <c r="I217" s="60" t="s">
        <v>151</v>
      </c>
      <c r="J217" s="60" t="s">
        <v>151</v>
      </c>
      <c r="K217" s="60" t="s">
        <v>148</v>
      </c>
      <c r="L217" s="60" t="s">
        <v>156</v>
      </c>
      <c r="M217" s="60" t="s">
        <v>14</v>
      </c>
      <c r="N217" s="7"/>
      <c r="O217" s="7"/>
      <c r="P217" s="7"/>
      <c r="Q217" s="7"/>
      <c r="R217" s="7"/>
      <c r="S217" s="65">
        <v>35247</v>
      </c>
      <c r="T217" s="63">
        <v>17.7</v>
      </c>
      <c r="U217" s="63">
        <v>323.4</v>
      </c>
      <c r="V217" s="63">
        <v>960.4</v>
      </c>
      <c r="W217" s="63">
        <v>976.4</v>
      </c>
      <c r="X217" s="63">
        <v>787.8</v>
      </c>
      <c r="Y217" s="64">
        <v>3065.7</v>
      </c>
      <c r="AC217" s="56"/>
      <c r="AE217" s="56"/>
    </row>
    <row r="218" spans="2:31" ht="25.5">
      <c r="B218" s="7"/>
      <c r="C218" s="7"/>
      <c r="D218" s="68"/>
      <c r="E218" s="60" t="s">
        <v>29</v>
      </c>
      <c r="F218" s="60"/>
      <c r="G218" s="60" t="s">
        <v>148</v>
      </c>
      <c r="H218" s="60"/>
      <c r="I218" s="60" t="s">
        <v>152</v>
      </c>
      <c r="J218" s="60" t="s">
        <v>154</v>
      </c>
      <c r="K218" s="60" t="s">
        <v>155</v>
      </c>
      <c r="L218" s="60" t="s">
        <v>148</v>
      </c>
      <c r="M218" s="60"/>
      <c r="N218" s="7"/>
      <c r="O218" s="7"/>
      <c r="P218" s="7"/>
      <c r="Q218" s="7"/>
      <c r="R218" s="7"/>
      <c r="S218" s="65">
        <v>35156</v>
      </c>
      <c r="T218" s="63">
        <v>17.8</v>
      </c>
      <c r="U218" s="63">
        <v>317.3</v>
      </c>
      <c r="V218" s="63">
        <v>927.4</v>
      </c>
      <c r="W218" s="63">
        <v>940.3</v>
      </c>
      <c r="X218" s="63">
        <v>859.3</v>
      </c>
      <c r="Y218" s="64">
        <v>3062.1</v>
      </c>
      <c r="AC218" s="56"/>
      <c r="AE218" s="56"/>
    </row>
    <row r="219" spans="2:31" ht="12.75">
      <c r="B219" s="7"/>
      <c r="C219" s="7"/>
      <c r="D219" s="68"/>
      <c r="E219" s="60" t="s">
        <v>149</v>
      </c>
      <c r="F219" s="60"/>
      <c r="G219" s="60" t="s">
        <v>29</v>
      </c>
      <c r="H219" s="60"/>
      <c r="I219" s="60" t="s">
        <v>153</v>
      </c>
      <c r="J219" s="60" t="s">
        <v>153</v>
      </c>
      <c r="K219" s="60" t="s">
        <v>174</v>
      </c>
      <c r="L219" s="60" t="s">
        <v>29</v>
      </c>
      <c r="M219" s="60"/>
      <c r="N219" s="7"/>
      <c r="O219" s="7"/>
      <c r="P219" s="7"/>
      <c r="Q219" s="7"/>
      <c r="R219" s="7"/>
      <c r="S219" s="65">
        <v>35065</v>
      </c>
      <c r="T219" s="63">
        <v>17.9</v>
      </c>
      <c r="U219" s="63">
        <v>311.8</v>
      </c>
      <c r="V219" s="63">
        <v>897</v>
      </c>
      <c r="W219" s="63">
        <v>906.5</v>
      </c>
      <c r="X219" s="63">
        <v>935.9</v>
      </c>
      <c r="Y219" s="64">
        <v>3069.1</v>
      </c>
      <c r="AC219" s="56"/>
      <c r="AE219" s="56"/>
    </row>
    <row r="220" spans="2:31" ht="12.75">
      <c r="B220" s="7"/>
      <c r="C220" s="7"/>
      <c r="D220" s="69"/>
      <c r="E220" s="61" t="s">
        <v>174</v>
      </c>
      <c r="F220" s="61"/>
      <c r="G220" s="61" t="s">
        <v>176</v>
      </c>
      <c r="H220" s="61"/>
      <c r="I220" s="61" t="s">
        <v>176</v>
      </c>
      <c r="J220" s="61" t="s">
        <v>176</v>
      </c>
      <c r="K220" s="61"/>
      <c r="L220" s="61"/>
      <c r="M220" s="61"/>
      <c r="N220" s="7"/>
      <c r="O220" s="7"/>
      <c r="P220" s="7"/>
      <c r="Q220" s="7"/>
      <c r="R220" s="7"/>
      <c r="S220" s="65">
        <v>34973</v>
      </c>
      <c r="T220" s="63">
        <v>18.5</v>
      </c>
      <c r="U220" s="63">
        <v>317.5</v>
      </c>
      <c r="V220" s="63">
        <v>892.4</v>
      </c>
      <c r="W220" s="63">
        <v>924.4</v>
      </c>
      <c r="X220" s="63">
        <v>901.2</v>
      </c>
      <c r="Y220" s="64">
        <v>3054</v>
      </c>
      <c r="Z220" s="6">
        <f>AVERAGE(Y220:Y223)</f>
        <v>3100.3250000000003</v>
      </c>
      <c r="AA220" s="56">
        <f>S220</f>
        <v>34973</v>
      </c>
      <c r="AC220" s="56"/>
      <c r="AE220" s="56"/>
    </row>
    <row r="221" spans="2:31" ht="25.5">
      <c r="B221" s="7"/>
      <c r="C221" s="7"/>
      <c r="D221" s="62" t="s">
        <v>138</v>
      </c>
      <c r="E221" s="63">
        <v>21.5</v>
      </c>
      <c r="F221" s="63">
        <v>325</v>
      </c>
      <c r="G221" s="63">
        <v>174</v>
      </c>
      <c r="H221" s="63">
        <v>370</v>
      </c>
      <c r="I221" s="63">
        <v>48.5</v>
      </c>
      <c r="J221" s="63">
        <v>135</v>
      </c>
      <c r="K221" s="63">
        <v>253</v>
      </c>
      <c r="L221" s="63">
        <v>556.5</v>
      </c>
      <c r="M221" s="64">
        <v>1883.5</v>
      </c>
      <c r="N221" s="21"/>
      <c r="O221" s="7"/>
      <c r="P221" s="7"/>
      <c r="Q221" s="7"/>
      <c r="R221" s="7"/>
      <c r="S221" s="65">
        <v>34881</v>
      </c>
      <c r="T221" s="63">
        <v>18.7</v>
      </c>
      <c r="U221" s="63">
        <v>316.7</v>
      </c>
      <c r="V221" s="63">
        <v>907.7</v>
      </c>
      <c r="W221" s="63">
        <v>962.3</v>
      </c>
      <c r="X221" s="63">
        <v>887.2</v>
      </c>
      <c r="Y221" s="64">
        <v>3092.6</v>
      </c>
      <c r="AC221" s="56"/>
      <c r="AE221" s="56"/>
    </row>
    <row r="222" spans="2:31" ht="12.75">
      <c r="B222" s="7"/>
      <c r="C222" s="7"/>
      <c r="D222" s="65">
        <v>39264</v>
      </c>
      <c r="E222" s="63">
        <v>23.5</v>
      </c>
      <c r="F222" s="63">
        <v>320.5</v>
      </c>
      <c r="G222" s="63">
        <v>181</v>
      </c>
      <c r="H222" s="63">
        <v>369</v>
      </c>
      <c r="I222" s="63">
        <v>49</v>
      </c>
      <c r="J222" s="63">
        <v>165</v>
      </c>
      <c r="K222" s="63">
        <v>327</v>
      </c>
      <c r="L222" s="63">
        <v>521</v>
      </c>
      <c r="M222" s="64">
        <v>1956</v>
      </c>
      <c r="N222" s="7"/>
      <c r="O222" s="7"/>
      <c r="P222" s="7"/>
      <c r="Q222" s="7"/>
      <c r="R222" s="7"/>
      <c r="S222" s="65">
        <v>34790</v>
      </c>
      <c r="T222" s="63">
        <v>18.9</v>
      </c>
      <c r="U222" s="63">
        <v>317.1</v>
      </c>
      <c r="V222" s="63">
        <v>910.3</v>
      </c>
      <c r="W222" s="63">
        <v>977.9</v>
      </c>
      <c r="X222" s="63">
        <v>868.6</v>
      </c>
      <c r="Y222" s="64">
        <v>3092.8</v>
      </c>
      <c r="AC222" s="56"/>
      <c r="AE222" s="56"/>
    </row>
    <row r="223" spans="2:31" ht="25.5">
      <c r="B223" s="7"/>
      <c r="C223" s="7"/>
      <c r="D223" s="62" t="s">
        <v>139</v>
      </c>
      <c r="E223" s="63">
        <v>20</v>
      </c>
      <c r="F223" s="63">
        <v>327</v>
      </c>
      <c r="G223" s="63">
        <v>176</v>
      </c>
      <c r="H223" s="63">
        <v>364</v>
      </c>
      <c r="I223" s="63">
        <v>44</v>
      </c>
      <c r="J223" s="63">
        <v>146</v>
      </c>
      <c r="K223" s="63">
        <v>220</v>
      </c>
      <c r="L223" s="63">
        <v>606.5</v>
      </c>
      <c r="M223" s="64">
        <v>1903.5</v>
      </c>
      <c r="N223" s="21">
        <f>AVERAGE(M222:M223)</f>
        <v>1929.75</v>
      </c>
      <c r="O223" s="7"/>
      <c r="P223" s="7"/>
      <c r="Q223" s="7">
        <v>4</v>
      </c>
      <c r="R223" s="7"/>
      <c r="S223" s="65">
        <v>34700</v>
      </c>
      <c r="T223" s="63">
        <v>19.3</v>
      </c>
      <c r="U223" s="63">
        <v>320.8</v>
      </c>
      <c r="V223" s="63">
        <v>934.5</v>
      </c>
      <c r="W223" s="64">
        <v>1016.8</v>
      </c>
      <c r="X223" s="63">
        <v>870.5</v>
      </c>
      <c r="Y223" s="64">
        <v>3161.9</v>
      </c>
      <c r="AC223" s="56"/>
      <c r="AE223" s="56"/>
    </row>
    <row r="224" spans="2:31" ht="12.75">
      <c r="B224" s="7"/>
      <c r="C224" s="7"/>
      <c r="D224" s="65">
        <v>38899</v>
      </c>
      <c r="E224" s="63">
        <v>24.5</v>
      </c>
      <c r="F224" s="63">
        <v>330</v>
      </c>
      <c r="G224" s="63">
        <v>189.5</v>
      </c>
      <c r="H224" s="63">
        <v>380</v>
      </c>
      <c r="I224" s="63">
        <v>50</v>
      </c>
      <c r="J224" s="63">
        <v>180</v>
      </c>
      <c r="K224" s="63">
        <v>330.6</v>
      </c>
      <c r="L224" s="63">
        <v>548</v>
      </c>
      <c r="M224" s="64">
        <v>2032.6</v>
      </c>
      <c r="N224" s="7"/>
      <c r="O224" s="7"/>
      <c r="P224" s="7"/>
      <c r="Q224" s="7">
        <v>6</v>
      </c>
      <c r="R224" s="7"/>
      <c r="S224" s="65">
        <v>34608</v>
      </c>
      <c r="T224" s="63">
        <v>19</v>
      </c>
      <c r="U224" s="63">
        <v>314.2</v>
      </c>
      <c r="V224" s="63">
        <v>938.3</v>
      </c>
      <c r="W224" s="63">
        <v>972.1</v>
      </c>
      <c r="X224" s="63">
        <v>850.8</v>
      </c>
      <c r="Y224" s="64">
        <v>3094.4</v>
      </c>
      <c r="Z224" s="6">
        <f>AVERAGE(Y224:Y227)</f>
        <v>2980.875</v>
      </c>
      <c r="AA224" s="56">
        <f>S224</f>
        <v>34608</v>
      </c>
      <c r="AC224" s="56"/>
      <c r="AE224" s="56"/>
    </row>
    <row r="225" spans="2:31" ht="25.5">
      <c r="B225" s="7"/>
      <c r="C225" s="7"/>
      <c r="D225" s="62" t="s">
        <v>140</v>
      </c>
      <c r="E225" s="63">
        <v>25.5</v>
      </c>
      <c r="F225" s="63">
        <v>334</v>
      </c>
      <c r="G225" s="63">
        <v>185</v>
      </c>
      <c r="H225" s="63">
        <v>389</v>
      </c>
      <c r="I225" s="63">
        <v>58.5</v>
      </c>
      <c r="J225" s="63">
        <v>170</v>
      </c>
      <c r="K225" s="63">
        <v>234.8</v>
      </c>
      <c r="L225" s="63">
        <v>585</v>
      </c>
      <c r="M225" s="64">
        <v>1981.8</v>
      </c>
      <c r="N225" s="21">
        <f>AVERAGE(M224:M225)</f>
        <v>2007.1999999999998</v>
      </c>
      <c r="O225" s="7"/>
      <c r="Q225" s="7">
        <v>8</v>
      </c>
      <c r="R225" s="7"/>
      <c r="S225" s="65">
        <v>34516</v>
      </c>
      <c r="T225" s="63">
        <v>19.5</v>
      </c>
      <c r="U225" s="63">
        <v>319.5</v>
      </c>
      <c r="V225" s="63">
        <v>924.5</v>
      </c>
      <c r="W225" s="63">
        <v>908.2</v>
      </c>
      <c r="X225" s="63">
        <v>814.9</v>
      </c>
      <c r="Y225" s="64">
        <v>2986.6</v>
      </c>
      <c r="AC225" s="56"/>
      <c r="AE225" s="56"/>
    </row>
    <row r="226" spans="2:31" ht="12.75">
      <c r="B226" s="7"/>
      <c r="C226" s="7"/>
      <c r="D226" s="65">
        <v>38534</v>
      </c>
      <c r="E226" s="63">
        <v>26.5</v>
      </c>
      <c r="F226" s="63">
        <v>346</v>
      </c>
      <c r="G226" s="63">
        <v>194</v>
      </c>
      <c r="H226" s="63">
        <v>400</v>
      </c>
      <c r="I226" s="63">
        <v>60</v>
      </c>
      <c r="J226" s="63">
        <v>165</v>
      </c>
      <c r="K226" s="63">
        <v>352.8</v>
      </c>
      <c r="L226" s="63">
        <v>610.3</v>
      </c>
      <c r="M226" s="64">
        <v>2154.6</v>
      </c>
      <c r="N226" s="7"/>
      <c r="O226" s="7"/>
      <c r="Q226" s="7">
        <v>10</v>
      </c>
      <c r="R226" s="7"/>
      <c r="S226" s="65">
        <v>34425</v>
      </c>
      <c r="T226" s="63">
        <v>19.7</v>
      </c>
      <c r="U226" s="63">
        <v>320.4</v>
      </c>
      <c r="V226" s="63">
        <v>859.3</v>
      </c>
      <c r="W226" s="63">
        <v>888.2</v>
      </c>
      <c r="X226" s="63">
        <v>828.3</v>
      </c>
      <c r="Y226" s="64">
        <v>2915.9</v>
      </c>
      <c r="AC226" s="56"/>
      <c r="AE226" s="56"/>
    </row>
    <row r="227" spans="4:31" ht="25.5">
      <c r="D227" s="62" t="s">
        <v>141</v>
      </c>
      <c r="E227" s="63">
        <v>25</v>
      </c>
      <c r="F227" s="63">
        <v>344.8</v>
      </c>
      <c r="G227" s="63">
        <v>205</v>
      </c>
      <c r="H227" s="63">
        <v>405</v>
      </c>
      <c r="I227" s="63">
        <v>53</v>
      </c>
      <c r="J227" s="63">
        <v>153.5</v>
      </c>
      <c r="K227" s="63">
        <v>256.6</v>
      </c>
      <c r="L227" s="63">
        <v>608.6</v>
      </c>
      <c r="M227" s="64">
        <v>2051.5</v>
      </c>
      <c r="N227" s="21">
        <f>AVERAGE(M226:M227)</f>
        <v>2103.05</v>
      </c>
      <c r="Q227" s="7">
        <v>12</v>
      </c>
      <c r="S227" s="65">
        <v>34335</v>
      </c>
      <c r="T227" s="63">
        <v>19.8</v>
      </c>
      <c r="U227" s="63">
        <v>319.4</v>
      </c>
      <c r="V227" s="63">
        <v>822.7</v>
      </c>
      <c r="W227" s="63">
        <v>896.9</v>
      </c>
      <c r="X227" s="63">
        <v>867.8</v>
      </c>
      <c r="Y227" s="64">
        <v>2926.6</v>
      </c>
      <c r="AC227" s="56"/>
      <c r="AE227" s="56"/>
    </row>
    <row r="228" spans="4:31" ht="12.75">
      <c r="D228" s="65">
        <v>38169</v>
      </c>
      <c r="E228" s="63">
        <v>26</v>
      </c>
      <c r="F228" s="63">
        <v>348.5</v>
      </c>
      <c r="G228" s="63">
        <v>200</v>
      </c>
      <c r="H228" s="63">
        <v>410</v>
      </c>
      <c r="I228" s="63">
        <v>70</v>
      </c>
      <c r="J228" s="63">
        <v>173</v>
      </c>
      <c r="K228" s="63">
        <v>360.5</v>
      </c>
      <c r="L228" s="63">
        <v>592.3</v>
      </c>
      <c r="M228" s="64">
        <v>2180.3</v>
      </c>
      <c r="Q228" s="7">
        <v>14</v>
      </c>
      <c r="S228" s="65">
        <v>34243</v>
      </c>
      <c r="T228" s="63">
        <v>20.2</v>
      </c>
      <c r="U228" s="63">
        <v>323.2</v>
      </c>
      <c r="V228" s="63">
        <v>840.3</v>
      </c>
      <c r="W228" s="63">
        <v>894.9</v>
      </c>
      <c r="X228" s="63">
        <v>819.2</v>
      </c>
      <c r="Y228" s="64">
        <v>2897.8</v>
      </c>
      <c r="Z228" s="6">
        <f>AVERAGE(Y228:Y231)</f>
        <v>2948.8250000000003</v>
      </c>
      <c r="AA228" s="56">
        <f>S228</f>
        <v>34243</v>
      </c>
      <c r="AC228" s="56"/>
      <c r="AE228" s="56"/>
    </row>
    <row r="229" spans="4:31" ht="25.5">
      <c r="D229" s="62" t="s">
        <v>142</v>
      </c>
      <c r="E229" s="63">
        <v>26</v>
      </c>
      <c r="F229" s="63">
        <v>355.5</v>
      </c>
      <c r="G229" s="63">
        <v>198</v>
      </c>
      <c r="H229" s="63">
        <v>415</v>
      </c>
      <c r="I229" s="63">
        <v>65</v>
      </c>
      <c r="J229" s="63">
        <v>149</v>
      </c>
      <c r="K229" s="63">
        <v>256.5</v>
      </c>
      <c r="L229" s="63">
        <v>660.1</v>
      </c>
      <c r="M229" s="64">
        <v>2125.1</v>
      </c>
      <c r="N229" s="21">
        <f>AVERAGE(M228:M229)</f>
        <v>2152.7</v>
      </c>
      <c r="Q229" s="7">
        <v>16</v>
      </c>
      <c r="S229" s="65">
        <v>34151</v>
      </c>
      <c r="T229" s="63">
        <v>20.3</v>
      </c>
      <c r="U229" s="63">
        <v>323.5</v>
      </c>
      <c r="V229" s="63">
        <v>872.8</v>
      </c>
      <c r="W229" s="63">
        <v>908.9</v>
      </c>
      <c r="X229" s="63">
        <v>785.2</v>
      </c>
      <c r="Y229" s="64">
        <v>2910.7</v>
      </c>
      <c r="AC229" s="56"/>
      <c r="AE229" s="56"/>
    </row>
    <row r="230" spans="4:31" ht="12.75">
      <c r="D230" s="65">
        <v>37803</v>
      </c>
      <c r="E230" s="63">
        <v>26</v>
      </c>
      <c r="F230" s="63">
        <v>360</v>
      </c>
      <c r="G230" s="63">
        <v>200</v>
      </c>
      <c r="H230" s="63">
        <v>402</v>
      </c>
      <c r="I230" s="63">
        <v>72</v>
      </c>
      <c r="J230" s="63">
        <v>177</v>
      </c>
      <c r="K230" s="63">
        <v>337</v>
      </c>
      <c r="L230" s="63">
        <v>586.9</v>
      </c>
      <c r="M230" s="64">
        <v>2160.9</v>
      </c>
      <c r="Q230" s="7">
        <v>18</v>
      </c>
      <c r="S230" s="65">
        <v>34060</v>
      </c>
      <c r="T230" s="63">
        <v>20.5</v>
      </c>
      <c r="U230" s="63">
        <v>323.2</v>
      </c>
      <c r="V230" s="63">
        <v>905.9</v>
      </c>
      <c r="W230" s="63">
        <v>878.2</v>
      </c>
      <c r="X230" s="63">
        <v>815.4</v>
      </c>
      <c r="Y230" s="64">
        <v>2943.2</v>
      </c>
      <c r="AC230" s="56"/>
      <c r="AE230" s="56"/>
    </row>
    <row r="231" spans="4:31" ht="25.5">
      <c r="D231" s="62" t="s">
        <v>143</v>
      </c>
      <c r="E231" s="63">
        <v>25</v>
      </c>
      <c r="F231" s="63">
        <v>364</v>
      </c>
      <c r="G231" s="63">
        <v>205</v>
      </c>
      <c r="H231" s="63">
        <v>392</v>
      </c>
      <c r="I231" s="63">
        <v>70</v>
      </c>
      <c r="J231" s="63">
        <v>138</v>
      </c>
      <c r="K231" s="63">
        <v>258</v>
      </c>
      <c r="L231" s="63">
        <v>635.8</v>
      </c>
      <c r="M231" s="64">
        <v>2087.8</v>
      </c>
      <c r="N231" s="21">
        <f>AVERAGE(M230:M231)</f>
        <v>2124.3500000000004</v>
      </c>
      <c r="Q231" s="7">
        <v>20</v>
      </c>
      <c r="S231" s="65">
        <v>33970</v>
      </c>
      <c r="T231" s="63">
        <v>20.4</v>
      </c>
      <c r="U231" s="63">
        <v>319.9</v>
      </c>
      <c r="V231" s="63">
        <v>961.3</v>
      </c>
      <c r="W231" s="63">
        <v>876.4</v>
      </c>
      <c r="X231" s="63">
        <v>865.6</v>
      </c>
      <c r="Y231" s="64">
        <v>3043.6</v>
      </c>
      <c r="AC231" s="56"/>
      <c r="AE231" s="56"/>
    </row>
    <row r="232" spans="4:31" ht="12.75">
      <c r="D232" s="65">
        <v>37438</v>
      </c>
      <c r="E232" s="63">
        <v>25</v>
      </c>
      <c r="F232" s="63">
        <v>367</v>
      </c>
      <c r="G232" s="63">
        <v>199.5</v>
      </c>
      <c r="H232" s="63">
        <v>373</v>
      </c>
      <c r="I232" s="63">
        <v>74.5</v>
      </c>
      <c r="J232" s="63">
        <v>167</v>
      </c>
      <c r="K232" s="63">
        <v>324</v>
      </c>
      <c r="L232" s="63">
        <v>595</v>
      </c>
      <c r="M232" s="64">
        <v>2125</v>
      </c>
      <c r="Q232" s="7">
        <v>22</v>
      </c>
      <c r="S232" s="65">
        <v>33878</v>
      </c>
      <c r="T232" s="63">
        <v>20.4</v>
      </c>
      <c r="U232" s="63">
        <v>319</v>
      </c>
      <c r="V232" s="63">
        <v>966.5</v>
      </c>
      <c r="W232" s="63">
        <v>928.9</v>
      </c>
      <c r="X232" s="63">
        <v>859.5</v>
      </c>
      <c r="Y232" s="64">
        <v>3094.3</v>
      </c>
      <c r="Z232" s="6">
        <f>AVERAGE(Y232:Y235)</f>
        <v>2985.9750000000004</v>
      </c>
      <c r="AA232" s="56">
        <f>S232</f>
        <v>33878</v>
      </c>
      <c r="AC232" s="56"/>
      <c r="AE232" s="56"/>
    </row>
    <row r="233" spans="4:31" ht="25.5">
      <c r="D233" s="62" t="s">
        <v>144</v>
      </c>
      <c r="E233" s="63">
        <v>23.5</v>
      </c>
      <c r="F233" s="63">
        <v>367</v>
      </c>
      <c r="G233" s="63">
        <v>200</v>
      </c>
      <c r="H233" s="63">
        <v>376</v>
      </c>
      <c r="I233" s="63">
        <v>75</v>
      </c>
      <c r="J233" s="63">
        <v>137</v>
      </c>
      <c r="K233" s="63">
        <v>178</v>
      </c>
      <c r="L233" s="63">
        <v>659.5</v>
      </c>
      <c r="M233" s="64">
        <v>2016</v>
      </c>
      <c r="N233" s="21">
        <f>AVERAGE(M232:M233)</f>
        <v>2070.5</v>
      </c>
      <c r="Q233" s="7">
        <v>24</v>
      </c>
      <c r="S233" s="65">
        <v>33786</v>
      </c>
      <c r="T233" s="63">
        <v>20.3</v>
      </c>
      <c r="U233" s="63">
        <v>316.3</v>
      </c>
      <c r="V233" s="63">
        <v>920.2</v>
      </c>
      <c r="W233" s="63">
        <v>942.8</v>
      </c>
      <c r="X233" s="63">
        <v>805.2</v>
      </c>
      <c r="Y233" s="64">
        <v>3004.8</v>
      </c>
      <c r="AC233" s="56"/>
      <c r="AE233" s="56"/>
    </row>
    <row r="234" spans="4:31" ht="12.75">
      <c r="D234" s="65">
        <v>37073</v>
      </c>
      <c r="E234" s="63">
        <v>25</v>
      </c>
      <c r="F234" s="63">
        <v>365</v>
      </c>
      <c r="G234" s="63">
        <v>197</v>
      </c>
      <c r="H234" s="63">
        <v>378</v>
      </c>
      <c r="I234" s="63">
        <v>82</v>
      </c>
      <c r="J234" s="63">
        <v>162</v>
      </c>
      <c r="K234" s="63">
        <v>315</v>
      </c>
      <c r="L234" s="63">
        <v>606</v>
      </c>
      <c r="M234" s="64">
        <v>2130</v>
      </c>
      <c r="Q234" s="7">
        <v>26</v>
      </c>
      <c r="S234" s="65">
        <v>33695</v>
      </c>
      <c r="T234" s="63">
        <v>20</v>
      </c>
      <c r="U234" s="63">
        <v>311</v>
      </c>
      <c r="V234" s="63">
        <v>886.1</v>
      </c>
      <c r="W234" s="63">
        <v>917</v>
      </c>
      <c r="X234" s="63">
        <v>806.4</v>
      </c>
      <c r="Y234" s="64">
        <v>2940.5</v>
      </c>
      <c r="AC234" s="56"/>
      <c r="AE234" s="56"/>
    </row>
    <row r="235" spans="4:31" ht="25.5">
      <c r="D235" s="62" t="s">
        <v>145</v>
      </c>
      <c r="E235" s="63">
        <v>24</v>
      </c>
      <c r="F235" s="63">
        <v>372</v>
      </c>
      <c r="G235" s="63">
        <v>191</v>
      </c>
      <c r="H235" s="63">
        <v>380</v>
      </c>
      <c r="I235" s="63">
        <v>63</v>
      </c>
      <c r="J235" s="63">
        <v>140</v>
      </c>
      <c r="K235" s="63">
        <v>219</v>
      </c>
      <c r="L235" s="63">
        <v>656</v>
      </c>
      <c r="M235" s="64">
        <v>2045</v>
      </c>
      <c r="N235" s="21">
        <f>AVERAGE(M234:M235)</f>
        <v>2087.5</v>
      </c>
      <c r="Q235" s="7">
        <v>28</v>
      </c>
      <c r="S235" s="65">
        <v>33604</v>
      </c>
      <c r="T235" s="63">
        <v>19.8</v>
      </c>
      <c r="U235" s="63">
        <v>306.6</v>
      </c>
      <c r="V235" s="63">
        <v>860.7</v>
      </c>
      <c r="W235" s="63">
        <v>900.6</v>
      </c>
      <c r="X235" s="63">
        <v>816.6</v>
      </c>
      <c r="Y235" s="64">
        <v>2904.3</v>
      </c>
      <c r="AC235" s="56"/>
      <c r="AE235" s="56"/>
    </row>
    <row r="236" spans="4:31" ht="12.75">
      <c r="D236" s="65">
        <v>36708</v>
      </c>
      <c r="E236" s="63">
        <v>26</v>
      </c>
      <c r="F236" s="63">
        <v>377</v>
      </c>
      <c r="G236" s="63">
        <v>184</v>
      </c>
      <c r="H236" s="63">
        <v>387</v>
      </c>
      <c r="I236" s="63">
        <v>71</v>
      </c>
      <c r="J236" s="63">
        <v>180</v>
      </c>
      <c r="K236" s="63">
        <v>306</v>
      </c>
      <c r="L236" s="63">
        <v>566</v>
      </c>
      <c r="M236" s="64">
        <v>2097</v>
      </c>
      <c r="Q236" s="7">
        <v>30</v>
      </c>
      <c r="S236" s="65">
        <v>33512</v>
      </c>
      <c r="T236" s="63">
        <v>19.6</v>
      </c>
      <c r="U236" s="63">
        <v>303.6</v>
      </c>
      <c r="V236" s="63">
        <v>880.8</v>
      </c>
      <c r="W236" s="63">
        <v>940.5</v>
      </c>
      <c r="X236" s="63">
        <v>805.6</v>
      </c>
      <c r="Y236" s="64">
        <v>2950.1</v>
      </c>
      <c r="Z236" s="6">
        <f>AVERAGE(Y236:Y239)</f>
        <v>2937.775</v>
      </c>
      <c r="AA236" s="56">
        <f>S236</f>
        <v>33512</v>
      </c>
      <c r="AC236" s="56"/>
      <c r="AE236" s="56"/>
    </row>
    <row r="237" spans="4:31" ht="25.5">
      <c r="D237" s="62" t="s">
        <v>146</v>
      </c>
      <c r="E237" s="63">
        <v>25</v>
      </c>
      <c r="F237" s="63">
        <v>380</v>
      </c>
      <c r="G237" s="63">
        <v>180</v>
      </c>
      <c r="H237" s="63">
        <v>396</v>
      </c>
      <c r="I237" s="63">
        <v>70</v>
      </c>
      <c r="J237" s="63">
        <v>110</v>
      </c>
      <c r="K237" s="63">
        <v>212</v>
      </c>
      <c r="L237" s="63">
        <v>622</v>
      </c>
      <c r="M237" s="64">
        <v>1995</v>
      </c>
      <c r="N237" s="21">
        <f>AVERAGE(M236:M237)</f>
        <v>2046</v>
      </c>
      <c r="Q237" s="7">
        <v>32</v>
      </c>
      <c r="S237" s="65">
        <v>33420</v>
      </c>
      <c r="T237" s="63">
        <v>20</v>
      </c>
      <c r="U237" s="63">
        <v>305</v>
      </c>
      <c r="V237" s="63">
        <v>940</v>
      </c>
      <c r="W237" s="63">
        <v>900</v>
      </c>
      <c r="X237" s="63">
        <v>795</v>
      </c>
      <c r="Y237" s="64">
        <v>2960</v>
      </c>
      <c r="AC237" s="56"/>
      <c r="AE237" s="56"/>
    </row>
    <row r="238" spans="4:31" ht="12.75">
      <c r="D238" s="66">
        <v>36342</v>
      </c>
      <c r="E238" s="63">
        <v>26</v>
      </c>
      <c r="F238" s="63">
        <v>385</v>
      </c>
      <c r="G238" s="63">
        <v>182</v>
      </c>
      <c r="H238" s="63">
        <v>408</v>
      </c>
      <c r="I238" s="63">
        <v>75</v>
      </c>
      <c r="J238" s="63">
        <v>149</v>
      </c>
      <c r="K238" s="63">
        <v>285</v>
      </c>
      <c r="L238" s="63">
        <v>610</v>
      </c>
      <c r="M238" s="64">
        <v>2120</v>
      </c>
      <c r="Q238" s="7">
        <v>34</v>
      </c>
      <c r="S238" s="65">
        <v>33329</v>
      </c>
      <c r="T238" s="63">
        <v>20</v>
      </c>
      <c r="U238" s="63">
        <v>308</v>
      </c>
      <c r="V238" s="63">
        <v>920</v>
      </c>
      <c r="W238" s="63">
        <v>870</v>
      </c>
      <c r="X238" s="63">
        <v>810</v>
      </c>
      <c r="Y238" s="64">
        <v>2928</v>
      </c>
      <c r="AC238" s="56"/>
      <c r="AE238" s="56"/>
    </row>
    <row r="239" spans="4:31" ht="25.5">
      <c r="D239" s="62" t="s">
        <v>157</v>
      </c>
      <c r="E239" s="63">
        <v>25</v>
      </c>
      <c r="F239" s="63">
        <v>391</v>
      </c>
      <c r="G239" s="63">
        <v>184</v>
      </c>
      <c r="H239" s="63">
        <v>413</v>
      </c>
      <c r="I239" s="63">
        <v>61</v>
      </c>
      <c r="J239" s="63">
        <v>119</v>
      </c>
      <c r="K239" s="63">
        <v>218</v>
      </c>
      <c r="L239" s="63">
        <v>633</v>
      </c>
      <c r="M239" s="64">
        <v>2044</v>
      </c>
      <c r="N239" s="21">
        <f>AVERAGE(M238:M239)</f>
        <v>2082</v>
      </c>
      <c r="Q239" s="7">
        <v>36</v>
      </c>
      <c r="S239" s="65">
        <v>33239</v>
      </c>
      <c r="T239" s="63">
        <v>20</v>
      </c>
      <c r="U239" s="63">
        <v>298</v>
      </c>
      <c r="V239" s="63">
        <v>880</v>
      </c>
      <c r="W239" s="63">
        <v>870</v>
      </c>
      <c r="X239" s="63">
        <v>845</v>
      </c>
      <c r="Y239" s="64">
        <v>2913</v>
      </c>
      <c r="AC239" s="56"/>
      <c r="AE239" s="56"/>
    </row>
    <row r="240" spans="4:31" ht="12.75">
      <c r="D240" s="66">
        <v>35977</v>
      </c>
      <c r="E240" s="63">
        <v>27</v>
      </c>
      <c r="F240" s="63">
        <v>392</v>
      </c>
      <c r="G240" s="63">
        <v>196</v>
      </c>
      <c r="H240" s="63">
        <v>425</v>
      </c>
      <c r="I240" s="63">
        <v>80</v>
      </c>
      <c r="J240" s="63">
        <v>144</v>
      </c>
      <c r="K240" s="63">
        <v>280</v>
      </c>
      <c r="L240" s="63">
        <v>660</v>
      </c>
      <c r="M240" s="64">
        <v>2204</v>
      </c>
      <c r="Q240" s="7">
        <v>38</v>
      </c>
      <c r="S240" s="65">
        <v>33147</v>
      </c>
      <c r="T240" s="63">
        <v>20</v>
      </c>
      <c r="U240" s="63">
        <v>300</v>
      </c>
      <c r="V240" s="63">
        <v>880</v>
      </c>
      <c r="W240" s="63">
        <v>890</v>
      </c>
      <c r="X240" s="63">
        <v>871</v>
      </c>
      <c r="Y240" s="64">
        <v>2961</v>
      </c>
      <c r="Z240" s="6">
        <f>AVERAGE(Y240:Y243)</f>
        <v>2981</v>
      </c>
      <c r="AA240" s="56">
        <f>S240</f>
        <v>33147</v>
      </c>
      <c r="AC240" s="56"/>
      <c r="AE240" s="56"/>
    </row>
    <row r="241" spans="4:31" ht="25.5">
      <c r="D241" s="62" t="s">
        <v>158</v>
      </c>
      <c r="E241" s="63">
        <v>26</v>
      </c>
      <c r="F241" s="63">
        <v>400</v>
      </c>
      <c r="G241" s="63">
        <v>189</v>
      </c>
      <c r="H241" s="63">
        <v>433</v>
      </c>
      <c r="I241" s="63">
        <v>82</v>
      </c>
      <c r="J241" s="63">
        <v>115</v>
      </c>
      <c r="K241" s="63">
        <v>262</v>
      </c>
      <c r="L241" s="63">
        <v>640</v>
      </c>
      <c r="M241" s="64">
        <v>2147</v>
      </c>
      <c r="N241" s="21">
        <f>AVERAGE(M240:M241)</f>
        <v>2175.5</v>
      </c>
      <c r="Q241" s="7">
        <v>40</v>
      </c>
      <c r="S241" s="65">
        <v>33055</v>
      </c>
      <c r="T241" s="63">
        <v>21</v>
      </c>
      <c r="U241" s="63">
        <v>305</v>
      </c>
      <c r="V241" s="63">
        <v>900</v>
      </c>
      <c r="W241" s="63">
        <v>910</v>
      </c>
      <c r="X241" s="63">
        <v>825</v>
      </c>
      <c r="Y241" s="64">
        <v>2961</v>
      </c>
      <c r="AC241" s="56"/>
      <c r="AE241" s="56"/>
    </row>
    <row r="242" spans="4:31" ht="12.75">
      <c r="D242" s="66">
        <v>35612</v>
      </c>
      <c r="E242" s="63">
        <v>28</v>
      </c>
      <c r="F242" s="63">
        <v>405</v>
      </c>
      <c r="G242" s="63">
        <v>198</v>
      </c>
      <c r="H242" s="63">
        <v>435</v>
      </c>
      <c r="I242" s="63">
        <v>100</v>
      </c>
      <c r="J242" s="63">
        <v>145</v>
      </c>
      <c r="K242" s="63">
        <v>290</v>
      </c>
      <c r="L242" s="63">
        <v>693</v>
      </c>
      <c r="M242" s="64">
        <v>2294</v>
      </c>
      <c r="Q242" s="7">
        <v>42</v>
      </c>
      <c r="S242" s="65">
        <v>32964</v>
      </c>
      <c r="T242" s="63">
        <v>21</v>
      </c>
      <c r="U242" s="63">
        <v>315</v>
      </c>
      <c r="V242" s="63">
        <v>920</v>
      </c>
      <c r="W242" s="63">
        <v>860</v>
      </c>
      <c r="X242" s="63">
        <v>845</v>
      </c>
      <c r="Y242" s="64">
        <v>2961</v>
      </c>
      <c r="AC242" s="56"/>
      <c r="AE242" s="56"/>
    </row>
    <row r="243" spans="4:31" ht="25.5">
      <c r="D243" s="62" t="s">
        <v>159</v>
      </c>
      <c r="E243" s="63">
        <v>27</v>
      </c>
      <c r="F243" s="63">
        <v>410</v>
      </c>
      <c r="G243" s="63">
        <v>191</v>
      </c>
      <c r="H243" s="63">
        <v>460</v>
      </c>
      <c r="I243" s="63">
        <v>75</v>
      </c>
      <c r="J243" s="63">
        <v>110</v>
      </c>
      <c r="K243" s="63">
        <v>273</v>
      </c>
      <c r="L243" s="63">
        <v>670</v>
      </c>
      <c r="M243" s="64">
        <v>2216</v>
      </c>
      <c r="N243" s="21">
        <f>AVERAGE(M242:M243)</f>
        <v>2255</v>
      </c>
      <c r="P243">
        <v>2310.25</v>
      </c>
      <c r="Q243" s="7">
        <v>1987</v>
      </c>
      <c r="S243" s="65">
        <v>32874</v>
      </c>
      <c r="T243" s="63">
        <v>21</v>
      </c>
      <c r="U243" s="63">
        <v>310</v>
      </c>
      <c r="V243" s="63">
        <v>890</v>
      </c>
      <c r="W243" s="63">
        <v>890</v>
      </c>
      <c r="X243" s="63">
        <v>930</v>
      </c>
      <c r="Y243" s="64">
        <v>3041</v>
      </c>
      <c r="AC243" s="56"/>
      <c r="AE243" s="56"/>
    </row>
    <row r="244" spans="4:31" ht="12.75">
      <c r="D244" s="66">
        <v>35247</v>
      </c>
      <c r="E244" s="63">
        <v>29</v>
      </c>
      <c r="F244" s="63">
        <v>405</v>
      </c>
      <c r="G244" s="63">
        <v>200</v>
      </c>
      <c r="H244" s="63">
        <v>440</v>
      </c>
      <c r="I244" s="63">
        <v>115</v>
      </c>
      <c r="J244" s="63">
        <v>145</v>
      </c>
      <c r="K244" s="63">
        <v>325</v>
      </c>
      <c r="L244" s="63">
        <v>640</v>
      </c>
      <c r="M244" s="64">
        <v>2299</v>
      </c>
      <c r="P244">
        <v>2269.15</v>
      </c>
      <c r="Q244" s="7">
        <v>1988</v>
      </c>
      <c r="S244" s="65">
        <v>32782</v>
      </c>
      <c r="T244" s="63">
        <v>21</v>
      </c>
      <c r="U244" s="63">
        <v>320</v>
      </c>
      <c r="V244" s="63">
        <v>910</v>
      </c>
      <c r="W244" s="63">
        <v>965</v>
      </c>
      <c r="X244" s="63">
        <v>910</v>
      </c>
      <c r="Y244" s="64">
        <v>3126</v>
      </c>
      <c r="Z244" s="6">
        <f>AVERAGE(Y244:Y247)</f>
        <v>3160.5</v>
      </c>
      <c r="AA244" s="56">
        <f>S244</f>
        <v>32782</v>
      </c>
      <c r="AC244" s="56"/>
      <c r="AE244" s="56"/>
    </row>
    <row r="245" spans="4:31" ht="25.5">
      <c r="D245" s="62" t="s">
        <v>160</v>
      </c>
      <c r="E245" s="63">
        <v>30</v>
      </c>
      <c r="F245" s="63">
        <v>407</v>
      </c>
      <c r="G245" s="63">
        <v>190</v>
      </c>
      <c r="H245" s="63">
        <v>476</v>
      </c>
      <c r="I245" s="63">
        <v>80</v>
      </c>
      <c r="J245" s="63">
        <v>115</v>
      </c>
      <c r="K245" s="63">
        <v>275</v>
      </c>
      <c r="L245" s="63">
        <v>716</v>
      </c>
      <c r="M245" s="64">
        <v>2289</v>
      </c>
      <c r="N245" s="21">
        <f>AVERAGE(M244:M245)</f>
        <v>2294</v>
      </c>
      <c r="P245">
        <v>2306</v>
      </c>
      <c r="Q245" s="7">
        <v>1989</v>
      </c>
      <c r="S245" s="65">
        <v>32690</v>
      </c>
      <c r="T245" s="63">
        <v>22</v>
      </c>
      <c r="U245" s="63">
        <v>340</v>
      </c>
      <c r="V245" s="63">
        <v>990</v>
      </c>
      <c r="W245" s="63">
        <v>940</v>
      </c>
      <c r="X245" s="63">
        <v>855</v>
      </c>
      <c r="Y245" s="64">
        <v>3147</v>
      </c>
      <c r="AC245" s="56"/>
      <c r="AE245" s="56"/>
    </row>
    <row r="246" spans="4:31" ht="12.75">
      <c r="D246" s="66">
        <v>34881</v>
      </c>
      <c r="E246" s="63">
        <v>32</v>
      </c>
      <c r="F246" s="63">
        <v>400</v>
      </c>
      <c r="G246" s="63">
        <v>190</v>
      </c>
      <c r="H246" s="63">
        <v>469</v>
      </c>
      <c r="I246" s="63">
        <v>98</v>
      </c>
      <c r="J246" s="63">
        <v>158</v>
      </c>
      <c r="K246" s="63">
        <v>291</v>
      </c>
      <c r="L246" s="63">
        <v>657</v>
      </c>
      <c r="M246" s="64">
        <v>2295</v>
      </c>
      <c r="P246">
        <v>2303.7</v>
      </c>
      <c r="Q246" s="7">
        <v>1990</v>
      </c>
      <c r="S246" s="65">
        <v>32599</v>
      </c>
      <c r="T246" s="63">
        <v>22</v>
      </c>
      <c r="U246" s="63">
        <v>335</v>
      </c>
      <c r="V246" s="63">
        <v>980</v>
      </c>
      <c r="W246" s="63">
        <v>910</v>
      </c>
      <c r="X246" s="63">
        <v>900</v>
      </c>
      <c r="Y246" s="64">
        <v>3147</v>
      </c>
      <c r="AC246" s="56"/>
      <c r="AE246" s="56"/>
    </row>
    <row r="247" spans="4:31" ht="25.5">
      <c r="D247" s="62" t="s">
        <v>161</v>
      </c>
      <c r="E247" s="63">
        <v>33</v>
      </c>
      <c r="F247" s="63">
        <v>410</v>
      </c>
      <c r="G247" s="63">
        <v>189</v>
      </c>
      <c r="H247" s="63">
        <v>445</v>
      </c>
      <c r="I247" s="63">
        <v>93</v>
      </c>
      <c r="J247" s="63">
        <v>125</v>
      </c>
      <c r="K247" s="63">
        <v>260</v>
      </c>
      <c r="L247" s="63">
        <v>633</v>
      </c>
      <c r="M247" s="64">
        <v>2188</v>
      </c>
      <c r="N247" s="21">
        <f>AVERAGE(M246:M247)</f>
        <v>2241.5</v>
      </c>
      <c r="P247">
        <v>2269.25</v>
      </c>
      <c r="Q247" s="7">
        <v>1991</v>
      </c>
      <c r="S247" s="65">
        <v>32509</v>
      </c>
      <c r="T247" s="63">
        <v>22</v>
      </c>
      <c r="U247" s="63">
        <v>330</v>
      </c>
      <c r="V247" s="63">
        <v>950</v>
      </c>
      <c r="W247" s="63">
        <v>960</v>
      </c>
      <c r="X247" s="63">
        <v>960</v>
      </c>
      <c r="Y247" s="64">
        <v>3222</v>
      </c>
      <c r="AC247" s="56"/>
      <c r="AE247" s="56"/>
    </row>
    <row r="248" spans="4:31" ht="12.75">
      <c r="D248" s="66">
        <v>34516</v>
      </c>
      <c r="E248" s="63">
        <v>32</v>
      </c>
      <c r="F248" s="63">
        <v>402</v>
      </c>
      <c r="G248" s="63">
        <v>190</v>
      </c>
      <c r="H248" s="63">
        <v>460</v>
      </c>
      <c r="I248" s="63">
        <v>105</v>
      </c>
      <c r="J248" s="63">
        <v>145</v>
      </c>
      <c r="K248" s="63">
        <v>290</v>
      </c>
      <c r="L248" s="63">
        <v>564</v>
      </c>
      <c r="M248" s="64">
        <v>2188</v>
      </c>
      <c r="P248">
        <v>2207.75</v>
      </c>
      <c r="Q248" s="7">
        <v>1992</v>
      </c>
      <c r="S248" s="65">
        <v>32417</v>
      </c>
      <c r="T248" s="63">
        <v>22</v>
      </c>
      <c r="U248" s="63">
        <v>335</v>
      </c>
      <c r="V248" s="63">
        <v>980</v>
      </c>
      <c r="W248" s="64">
        <v>1015</v>
      </c>
      <c r="X248" s="63">
        <v>985</v>
      </c>
      <c r="Y248" s="64">
        <v>3337</v>
      </c>
      <c r="Z248" s="6">
        <f>AVERAGE(Y248:Y251)</f>
        <v>3340.5</v>
      </c>
      <c r="AA248" s="56">
        <f>S248</f>
        <v>32417</v>
      </c>
      <c r="AC248" s="56"/>
      <c r="AE248" s="56"/>
    </row>
    <row r="249" spans="4:31" ht="25.5">
      <c r="D249" s="62" t="s">
        <v>162</v>
      </c>
      <c r="E249" s="63">
        <v>31</v>
      </c>
      <c r="F249" s="63">
        <v>407</v>
      </c>
      <c r="G249" s="63">
        <v>190</v>
      </c>
      <c r="H249" s="63">
        <v>438</v>
      </c>
      <c r="I249" s="63">
        <v>70</v>
      </c>
      <c r="J249" s="63">
        <v>115</v>
      </c>
      <c r="K249" s="63">
        <v>225</v>
      </c>
      <c r="L249" s="63">
        <v>623</v>
      </c>
      <c r="M249" s="64">
        <v>2099</v>
      </c>
      <c r="N249" s="21">
        <f>AVERAGE(M248:M249)</f>
        <v>2143.5</v>
      </c>
      <c r="P249">
        <v>2127</v>
      </c>
      <c r="Q249" s="7">
        <v>1993</v>
      </c>
      <c r="S249" s="65">
        <v>32325</v>
      </c>
      <c r="T249" s="63">
        <v>24</v>
      </c>
      <c r="U249" s="63">
        <v>353</v>
      </c>
      <c r="V249" s="64">
        <v>1050</v>
      </c>
      <c r="W249" s="64">
        <v>1020</v>
      </c>
      <c r="X249" s="63">
        <v>920</v>
      </c>
      <c r="Y249" s="64">
        <v>3367</v>
      </c>
      <c r="AC249" s="56"/>
      <c r="AE249" s="56"/>
    </row>
    <row r="250" spans="4:31" ht="12.75">
      <c r="D250" s="66">
        <v>34151</v>
      </c>
      <c r="E250" s="63">
        <v>29</v>
      </c>
      <c r="F250" s="63">
        <v>400</v>
      </c>
      <c r="G250" s="63">
        <v>200</v>
      </c>
      <c r="H250" s="63">
        <v>425</v>
      </c>
      <c r="I250" s="63">
        <v>77</v>
      </c>
      <c r="J250" s="63">
        <v>150</v>
      </c>
      <c r="K250" s="63">
        <v>295</v>
      </c>
      <c r="L250" s="63">
        <v>575</v>
      </c>
      <c r="M250" s="64">
        <v>2151</v>
      </c>
      <c r="P250">
        <v>2143.5</v>
      </c>
      <c r="Q250" s="7">
        <v>1994</v>
      </c>
      <c r="S250" s="65">
        <v>32234</v>
      </c>
      <c r="T250" s="63">
        <v>24</v>
      </c>
      <c r="U250" s="63">
        <v>355</v>
      </c>
      <c r="V250" s="64">
        <v>1055</v>
      </c>
      <c r="W250" s="63">
        <v>960</v>
      </c>
      <c r="X250" s="63">
        <v>915</v>
      </c>
      <c r="Y250" s="64">
        <v>3309</v>
      </c>
      <c r="AC250" s="56"/>
      <c r="AE250" s="56"/>
    </row>
    <row r="251" spans="4:31" ht="25.5">
      <c r="D251" s="62" t="s">
        <v>163</v>
      </c>
      <c r="E251" s="63">
        <v>28</v>
      </c>
      <c r="F251" s="63">
        <v>410</v>
      </c>
      <c r="G251" s="63">
        <v>190</v>
      </c>
      <c r="H251" s="63">
        <v>421</v>
      </c>
      <c r="I251" s="63">
        <v>92</v>
      </c>
      <c r="J251" s="63">
        <v>134</v>
      </c>
      <c r="K251" s="63">
        <v>228</v>
      </c>
      <c r="L251" s="63">
        <v>600</v>
      </c>
      <c r="M251" s="64">
        <v>2103</v>
      </c>
      <c r="N251" s="21">
        <f>AVERAGE(M250:M251)</f>
        <v>2127</v>
      </c>
      <c r="P251">
        <v>2241.5</v>
      </c>
      <c r="Q251" s="7">
        <v>1995</v>
      </c>
      <c r="S251" s="65">
        <v>32143</v>
      </c>
      <c r="T251" s="63">
        <v>24</v>
      </c>
      <c r="U251" s="63">
        <v>345</v>
      </c>
      <c r="V251" s="64">
        <v>1010</v>
      </c>
      <c r="W251" s="63">
        <v>970</v>
      </c>
      <c r="X251" s="64">
        <v>1000</v>
      </c>
      <c r="Y251" s="64">
        <v>3349</v>
      </c>
      <c r="AC251" s="56"/>
      <c r="AE251" s="56"/>
    </row>
    <row r="252" spans="4:31" ht="12.75">
      <c r="D252" s="66">
        <v>33786</v>
      </c>
      <c r="E252" s="63">
        <v>28</v>
      </c>
      <c r="F252" s="63">
        <v>422</v>
      </c>
      <c r="G252" s="63">
        <v>214</v>
      </c>
      <c r="H252" s="63">
        <v>413</v>
      </c>
      <c r="I252" s="63">
        <v>90</v>
      </c>
      <c r="J252" s="63">
        <v>145</v>
      </c>
      <c r="K252" s="63">
        <v>274</v>
      </c>
      <c r="L252" s="63">
        <v>586</v>
      </c>
      <c r="M252" s="64">
        <v>2172</v>
      </c>
      <c r="P252">
        <v>2294</v>
      </c>
      <c r="Q252" s="7">
        <v>1996</v>
      </c>
      <c r="S252" s="65">
        <v>32051</v>
      </c>
      <c r="T252" s="63">
        <v>24</v>
      </c>
      <c r="U252" s="63">
        <v>340</v>
      </c>
      <c r="V252" s="64">
        <v>1000</v>
      </c>
      <c r="W252" s="64">
        <v>1057</v>
      </c>
      <c r="X252" s="63">
        <v>960</v>
      </c>
      <c r="Y252" s="64">
        <v>3381</v>
      </c>
      <c r="Z252" s="6">
        <f>AVERAGE(Y252:Y255)</f>
        <v>3299</v>
      </c>
      <c r="AA252" s="56">
        <f>S252</f>
        <v>32051</v>
      </c>
      <c r="AC252" s="56"/>
      <c r="AE252" s="56"/>
    </row>
    <row r="253" spans="4:31" ht="25.5">
      <c r="D253" s="62" t="s">
        <v>164</v>
      </c>
      <c r="E253" s="63">
        <v>27</v>
      </c>
      <c r="F253" s="63">
        <v>427</v>
      </c>
      <c r="G253" s="63">
        <v>235</v>
      </c>
      <c r="H253" s="63">
        <v>400</v>
      </c>
      <c r="I253" s="63">
        <v>100</v>
      </c>
      <c r="J253" s="63">
        <v>163</v>
      </c>
      <c r="K253" s="63">
        <v>296.5</v>
      </c>
      <c r="L253" s="63">
        <v>595</v>
      </c>
      <c r="M253" s="64">
        <v>2243.5</v>
      </c>
      <c r="N253" s="21">
        <f>AVERAGE(M252:M253)</f>
        <v>2207.75</v>
      </c>
      <c r="P253">
        <v>2255</v>
      </c>
      <c r="Q253" s="7">
        <v>1997</v>
      </c>
      <c r="S253" s="65">
        <v>31959</v>
      </c>
      <c r="T253" s="63">
        <v>24</v>
      </c>
      <c r="U253" s="63">
        <v>358</v>
      </c>
      <c r="V253" s="64">
        <v>1070</v>
      </c>
      <c r="W253" s="64">
        <v>1020</v>
      </c>
      <c r="X253" s="63">
        <v>910</v>
      </c>
      <c r="Y253" s="64">
        <v>3382</v>
      </c>
      <c r="AC253" s="56"/>
      <c r="AE253" s="56"/>
    </row>
    <row r="254" spans="4:31" ht="12.75">
      <c r="D254" s="66">
        <v>33420</v>
      </c>
      <c r="E254" s="63">
        <v>28</v>
      </c>
      <c r="F254" s="63">
        <v>443</v>
      </c>
      <c r="G254" s="63">
        <v>228</v>
      </c>
      <c r="H254" s="63">
        <v>390</v>
      </c>
      <c r="I254" s="63">
        <v>87</v>
      </c>
      <c r="J254" s="63">
        <v>193</v>
      </c>
      <c r="K254" s="63">
        <v>328</v>
      </c>
      <c r="L254" s="63">
        <v>578</v>
      </c>
      <c r="M254" s="64">
        <v>2275</v>
      </c>
      <c r="P254">
        <v>2175.5</v>
      </c>
      <c r="Q254" s="7">
        <v>1998</v>
      </c>
      <c r="S254" s="65">
        <v>31868</v>
      </c>
      <c r="T254" s="63">
        <v>23</v>
      </c>
      <c r="U254" s="63">
        <v>350</v>
      </c>
      <c r="V254" s="64">
        <v>1045</v>
      </c>
      <c r="W254" s="63">
        <v>960</v>
      </c>
      <c r="X254" s="63">
        <v>860</v>
      </c>
      <c r="Y254" s="64">
        <v>3238</v>
      </c>
      <c r="AC254" s="56"/>
      <c r="AE254" s="56"/>
    </row>
    <row r="255" spans="4:31" ht="25.5">
      <c r="D255" s="62" t="s">
        <v>165</v>
      </c>
      <c r="E255" s="63">
        <v>28.2</v>
      </c>
      <c r="F255" s="63">
        <v>446.7</v>
      </c>
      <c r="G255" s="63">
        <v>233.8</v>
      </c>
      <c r="H255" s="63">
        <v>381.1</v>
      </c>
      <c r="I255" s="63">
        <v>91.8</v>
      </c>
      <c r="J255" s="63">
        <v>166.1</v>
      </c>
      <c r="K255" s="63">
        <v>270.1</v>
      </c>
      <c r="L255" s="63">
        <v>645.7</v>
      </c>
      <c r="M255" s="64">
        <v>2263.5</v>
      </c>
      <c r="N255" s="21">
        <f>AVERAGE(M254:M255)</f>
        <v>2269.25</v>
      </c>
      <c r="P255">
        <v>2082</v>
      </c>
      <c r="Q255" s="7">
        <v>1999</v>
      </c>
      <c r="S255" s="65">
        <v>31778</v>
      </c>
      <c r="T255" s="63">
        <v>22</v>
      </c>
      <c r="U255" s="63">
        <v>337</v>
      </c>
      <c r="V255" s="63">
        <v>992</v>
      </c>
      <c r="W255" s="63">
        <v>920</v>
      </c>
      <c r="X255" s="63">
        <v>924</v>
      </c>
      <c r="Y255" s="64">
        <v>3195</v>
      </c>
      <c r="AE255" s="56"/>
    </row>
    <row r="256" spans="4:31" ht="12.75">
      <c r="D256" s="66">
        <v>33055</v>
      </c>
      <c r="E256" s="63">
        <v>27.4</v>
      </c>
      <c r="F256" s="63">
        <v>450.4</v>
      </c>
      <c r="G256" s="63">
        <v>230.4</v>
      </c>
      <c r="H256" s="63">
        <v>375</v>
      </c>
      <c r="I256" s="63">
        <v>80.6</v>
      </c>
      <c r="J256" s="63">
        <v>200.4</v>
      </c>
      <c r="K256" s="63">
        <v>329.3</v>
      </c>
      <c r="L256" s="63">
        <v>613.4</v>
      </c>
      <c r="M256" s="64">
        <v>2306.9</v>
      </c>
      <c r="P256">
        <v>2046</v>
      </c>
      <c r="Q256" s="7">
        <v>2000</v>
      </c>
      <c r="S256" s="65">
        <v>31686</v>
      </c>
      <c r="T256" s="63">
        <v>21</v>
      </c>
      <c r="U256" s="63">
        <v>330</v>
      </c>
      <c r="V256" s="63">
        <v>951</v>
      </c>
      <c r="W256" s="63">
        <v>995</v>
      </c>
      <c r="X256" s="63">
        <v>933</v>
      </c>
      <c r="Y256" s="64">
        <v>3230</v>
      </c>
      <c r="Z256" s="6"/>
      <c r="AE256" s="56"/>
    </row>
    <row r="257" spans="4:31" ht="25.5">
      <c r="D257" s="62" t="s">
        <v>166</v>
      </c>
      <c r="E257" s="63">
        <v>28.5</v>
      </c>
      <c r="F257" s="63">
        <v>454.1</v>
      </c>
      <c r="G257" s="63">
        <v>227.1</v>
      </c>
      <c r="H257" s="63">
        <v>369.9</v>
      </c>
      <c r="I257" s="63">
        <v>87.4</v>
      </c>
      <c r="J257" s="63">
        <v>172.6</v>
      </c>
      <c r="K257" s="63">
        <v>294.7</v>
      </c>
      <c r="L257" s="63">
        <v>666.2</v>
      </c>
      <c r="M257" s="64">
        <v>2300.5</v>
      </c>
      <c r="N257" s="21">
        <f>AVERAGE(M256:M257)</f>
        <v>2303.7</v>
      </c>
      <c r="P257">
        <v>2087.5</v>
      </c>
      <c r="Q257" s="7">
        <v>2001</v>
      </c>
      <c r="S257" s="65">
        <v>31594</v>
      </c>
      <c r="T257" s="63">
        <v>22</v>
      </c>
      <c r="U257" s="63">
        <v>336</v>
      </c>
      <c r="V257" s="63">
        <v>980</v>
      </c>
      <c r="W257" s="63">
        <v>994</v>
      </c>
      <c r="X257" s="63">
        <v>840</v>
      </c>
      <c r="Y257" s="64">
        <v>3172</v>
      </c>
      <c r="AE257" s="56"/>
    </row>
    <row r="258" spans="4:17" ht="12.75">
      <c r="D258" s="66">
        <v>32690</v>
      </c>
      <c r="E258" s="63">
        <v>25.7</v>
      </c>
      <c r="F258" s="63">
        <v>455.8</v>
      </c>
      <c r="G258" s="63">
        <v>225.8</v>
      </c>
      <c r="H258" s="63">
        <v>359.9</v>
      </c>
      <c r="I258" s="63">
        <v>77.2</v>
      </c>
      <c r="J258" s="63">
        <v>206.8</v>
      </c>
      <c r="K258" s="63">
        <v>327.9</v>
      </c>
      <c r="L258" s="63">
        <v>639.9</v>
      </c>
      <c r="M258" s="64">
        <v>2319</v>
      </c>
      <c r="P258">
        <v>2070.5</v>
      </c>
      <c r="Q258" s="7">
        <v>2002</v>
      </c>
    </row>
    <row r="259" spans="4:19" ht="25.5">
      <c r="D259" s="62" t="s">
        <v>167</v>
      </c>
      <c r="E259" s="63">
        <v>27.9</v>
      </c>
      <c r="F259" s="63">
        <v>459.5</v>
      </c>
      <c r="G259" s="63">
        <v>236.4</v>
      </c>
      <c r="H259" s="63">
        <v>355</v>
      </c>
      <c r="I259" s="63">
        <v>79.9</v>
      </c>
      <c r="J259" s="63">
        <v>158.9</v>
      </c>
      <c r="K259" s="63">
        <v>304</v>
      </c>
      <c r="L259" s="63">
        <v>671.4</v>
      </c>
      <c r="M259" s="64">
        <v>2293</v>
      </c>
      <c r="N259" s="21">
        <f>AVERAGE(M258:M259)</f>
        <v>2306</v>
      </c>
      <c r="P259">
        <v>2124.35</v>
      </c>
      <c r="Q259" s="7">
        <v>2003</v>
      </c>
      <c r="S259" t="s">
        <v>177</v>
      </c>
    </row>
    <row r="260" spans="4:17" ht="12.75">
      <c r="D260" s="66">
        <v>32325</v>
      </c>
      <c r="E260" s="63">
        <v>25.3</v>
      </c>
      <c r="F260" s="63">
        <v>460.2</v>
      </c>
      <c r="G260" s="63">
        <v>231.2</v>
      </c>
      <c r="H260" s="63">
        <v>350.1</v>
      </c>
      <c r="I260" s="63">
        <v>76.8</v>
      </c>
      <c r="J260" s="63">
        <v>227.2</v>
      </c>
      <c r="K260" s="63">
        <v>341.1</v>
      </c>
      <c r="L260" s="63">
        <v>599.2</v>
      </c>
      <c r="M260" s="64">
        <v>2311.1</v>
      </c>
      <c r="P260">
        <v>2152.7</v>
      </c>
      <c r="Q260" s="7">
        <v>2004</v>
      </c>
    </row>
    <row r="261" spans="4:17" ht="25.5">
      <c r="D261" s="62" t="s">
        <v>168</v>
      </c>
      <c r="E261" s="63">
        <v>26.5</v>
      </c>
      <c r="F261" s="63">
        <v>462.4</v>
      </c>
      <c r="G261" s="63">
        <v>238.9</v>
      </c>
      <c r="H261" s="63">
        <v>345.6</v>
      </c>
      <c r="I261" s="63">
        <v>80.6</v>
      </c>
      <c r="J261" s="63">
        <v>141.3</v>
      </c>
      <c r="K261" s="63">
        <v>278.1</v>
      </c>
      <c r="L261" s="63">
        <v>653.8</v>
      </c>
      <c r="M261" s="64">
        <v>2227.2</v>
      </c>
      <c r="N261" s="21">
        <f>AVERAGE(M260:M261)</f>
        <v>2269.1499999999996</v>
      </c>
      <c r="P261">
        <v>2103.05</v>
      </c>
      <c r="Q261" s="7">
        <v>2005</v>
      </c>
    </row>
    <row r="262" spans="4:17" ht="12.75">
      <c r="D262" s="66">
        <v>31959</v>
      </c>
      <c r="E262" s="63">
        <v>25.6</v>
      </c>
      <c r="F262" s="63">
        <v>464.6</v>
      </c>
      <c r="G262" s="63">
        <v>229.6</v>
      </c>
      <c r="H262" s="63">
        <v>345</v>
      </c>
      <c r="I262" s="63">
        <v>69.4</v>
      </c>
      <c r="J262" s="63">
        <v>208.6</v>
      </c>
      <c r="K262" s="63">
        <v>328.8</v>
      </c>
      <c r="L262" s="63">
        <v>594.6</v>
      </c>
      <c r="M262" s="64">
        <v>2266.2</v>
      </c>
      <c r="P262" s="7">
        <v>2007.2</v>
      </c>
      <c r="Q262" s="7">
        <v>2006</v>
      </c>
    </row>
    <row r="263" spans="4:17" ht="25.5">
      <c r="D263" s="62" t="s">
        <v>169</v>
      </c>
      <c r="E263" s="63">
        <v>26.8</v>
      </c>
      <c r="F263" s="63">
        <v>469.3</v>
      </c>
      <c r="G263" s="63">
        <v>235.2</v>
      </c>
      <c r="H263" s="63">
        <v>344.9</v>
      </c>
      <c r="I263" s="63">
        <v>83.2</v>
      </c>
      <c r="J263" s="63">
        <v>201.8</v>
      </c>
      <c r="K263" s="63">
        <v>362.8</v>
      </c>
      <c r="L263" s="63">
        <v>630.3</v>
      </c>
      <c r="M263" s="64">
        <v>2354.3</v>
      </c>
      <c r="N263" s="21">
        <f>AVERAGE(M262:M263)</f>
        <v>2310.25</v>
      </c>
      <c r="P263" s="7">
        <v>1929.75</v>
      </c>
      <c r="Q263" s="7">
        <v>2007</v>
      </c>
    </row>
    <row r="264" spans="4:13" ht="12.75">
      <c r="D264" s="66">
        <v>31594</v>
      </c>
      <c r="E264" s="63">
        <v>26</v>
      </c>
      <c r="F264" s="63">
        <v>470</v>
      </c>
      <c r="G264" s="63">
        <v>253</v>
      </c>
      <c r="H264" s="63">
        <v>344</v>
      </c>
      <c r="I264" s="63">
        <v>78</v>
      </c>
      <c r="J264" s="63">
        <v>246</v>
      </c>
      <c r="K264" s="63">
        <v>395</v>
      </c>
      <c r="L264" s="63">
        <v>570</v>
      </c>
      <c r="M264" s="64">
        <v>2382</v>
      </c>
    </row>
    <row r="266" ht="12.75">
      <c r="D266" s="31" t="s">
        <v>177</v>
      </c>
    </row>
    <row r="269" spans="4:12" ht="12.75">
      <c r="D269" s="76">
        <v>39519</v>
      </c>
      <c r="L269" t="s">
        <v>199</v>
      </c>
    </row>
    <row r="270" spans="4:12" ht="12.75">
      <c r="D270" t="s">
        <v>185</v>
      </c>
      <c r="L270" t="s">
        <v>186</v>
      </c>
    </row>
    <row r="271" spans="12:21" ht="12.75">
      <c r="L271" s="83" t="s">
        <v>187</v>
      </c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4:21" ht="12.75" customHeight="1">
      <c r="D272" s="57" t="s">
        <v>55</v>
      </c>
      <c r="L272" s="85"/>
      <c r="M272" s="86" t="s">
        <v>188</v>
      </c>
      <c r="N272" s="86" t="s">
        <v>37</v>
      </c>
      <c r="O272" s="86" t="s">
        <v>35</v>
      </c>
      <c r="P272" s="85" t="s">
        <v>189</v>
      </c>
      <c r="Q272" s="85"/>
      <c r="R272" s="85"/>
      <c r="S272" s="86" t="s">
        <v>190</v>
      </c>
      <c r="T272" s="86" t="s">
        <v>191</v>
      </c>
      <c r="U272" s="86" t="s">
        <v>32</v>
      </c>
    </row>
    <row r="273" spans="4:21" ht="51">
      <c r="D273" s="72"/>
      <c r="E273" s="72" t="s">
        <v>181</v>
      </c>
      <c r="F273" s="72" t="s">
        <v>182</v>
      </c>
      <c r="G273" s="72" t="s">
        <v>183</v>
      </c>
      <c r="L273" s="85"/>
      <c r="M273" s="86"/>
      <c r="N273" s="86"/>
      <c r="O273" s="86"/>
      <c r="P273" s="78" t="s">
        <v>192</v>
      </c>
      <c r="Q273" s="78" t="s">
        <v>193</v>
      </c>
      <c r="R273" s="78" t="s">
        <v>194</v>
      </c>
      <c r="S273" s="86"/>
      <c r="T273" s="86"/>
      <c r="U273" s="86"/>
    </row>
    <row r="274" spans="4:21" ht="12.75" customHeight="1">
      <c r="D274" s="62">
        <v>2006</v>
      </c>
      <c r="E274" s="74">
        <v>202285</v>
      </c>
      <c r="F274" s="74">
        <v>332196</v>
      </c>
      <c r="G274" s="74">
        <v>496222</v>
      </c>
      <c r="L274" s="79"/>
      <c r="M274" s="87" t="s">
        <v>195</v>
      </c>
      <c r="N274" s="87"/>
      <c r="O274" s="87"/>
      <c r="P274" s="87"/>
      <c r="Q274" s="87"/>
      <c r="R274" s="87"/>
      <c r="S274" s="87"/>
      <c r="T274" s="87"/>
      <c r="U274" s="87"/>
    </row>
    <row r="275" spans="4:21" ht="22.5">
      <c r="D275" s="62">
        <v>2005</v>
      </c>
      <c r="E275" s="74">
        <v>205203</v>
      </c>
      <c r="F275" s="74">
        <v>335935</v>
      </c>
      <c r="G275" s="74">
        <v>526675</v>
      </c>
      <c r="L275" s="80" t="s">
        <v>196</v>
      </c>
      <c r="M275" s="88"/>
      <c r="N275" s="88"/>
      <c r="O275" s="88"/>
      <c r="P275" s="88"/>
      <c r="Q275" s="88"/>
      <c r="R275" s="88"/>
      <c r="S275" s="88"/>
      <c r="T275" s="88"/>
      <c r="U275" s="88"/>
    </row>
    <row r="276" spans="4:21" ht="12.75">
      <c r="D276" s="62">
        <v>2004</v>
      </c>
      <c r="E276" s="74">
        <v>204304</v>
      </c>
      <c r="F276" s="74">
        <v>331096</v>
      </c>
      <c r="G276" s="74">
        <v>532950</v>
      </c>
      <c r="L276" s="79">
        <v>2002</v>
      </c>
      <c r="M276" s="81">
        <v>23.5</v>
      </c>
      <c r="N276" s="81">
        <v>376</v>
      </c>
      <c r="O276" s="81">
        <v>367</v>
      </c>
      <c r="P276" s="81">
        <v>200</v>
      </c>
      <c r="Q276" s="81">
        <v>75</v>
      </c>
      <c r="R276" s="81">
        <v>137</v>
      </c>
      <c r="S276" s="81">
        <v>178</v>
      </c>
      <c r="T276" s="81">
        <v>659.5</v>
      </c>
      <c r="U276" s="82">
        <v>2016</v>
      </c>
    </row>
    <row r="277" spans="4:21" ht="12.75">
      <c r="D277" s="62">
        <v>2003</v>
      </c>
      <c r="E277" s="74">
        <v>197115</v>
      </c>
      <c r="F277" s="74">
        <v>314254</v>
      </c>
      <c r="G277" s="74">
        <v>496016</v>
      </c>
      <c r="L277" s="79">
        <v>2003</v>
      </c>
      <c r="M277" s="81">
        <v>25</v>
      </c>
      <c r="N277" s="81">
        <v>392</v>
      </c>
      <c r="O277" s="81">
        <v>364</v>
      </c>
      <c r="P277" s="81">
        <v>205</v>
      </c>
      <c r="Q277" s="81">
        <v>70</v>
      </c>
      <c r="R277" s="81">
        <v>138</v>
      </c>
      <c r="S277" s="81">
        <v>258</v>
      </c>
      <c r="T277" s="81">
        <v>635.8</v>
      </c>
      <c r="U277" s="82">
        <v>2087.8</v>
      </c>
    </row>
    <row r="278" spans="4:21" ht="12.75">
      <c r="D278" s="62">
        <v>2002</v>
      </c>
      <c r="E278" s="74">
        <v>201965</v>
      </c>
      <c r="F278" s="74">
        <v>315897</v>
      </c>
      <c r="G278" s="74">
        <v>472455</v>
      </c>
      <c r="L278" s="79">
        <v>2004</v>
      </c>
      <c r="M278" s="81">
        <v>26</v>
      </c>
      <c r="N278" s="81">
        <v>415</v>
      </c>
      <c r="O278" s="81">
        <v>355.5</v>
      </c>
      <c r="P278" s="81">
        <v>198</v>
      </c>
      <c r="Q278" s="81">
        <v>65</v>
      </c>
      <c r="R278" s="81">
        <v>149</v>
      </c>
      <c r="S278" s="81">
        <v>256.5</v>
      </c>
      <c r="T278" s="81">
        <v>660.1</v>
      </c>
      <c r="U278" s="82">
        <v>2125.1</v>
      </c>
    </row>
    <row r="279" spans="4:21" ht="12.75">
      <c r="D279" s="62">
        <v>2001</v>
      </c>
      <c r="E279" s="74">
        <v>200298</v>
      </c>
      <c r="F279" s="74">
        <v>314540</v>
      </c>
      <c r="G279" s="74">
        <v>495538</v>
      </c>
      <c r="L279" s="79">
        <v>2005</v>
      </c>
      <c r="M279" s="81">
        <v>25</v>
      </c>
      <c r="N279" s="81">
        <v>405</v>
      </c>
      <c r="O279" s="81">
        <v>344.8</v>
      </c>
      <c r="P279" s="81">
        <v>205</v>
      </c>
      <c r="Q279" s="81">
        <v>53</v>
      </c>
      <c r="R279" s="81">
        <v>153.5</v>
      </c>
      <c r="S279" s="81">
        <v>256.6</v>
      </c>
      <c r="T279" s="81">
        <v>608.6</v>
      </c>
      <c r="U279" s="82">
        <v>2051.5</v>
      </c>
    </row>
    <row r="280" spans="4:21" ht="12.75">
      <c r="D280" s="62">
        <v>2000</v>
      </c>
      <c r="E280" s="74">
        <v>188817</v>
      </c>
      <c r="F280" s="74">
        <v>296187</v>
      </c>
      <c r="G280" s="74">
        <v>428339</v>
      </c>
      <c r="L280" s="79">
        <v>2006</v>
      </c>
      <c r="M280" s="81">
        <v>25.5</v>
      </c>
      <c r="N280" s="81">
        <v>389</v>
      </c>
      <c r="O280" s="81">
        <v>334</v>
      </c>
      <c r="P280" s="81">
        <v>185</v>
      </c>
      <c r="Q280" s="81">
        <v>58.5</v>
      </c>
      <c r="R280" s="81">
        <v>170</v>
      </c>
      <c r="S280" s="81">
        <v>234.8</v>
      </c>
      <c r="T280" s="81">
        <v>585</v>
      </c>
      <c r="U280" s="82">
        <v>1981.8</v>
      </c>
    </row>
    <row r="281" spans="4:21" ht="12.75">
      <c r="D281" s="62">
        <v>1999</v>
      </c>
      <c r="E281" s="74">
        <v>182115</v>
      </c>
      <c r="F281" s="74">
        <v>285422</v>
      </c>
      <c r="G281" s="74">
        <v>411340</v>
      </c>
      <c r="L281" s="79">
        <v>2007</v>
      </c>
      <c r="M281" s="81">
        <v>20</v>
      </c>
      <c r="N281" s="81">
        <v>364</v>
      </c>
      <c r="O281" s="81">
        <v>327</v>
      </c>
      <c r="P281" s="81">
        <v>176</v>
      </c>
      <c r="Q281" s="81">
        <v>44</v>
      </c>
      <c r="R281" s="81">
        <v>146</v>
      </c>
      <c r="S281" s="81">
        <v>220</v>
      </c>
      <c r="T281" s="81">
        <v>606.5</v>
      </c>
      <c r="U281" s="82">
        <v>1903.5</v>
      </c>
    </row>
    <row r="282" spans="4:21" ht="12.75">
      <c r="D282" s="62">
        <v>1998</v>
      </c>
      <c r="E282" s="74">
        <v>183378</v>
      </c>
      <c r="F282" s="74">
        <v>288468</v>
      </c>
      <c r="G282" s="74">
        <v>415460</v>
      </c>
      <c r="L282" s="79">
        <v>2008</v>
      </c>
      <c r="M282" s="81">
        <v>21.5</v>
      </c>
      <c r="N282" s="81">
        <v>370</v>
      </c>
      <c r="O282" s="81">
        <v>325</v>
      </c>
      <c r="P282" s="81">
        <v>174</v>
      </c>
      <c r="Q282" s="81">
        <v>48.5</v>
      </c>
      <c r="R282" s="81">
        <v>135</v>
      </c>
      <c r="S282" s="81">
        <v>253</v>
      </c>
      <c r="T282" s="81">
        <v>556.5</v>
      </c>
      <c r="U282" s="82">
        <v>1883.5</v>
      </c>
    </row>
    <row r="283" spans="12:21" ht="12.75">
      <c r="L283" s="80" t="s">
        <v>197</v>
      </c>
      <c r="M283" s="88"/>
      <c r="N283" s="88"/>
      <c r="O283" s="88"/>
      <c r="P283" s="88"/>
      <c r="Q283" s="88"/>
      <c r="R283" s="88"/>
      <c r="S283" s="88"/>
      <c r="T283" s="88"/>
      <c r="U283" s="88"/>
    </row>
    <row r="284" spans="12:21" ht="12.75">
      <c r="L284" s="79">
        <v>2002</v>
      </c>
      <c r="M284" s="81">
        <v>25</v>
      </c>
      <c r="N284" s="81">
        <v>373</v>
      </c>
      <c r="O284" s="81">
        <v>367</v>
      </c>
      <c r="P284" s="81">
        <v>199.5</v>
      </c>
      <c r="Q284" s="81">
        <v>74.5</v>
      </c>
      <c r="R284" s="81">
        <v>167</v>
      </c>
      <c r="S284" s="81">
        <v>324</v>
      </c>
      <c r="T284" s="81">
        <v>595</v>
      </c>
      <c r="U284" s="82">
        <v>2125</v>
      </c>
    </row>
    <row r="285" spans="12:21" ht="12.75">
      <c r="L285" s="79">
        <v>2003</v>
      </c>
      <c r="M285" s="81">
        <v>26</v>
      </c>
      <c r="N285" s="81">
        <v>402</v>
      </c>
      <c r="O285" s="81">
        <v>360</v>
      </c>
      <c r="P285" s="81">
        <v>200</v>
      </c>
      <c r="Q285" s="81">
        <v>72</v>
      </c>
      <c r="R285" s="81">
        <v>177</v>
      </c>
      <c r="S285" s="81">
        <v>337</v>
      </c>
      <c r="T285" s="81">
        <v>586.9</v>
      </c>
      <c r="U285" s="82">
        <v>2160.9</v>
      </c>
    </row>
    <row r="286" spans="4:21" ht="12.75">
      <c r="D286" s="57" t="s">
        <v>62</v>
      </c>
      <c r="L286" s="79">
        <v>2004</v>
      </c>
      <c r="M286" s="81">
        <v>26</v>
      </c>
      <c r="N286" s="81">
        <v>410</v>
      </c>
      <c r="O286" s="81">
        <v>348.5</v>
      </c>
      <c r="P286" s="81">
        <v>200</v>
      </c>
      <c r="Q286" s="81">
        <v>70</v>
      </c>
      <c r="R286" s="81">
        <v>173</v>
      </c>
      <c r="S286" s="81">
        <v>360.5</v>
      </c>
      <c r="T286" s="81">
        <v>592.3</v>
      </c>
      <c r="U286" s="82">
        <v>2180.3</v>
      </c>
    </row>
    <row r="287" spans="4:21" ht="25.5">
      <c r="D287" s="72"/>
      <c r="E287" s="72" t="s">
        <v>181</v>
      </c>
      <c r="F287" s="72" t="s">
        <v>182</v>
      </c>
      <c r="G287" s="72" t="s">
        <v>183</v>
      </c>
      <c r="L287" s="79">
        <v>2005</v>
      </c>
      <c r="M287" s="81">
        <v>26.5</v>
      </c>
      <c r="N287" s="81">
        <v>400</v>
      </c>
      <c r="O287" s="81">
        <v>346</v>
      </c>
      <c r="P287" s="81">
        <v>194</v>
      </c>
      <c r="Q287" s="81">
        <v>60</v>
      </c>
      <c r="R287" s="81">
        <v>165</v>
      </c>
      <c r="S287" s="81">
        <v>352.8</v>
      </c>
      <c r="T287" s="81">
        <v>610.3</v>
      </c>
      <c r="U287" s="82">
        <v>2154.6</v>
      </c>
    </row>
    <row r="288" spans="4:21" ht="12.75">
      <c r="D288" s="62">
        <v>2006</v>
      </c>
      <c r="E288" s="74">
        <v>8939</v>
      </c>
      <c r="F288" s="74">
        <v>74832</v>
      </c>
      <c r="G288" s="74">
        <v>127562</v>
      </c>
      <c r="L288" s="79">
        <v>2006</v>
      </c>
      <c r="M288" s="81">
        <v>24.5</v>
      </c>
      <c r="N288" s="81">
        <v>380</v>
      </c>
      <c r="O288" s="81">
        <v>330</v>
      </c>
      <c r="P288" s="81">
        <v>189.5</v>
      </c>
      <c r="Q288" s="81">
        <v>50</v>
      </c>
      <c r="R288" s="81">
        <v>180</v>
      </c>
      <c r="S288" s="81">
        <v>330.6</v>
      </c>
      <c r="T288" s="81">
        <v>548</v>
      </c>
      <c r="U288" s="82">
        <v>2032.6</v>
      </c>
    </row>
    <row r="289" spans="4:21" ht="12.75">
      <c r="D289" s="62">
        <v>2005</v>
      </c>
      <c r="E289" s="74">
        <v>8500</v>
      </c>
      <c r="F289" s="74">
        <v>69675</v>
      </c>
      <c r="G289" s="74">
        <v>121749</v>
      </c>
      <c r="L289" s="79">
        <v>2007</v>
      </c>
      <c r="M289" s="81">
        <v>23.5</v>
      </c>
      <c r="N289" s="81">
        <v>369</v>
      </c>
      <c r="O289" s="81">
        <v>320.5</v>
      </c>
      <c r="P289" s="81">
        <v>181</v>
      </c>
      <c r="Q289" s="81">
        <v>49</v>
      </c>
      <c r="R289" s="81">
        <v>165</v>
      </c>
      <c r="S289" s="81">
        <v>327</v>
      </c>
      <c r="T289" s="81">
        <v>521</v>
      </c>
      <c r="U289" s="82">
        <v>1956</v>
      </c>
    </row>
    <row r="290" spans="4:21" ht="12.75">
      <c r="D290" s="62">
        <v>2004</v>
      </c>
      <c r="E290" s="74">
        <v>8371</v>
      </c>
      <c r="F290" s="74">
        <v>68078</v>
      </c>
      <c r="G290" s="74">
        <v>126331</v>
      </c>
      <c r="L290" s="79">
        <v>2008</v>
      </c>
      <c r="M290" s="81" t="s">
        <v>198</v>
      </c>
      <c r="N290" s="81" t="s">
        <v>198</v>
      </c>
      <c r="O290" s="81" t="s">
        <v>198</v>
      </c>
      <c r="P290" s="81" t="s">
        <v>198</v>
      </c>
      <c r="Q290" s="81" t="s">
        <v>198</v>
      </c>
      <c r="R290" s="81" t="s">
        <v>198</v>
      </c>
      <c r="S290" s="81" t="s">
        <v>198</v>
      </c>
      <c r="T290" s="81" t="s">
        <v>198</v>
      </c>
      <c r="U290" s="81" t="s">
        <v>198</v>
      </c>
    </row>
    <row r="291" spans="4:7" ht="12.75">
      <c r="D291" s="62">
        <v>2003</v>
      </c>
      <c r="E291" s="74">
        <v>8406</v>
      </c>
      <c r="F291" s="74">
        <v>67552</v>
      </c>
      <c r="G291" s="74">
        <v>118512</v>
      </c>
    </row>
    <row r="292" spans="4:7" ht="12.75">
      <c r="D292" s="62">
        <v>2002</v>
      </c>
      <c r="E292" s="74">
        <v>8389</v>
      </c>
      <c r="F292" s="74">
        <v>67108</v>
      </c>
      <c r="G292" s="74">
        <v>118413</v>
      </c>
    </row>
    <row r="293" spans="4:7" ht="12.75">
      <c r="D293" s="62">
        <v>2001</v>
      </c>
      <c r="E293" s="74">
        <v>8496</v>
      </c>
      <c r="F293" s="74">
        <v>66406</v>
      </c>
      <c r="G293" s="74">
        <v>115950</v>
      </c>
    </row>
    <row r="294" spans="4:7" ht="12.75">
      <c r="D294" s="62">
        <v>2000</v>
      </c>
      <c r="E294" s="74">
        <v>8728</v>
      </c>
      <c r="F294" s="74">
        <v>66978</v>
      </c>
      <c r="G294" s="74">
        <v>115214</v>
      </c>
    </row>
    <row r="295" spans="4:7" ht="12.75">
      <c r="D295" s="62">
        <v>1999</v>
      </c>
      <c r="E295" s="74">
        <v>8081</v>
      </c>
      <c r="F295" s="74">
        <v>59596</v>
      </c>
      <c r="G295" s="74">
        <v>102032</v>
      </c>
    </row>
    <row r="296" spans="4:7" ht="12.75">
      <c r="D296" s="62">
        <v>1998</v>
      </c>
      <c r="E296" s="74">
        <v>8020</v>
      </c>
      <c r="F296" s="74">
        <v>59030</v>
      </c>
      <c r="G296" s="74">
        <v>101072</v>
      </c>
    </row>
    <row r="302" ht="12.75">
      <c r="D302" s="57" t="s">
        <v>184</v>
      </c>
    </row>
    <row r="303" spans="4:7" ht="25.5">
      <c r="D303" s="75"/>
      <c r="E303" s="72" t="s">
        <v>181</v>
      </c>
      <c r="F303" s="72" t="s">
        <v>182</v>
      </c>
      <c r="G303" s="72" t="s">
        <v>183</v>
      </c>
    </row>
    <row r="304" spans="4:7" ht="12.75">
      <c r="D304" s="62">
        <v>2006</v>
      </c>
      <c r="E304" s="74">
        <v>211224</v>
      </c>
      <c r="F304" s="74">
        <v>407028</v>
      </c>
      <c r="G304" s="74">
        <v>623783</v>
      </c>
    </row>
    <row r="305" spans="4:7" ht="12.75">
      <c r="D305" s="62">
        <v>2005</v>
      </c>
      <c r="E305" s="74">
        <v>213702</v>
      </c>
      <c r="F305" s="74">
        <v>405611</v>
      </c>
      <c r="G305" s="74">
        <v>648424</v>
      </c>
    </row>
    <row r="306" spans="4:7" ht="12.75">
      <c r="D306" s="62">
        <v>2004</v>
      </c>
      <c r="E306" s="74">
        <v>212674</v>
      </c>
      <c r="F306" s="74">
        <v>399174</v>
      </c>
      <c r="G306" s="74">
        <v>659281</v>
      </c>
    </row>
    <row r="307" spans="4:7" ht="12.75">
      <c r="D307" s="62">
        <v>2003</v>
      </c>
      <c r="E307" s="74">
        <v>205521</v>
      </c>
      <c r="F307" s="74">
        <v>381805</v>
      </c>
      <c r="G307" s="74">
        <v>614529</v>
      </c>
    </row>
    <row r="308" spans="4:7" ht="12.75">
      <c r="D308" s="62">
        <v>2002</v>
      </c>
      <c r="E308" s="74">
        <v>210353</v>
      </c>
      <c r="F308" s="74">
        <v>383005</v>
      </c>
      <c r="G308" s="74">
        <v>590868</v>
      </c>
    </row>
    <row r="310" spans="4:9" ht="12.75">
      <c r="D310">
        <f>0.5*(D274+D288)</f>
        <v>2006</v>
      </c>
      <c r="E310">
        <f>E274+E288</f>
        <v>211224</v>
      </c>
      <c r="F310">
        <f>F274+F288</f>
        <v>407028</v>
      </c>
      <c r="G310">
        <f>G274+G288</f>
        <v>623784</v>
      </c>
      <c r="I310" s="77">
        <f>F310/$F$315</f>
        <v>1.0684663968121466</v>
      </c>
    </row>
    <row r="311" spans="4:9" ht="12.75">
      <c r="D311">
        <f aca="true" t="shared" si="15" ref="D311:D318">0.5*(D275+D289)</f>
        <v>2005</v>
      </c>
      <c r="E311">
        <f>E275+E289</f>
        <v>213703</v>
      </c>
      <c r="F311">
        <f>F275+F289</f>
        <v>405610</v>
      </c>
      <c r="G311">
        <f>G275+G289</f>
        <v>648424</v>
      </c>
      <c r="I311" s="77">
        <f>F311/$F$315</f>
        <v>1.0647440844634148</v>
      </c>
    </row>
    <row r="312" spans="4:9" ht="12.75">
      <c r="D312">
        <f t="shared" si="15"/>
        <v>2004</v>
      </c>
      <c r="E312">
        <f>E276+E290</f>
        <v>212675</v>
      </c>
      <c r="F312">
        <f>F276+F290</f>
        <v>399174</v>
      </c>
      <c r="G312">
        <f>G276+G290</f>
        <v>659281</v>
      </c>
      <c r="I312" s="77">
        <f>F312/$F$315</f>
        <v>1.0478493014757997</v>
      </c>
    </row>
    <row r="313" spans="4:9" ht="12.75">
      <c r="D313">
        <f t="shared" si="15"/>
        <v>2003</v>
      </c>
      <c r="E313">
        <f>E277+E291</f>
        <v>205521</v>
      </c>
      <c r="F313">
        <f>F277+F291</f>
        <v>381806</v>
      </c>
      <c r="G313">
        <f>G277+G291</f>
        <v>614528</v>
      </c>
      <c r="I313" s="77">
        <f>F313/$F$315</f>
        <v>1.0022575378137584</v>
      </c>
    </row>
    <row r="314" spans="4:9" ht="12.75">
      <c r="D314">
        <f t="shared" si="15"/>
        <v>2002</v>
      </c>
      <c r="E314">
        <f>E278+E292</f>
        <v>210354</v>
      </c>
      <c r="F314">
        <f>F278+F292</f>
        <v>383005</v>
      </c>
      <c r="G314">
        <f>G278+G292</f>
        <v>590868</v>
      </c>
      <c r="I314" s="77">
        <f>F314/$F$315</f>
        <v>1.0054049655331727</v>
      </c>
    </row>
    <row r="315" spans="4:9" ht="12.75">
      <c r="D315">
        <f t="shared" si="15"/>
        <v>2001</v>
      </c>
      <c r="E315">
        <f>E279+E293</f>
        <v>208794</v>
      </c>
      <c r="F315">
        <f>F279+F293</f>
        <v>380946</v>
      </c>
      <c r="G315">
        <f>G279+G293</f>
        <v>611488</v>
      </c>
      <c r="I315" s="77">
        <f>F315/$F$315</f>
        <v>1</v>
      </c>
    </row>
    <row r="316" spans="4:7" ht="12.75">
      <c r="D316">
        <f t="shared" si="15"/>
        <v>2000</v>
      </c>
      <c r="E316">
        <f>E280+E294</f>
        <v>197545</v>
      </c>
      <c r="F316">
        <f>F280+F294</f>
        <v>363165</v>
      </c>
      <c r="G316">
        <f>G280+G294</f>
        <v>543553</v>
      </c>
    </row>
    <row r="317" spans="4:7" ht="12.75">
      <c r="D317">
        <f t="shared" si="15"/>
        <v>1999</v>
      </c>
      <c r="E317">
        <f>E281+E295</f>
        <v>190196</v>
      </c>
      <c r="F317">
        <f>F281+F295</f>
        <v>345018</v>
      </c>
      <c r="G317">
        <f>G281+G295</f>
        <v>513372</v>
      </c>
    </row>
    <row r="318" spans="4:7" ht="12.75">
      <c r="D318">
        <f t="shared" si="15"/>
        <v>1998</v>
      </c>
      <c r="E318">
        <f>E282+E296</f>
        <v>191398</v>
      </c>
      <c r="F318">
        <f>F282+F296</f>
        <v>347498</v>
      </c>
      <c r="G318">
        <f>G282+G296</f>
        <v>516532</v>
      </c>
    </row>
    <row r="319" spans="4:7" ht="12.75">
      <c r="D319">
        <f>D283+D297</f>
        <v>0</v>
      </c>
      <c r="E319">
        <f>E283+E297</f>
        <v>0</v>
      </c>
      <c r="F319">
        <f>F283+F297</f>
        <v>0</v>
      </c>
      <c r="G319">
        <f>G283+G297</f>
        <v>0</v>
      </c>
    </row>
  </sheetData>
  <mergeCells count="39">
    <mergeCell ref="M274:U274"/>
    <mergeCell ref="M275:U275"/>
    <mergeCell ref="M283:U283"/>
    <mergeCell ref="D216:D220"/>
    <mergeCell ref="L271:U271"/>
    <mergeCell ref="L272:L273"/>
    <mergeCell ref="M272:M273"/>
    <mergeCell ref="N272:N273"/>
    <mergeCell ref="O272:O273"/>
    <mergeCell ref="P272:R272"/>
    <mergeCell ref="S272:S273"/>
    <mergeCell ref="T272:T273"/>
    <mergeCell ref="U272:U273"/>
    <mergeCell ref="D210:K210"/>
    <mergeCell ref="B170:G170"/>
    <mergeCell ref="B171:G171"/>
    <mergeCell ref="B172:G172"/>
    <mergeCell ref="D209:K209"/>
    <mergeCell ref="P165:W165"/>
    <mergeCell ref="D140:G140"/>
    <mergeCell ref="D151:G151"/>
    <mergeCell ref="D148:G148"/>
    <mergeCell ref="D149:G149"/>
    <mergeCell ref="D150:G150"/>
    <mergeCell ref="D159:H159"/>
    <mergeCell ref="D160:H160"/>
    <mergeCell ref="D161:H161"/>
    <mergeCell ref="D136:N136"/>
    <mergeCell ref="D137:N137"/>
    <mergeCell ref="P163:W163"/>
    <mergeCell ref="P164:W164"/>
    <mergeCell ref="D132:N132"/>
    <mergeCell ref="D133:N133"/>
    <mergeCell ref="D134:N134"/>
    <mergeCell ref="D135:N135"/>
    <mergeCell ref="D128:M128"/>
    <mergeCell ref="D129:M129"/>
    <mergeCell ref="D130:N130"/>
    <mergeCell ref="D131:N131"/>
  </mergeCells>
  <hyperlinks>
    <hyperlink ref="D136" r:id="rId1" display="mailto:stats@omaf.gov.on.ca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1" ySplit="6" topLeftCell="B7" activePane="bottomRight" state="frozen"/>
      <selection pane="topLeft" activeCell="G3" sqref="G3"/>
      <selection pane="topRight" activeCell="G3" sqref="G3"/>
      <selection pane="bottomLeft" activeCell="G3" sqref="G3"/>
      <selection pane="bottomRight" activeCell="M12" sqref="M12"/>
    </sheetView>
  </sheetViews>
  <sheetFormatPr defaultColWidth="9.140625" defaultRowHeight="12.75"/>
  <cols>
    <col min="1" max="1" width="33.00390625" style="0" customWidth="1"/>
    <col min="2" max="2" width="14.140625" style="0" bestFit="1" customWidth="1"/>
    <col min="3" max="3" width="11.421875" style="0" customWidth="1"/>
    <col min="4" max="4" width="11.28125" style="0" customWidth="1"/>
    <col min="5" max="5" width="14.140625" style="0" bestFit="1" customWidth="1"/>
    <col min="7" max="7" width="10.28125" style="0" customWidth="1"/>
    <col min="8" max="8" width="8.57421875" style="0" customWidth="1"/>
    <col min="9" max="9" width="10.421875" style="0" customWidth="1"/>
    <col min="11" max="11" width="10.421875" style="0" customWidth="1"/>
    <col min="12" max="12" width="10.28125" style="0" customWidth="1"/>
    <col min="13" max="15" width="11.7109375" style="0" customWidth="1"/>
    <col min="16" max="17" width="12.00390625" style="0" customWidth="1"/>
    <col min="18" max="18" width="13.7109375" style="0" customWidth="1"/>
  </cols>
  <sheetData>
    <row r="1" spans="1:8" ht="12.75">
      <c r="A1" t="s">
        <v>217</v>
      </c>
      <c r="G1" s="12" t="s">
        <v>218</v>
      </c>
      <c r="H1" s="97" t="s">
        <v>219</v>
      </c>
    </row>
    <row r="2" spans="1:8" ht="12.75">
      <c r="A2" t="s">
        <v>220</v>
      </c>
      <c r="H2" s="97" t="s">
        <v>221</v>
      </c>
    </row>
    <row r="3" ht="12.75">
      <c r="H3" s="97" t="s">
        <v>222</v>
      </c>
    </row>
    <row r="4" spans="1:8" ht="12.75">
      <c r="A4" s="12"/>
      <c r="H4" s="97" t="s">
        <v>223</v>
      </c>
    </row>
    <row r="5" spans="1:18" ht="12.75">
      <c r="A5" s="12" t="s">
        <v>224</v>
      </c>
      <c r="F5" s="41" t="s">
        <v>225</v>
      </c>
      <c r="G5" s="41"/>
      <c r="H5" s="98" t="s">
        <v>226</v>
      </c>
      <c r="I5" s="98"/>
      <c r="J5" s="99" t="s">
        <v>227</v>
      </c>
      <c r="K5" s="99"/>
      <c r="L5" s="100" t="s">
        <v>228</v>
      </c>
      <c r="M5" s="101" t="s">
        <v>228</v>
      </c>
      <c r="N5" s="102" t="s">
        <v>228</v>
      </c>
      <c r="O5" s="100" t="s">
        <v>228</v>
      </c>
      <c r="P5" s="101" t="s">
        <v>228</v>
      </c>
      <c r="Q5" s="102" t="s">
        <v>228</v>
      </c>
      <c r="R5" s="103" t="s">
        <v>129</v>
      </c>
    </row>
    <row r="6" spans="1:18" ht="12.75">
      <c r="A6" t="s">
        <v>229</v>
      </c>
      <c r="B6" s="2" t="s">
        <v>230</v>
      </c>
      <c r="C6" s="107" t="s">
        <v>231</v>
      </c>
      <c r="D6" s="2" t="s">
        <v>232</v>
      </c>
      <c r="E6" s="108" t="s">
        <v>233</v>
      </c>
      <c r="F6" s="104" t="s">
        <v>234</v>
      </c>
      <c r="G6" s="104" t="s">
        <v>235</v>
      </c>
      <c r="H6" s="105" t="s">
        <v>234</v>
      </c>
      <c r="I6" s="105" t="s">
        <v>235</v>
      </c>
      <c r="J6" s="106" t="s">
        <v>234</v>
      </c>
      <c r="K6" s="106" t="s">
        <v>235</v>
      </c>
      <c r="L6" s="100" t="s">
        <v>236</v>
      </c>
      <c r="M6" s="101" t="s">
        <v>237</v>
      </c>
      <c r="N6" s="102" t="s">
        <v>238</v>
      </c>
      <c r="O6" s="100" t="s">
        <v>239</v>
      </c>
      <c r="P6" s="101" t="s">
        <v>240</v>
      </c>
      <c r="Q6" s="102" t="s">
        <v>241</v>
      </c>
      <c r="R6" s="103" t="s">
        <v>242</v>
      </c>
    </row>
    <row r="7" spans="1:18" ht="12.75">
      <c r="A7" t="s">
        <v>243</v>
      </c>
      <c r="B7" s="109">
        <f>150000+290000</f>
        <v>440000</v>
      </c>
      <c r="C7" s="107">
        <v>1.14</v>
      </c>
      <c r="D7" s="110">
        <f aca="true" t="shared" si="0" ref="D7:D12">B7/C7</f>
        <v>385964.9122807018</v>
      </c>
      <c r="E7" s="108">
        <v>10.59</v>
      </c>
      <c r="F7" s="104">
        <v>10.98</v>
      </c>
      <c r="G7" s="104">
        <v>4.39</v>
      </c>
      <c r="H7" s="105">
        <v>3.37</v>
      </c>
      <c r="I7" s="105">
        <v>2.86</v>
      </c>
      <c r="J7" s="106">
        <v>7.87</v>
      </c>
      <c r="K7" s="106">
        <v>7.08</v>
      </c>
      <c r="L7" s="111">
        <f aca="true" t="shared" si="1" ref="L7:L12">D7*E7*F7/10^6</f>
        <v>44.879305263157896</v>
      </c>
      <c r="M7" s="112">
        <f aca="true" t="shared" si="2" ref="M7:M12">D7*E7*H7*2.29/10^6</f>
        <v>31.54344831578948</v>
      </c>
      <c r="N7" s="113">
        <f aca="true" t="shared" si="3" ref="N7:N12">D7*E7*J7*1.2/10^6</f>
        <v>38.601107368421054</v>
      </c>
      <c r="O7" s="111">
        <f aca="true" t="shared" si="4" ref="O7:O12">R7*D7*(E7*G7)/10^6</f>
        <v>16.866934526315788</v>
      </c>
      <c r="P7" s="112">
        <f aca="true" t="shared" si="5" ref="P7:P12">R7*D7*(E7*I7*2.29)/10^6</f>
        <v>25.163622092631577</v>
      </c>
      <c r="Q7" s="113">
        <f aca="true" t="shared" si="6" ref="Q7:Q12">R7*D7*E7*K7*1.2/10^6</f>
        <v>32.64270517894737</v>
      </c>
      <c r="R7" s="103">
        <v>0.94</v>
      </c>
    </row>
    <row r="8" spans="1:18" ht="12.75">
      <c r="A8" t="s">
        <v>35</v>
      </c>
      <c r="B8" s="109">
        <v>323000</v>
      </c>
      <c r="C8" s="107">
        <v>0.74</v>
      </c>
      <c r="D8" s="110">
        <f t="shared" si="0"/>
        <v>436486.4864864865</v>
      </c>
      <c r="E8" s="108">
        <v>15.24</v>
      </c>
      <c r="F8" s="104">
        <v>10.69</v>
      </c>
      <c r="G8" s="104">
        <v>4.3</v>
      </c>
      <c r="H8" s="105">
        <v>1.92</v>
      </c>
      <c r="I8" s="105">
        <v>1.65</v>
      </c>
      <c r="J8" s="106">
        <v>6.7</v>
      </c>
      <c r="K8" s="106">
        <v>6.04</v>
      </c>
      <c r="L8" s="111">
        <f t="shared" si="1"/>
        <v>71.11045783783784</v>
      </c>
      <c r="M8" s="112">
        <f t="shared" si="2"/>
        <v>29.247751264864867</v>
      </c>
      <c r="N8" s="113">
        <f t="shared" si="3"/>
        <v>53.48251459459459</v>
      </c>
      <c r="O8" s="111">
        <f t="shared" si="4"/>
        <v>23.455142594594594</v>
      </c>
      <c r="P8" s="112">
        <f t="shared" si="5"/>
        <v>20.61052471945946</v>
      </c>
      <c r="Q8" s="113">
        <f t="shared" si="6"/>
        <v>39.5355519827027</v>
      </c>
      <c r="R8" s="103">
        <v>0.82</v>
      </c>
    </row>
    <row r="9" spans="1:18" ht="12.75">
      <c r="A9" t="s">
        <v>244</v>
      </c>
      <c r="B9" s="109">
        <v>393000</v>
      </c>
      <c r="C9" s="107">
        <v>1</v>
      </c>
      <c r="D9" s="110">
        <f t="shared" si="0"/>
        <v>393000</v>
      </c>
      <c r="E9" s="108">
        <v>11.5</v>
      </c>
      <c r="F9" s="104">
        <v>10.95</v>
      </c>
      <c r="G9" s="104">
        <v>3.3</v>
      </c>
      <c r="H9" s="105">
        <v>3.79</v>
      </c>
      <c r="I9" s="105">
        <v>3.23</v>
      </c>
      <c r="J9" s="106">
        <v>8.25</v>
      </c>
      <c r="K9" s="106">
        <v>7.44</v>
      </c>
      <c r="L9" s="111">
        <f t="shared" si="1"/>
        <v>49.488525</v>
      </c>
      <c r="M9" s="112">
        <f t="shared" si="2"/>
        <v>39.22519245</v>
      </c>
      <c r="N9" s="113">
        <f t="shared" si="3"/>
        <v>44.74305</v>
      </c>
      <c r="O9" s="111">
        <f t="shared" si="4"/>
        <v>2.9828699999999997</v>
      </c>
      <c r="P9" s="112">
        <f t="shared" si="5"/>
        <v>6.685877130000001</v>
      </c>
      <c r="Q9" s="113">
        <f t="shared" si="6"/>
        <v>8.070019199999999</v>
      </c>
      <c r="R9" s="103">
        <v>0.2</v>
      </c>
    </row>
    <row r="10" spans="1:18" ht="12.75">
      <c r="A10" t="s">
        <v>245</v>
      </c>
      <c r="B10" s="109">
        <f>1000*(556.5+521)/2</f>
        <v>538750</v>
      </c>
      <c r="C10" s="107">
        <v>4</v>
      </c>
      <c r="D10" s="110">
        <f t="shared" si="0"/>
        <v>134687.5</v>
      </c>
      <c r="E10" s="108">
        <v>11.32</v>
      </c>
      <c r="F10" s="104">
        <v>8.52</v>
      </c>
      <c r="G10" s="104">
        <v>2.56</v>
      </c>
      <c r="H10" s="105">
        <v>2.33</v>
      </c>
      <c r="I10" s="105">
        <v>1.98</v>
      </c>
      <c r="J10" s="106">
        <v>7.87</v>
      </c>
      <c r="K10" s="106">
        <v>7.08</v>
      </c>
      <c r="L10" s="111">
        <f t="shared" si="1"/>
        <v>12.9901245</v>
      </c>
      <c r="M10" s="112">
        <f t="shared" si="2"/>
        <v>8.13514170125</v>
      </c>
      <c r="N10" s="113">
        <f t="shared" si="3"/>
        <v>14.39891265</v>
      </c>
      <c r="O10" s="111">
        <f t="shared" si="4"/>
        <v>1.9515680000000002</v>
      </c>
      <c r="P10" s="112">
        <f t="shared" si="5"/>
        <v>3.45656235375</v>
      </c>
      <c r="Q10" s="113">
        <f t="shared" si="6"/>
        <v>6.4767662999999995</v>
      </c>
      <c r="R10" s="103">
        <v>0.5</v>
      </c>
    </row>
    <row r="11" spans="1:18" ht="12.75">
      <c r="A11" t="s">
        <v>246</v>
      </c>
      <c r="B11" s="109">
        <v>49000</v>
      </c>
      <c r="C11" s="107">
        <v>1.14</v>
      </c>
      <c r="D11" s="110">
        <f t="shared" si="0"/>
        <v>42982.45614035088</v>
      </c>
      <c r="E11" s="108">
        <v>12.05</v>
      </c>
      <c r="F11" s="104">
        <v>6.06</v>
      </c>
      <c r="G11" s="104">
        <v>1.82</v>
      </c>
      <c r="H11" s="105">
        <v>1.3</v>
      </c>
      <c r="I11" s="105">
        <v>1.1</v>
      </c>
      <c r="J11" s="106">
        <v>5.03</v>
      </c>
      <c r="K11" s="106">
        <v>4.53</v>
      </c>
      <c r="L11" s="111">
        <f t="shared" si="1"/>
        <v>3.138707894736842</v>
      </c>
      <c r="M11" s="112">
        <f t="shared" si="2"/>
        <v>1.541903201754386</v>
      </c>
      <c r="N11" s="113">
        <f t="shared" si="3"/>
        <v>3.1262773684210527</v>
      </c>
      <c r="O11" s="111">
        <f t="shared" si="4"/>
        <v>0.37705929824561407</v>
      </c>
      <c r="P11" s="112">
        <f t="shared" si="5"/>
        <v>0.5218749298245615</v>
      </c>
      <c r="Q11" s="113">
        <f t="shared" si="6"/>
        <v>1.1262056842105266</v>
      </c>
      <c r="R11" s="103">
        <v>0.4</v>
      </c>
    </row>
    <row r="12" spans="1:18" ht="12.75">
      <c r="A12" t="s">
        <v>247</v>
      </c>
      <c r="B12" s="109">
        <v>178000</v>
      </c>
      <c r="C12" s="107">
        <v>0.94</v>
      </c>
      <c r="D12" s="110">
        <f t="shared" si="0"/>
        <v>189361.70212765958</v>
      </c>
      <c r="E12" s="108">
        <v>12.05</v>
      </c>
      <c r="F12" s="104">
        <v>6.06</v>
      </c>
      <c r="G12" s="104">
        <v>1.82</v>
      </c>
      <c r="H12" s="105">
        <v>1.3</v>
      </c>
      <c r="I12" s="105">
        <v>1.1</v>
      </c>
      <c r="J12" s="106">
        <v>5.03</v>
      </c>
      <c r="K12" s="106">
        <v>4.53</v>
      </c>
      <c r="L12" s="111">
        <f t="shared" si="1"/>
        <v>13.827759574468086</v>
      </c>
      <c r="M12" s="112">
        <f t="shared" si="2"/>
        <v>6.7929439361702135</v>
      </c>
      <c r="N12" s="113">
        <f t="shared" si="3"/>
        <v>13.772996170212766</v>
      </c>
      <c r="O12" s="111">
        <f t="shared" si="4"/>
        <v>1.661156595744681</v>
      </c>
      <c r="P12" s="112">
        <f t="shared" si="5"/>
        <v>2.29915025531915</v>
      </c>
      <c r="Q12" s="113">
        <f t="shared" si="6"/>
        <v>4.961564425531916</v>
      </c>
      <c r="R12" s="103">
        <v>0.4</v>
      </c>
    </row>
    <row r="13" spans="1:18" s="12" customFormat="1" ht="12.75">
      <c r="A13" s="12" t="s">
        <v>248</v>
      </c>
      <c r="B13" s="114">
        <f>SUM(B7:B12)</f>
        <v>1921750</v>
      </c>
      <c r="C13" s="115">
        <f>B13/D13</f>
        <v>1.2143889891626534</v>
      </c>
      <c r="D13" s="114">
        <f>SUM(D7:D12)</f>
        <v>1582483.0570351984</v>
      </c>
      <c r="E13" s="116"/>
      <c r="F13" s="117"/>
      <c r="G13" s="117"/>
      <c r="H13" s="118"/>
      <c r="I13" s="118"/>
      <c r="J13" s="119"/>
      <c r="K13" s="119"/>
      <c r="L13" s="120">
        <f aca="true" t="shared" si="7" ref="L13:Q13">SUM(L7:L12)</f>
        <v>195.43488007020068</v>
      </c>
      <c r="M13" s="121">
        <f t="shared" si="7"/>
        <v>116.48638086982895</v>
      </c>
      <c r="N13" s="122">
        <f t="shared" si="7"/>
        <v>168.12485815164948</v>
      </c>
      <c r="O13" s="120">
        <f t="shared" si="7"/>
        <v>47.29473101490067</v>
      </c>
      <c r="P13" s="121">
        <f t="shared" si="7"/>
        <v>58.73761148098475</v>
      </c>
      <c r="Q13" s="122">
        <f t="shared" si="7"/>
        <v>92.81281277139252</v>
      </c>
      <c r="R13" s="123"/>
    </row>
    <row r="14" spans="1:18" s="124" customFormat="1" ht="12.75">
      <c r="A14" s="124" t="s">
        <v>249</v>
      </c>
      <c r="B14" s="125"/>
      <c r="C14" s="126"/>
      <c r="D14" s="125"/>
      <c r="E14" s="126"/>
      <c r="F14" s="126"/>
      <c r="G14" s="126"/>
      <c r="H14" s="126"/>
      <c r="I14" s="126"/>
      <c r="J14" s="126"/>
      <c r="K14" s="126"/>
      <c r="L14" s="127">
        <f aca="true" t="shared" si="8" ref="L14:Q14">454000*L13/$B13</f>
        <v>46.17012387244496</v>
      </c>
      <c r="M14" s="127">
        <f t="shared" si="8"/>
        <v>27.51909296989845</v>
      </c>
      <c r="N14" s="127">
        <f t="shared" si="8"/>
        <v>39.71832215472818</v>
      </c>
      <c r="O14" s="127">
        <f t="shared" si="8"/>
        <v>11.173049502154237</v>
      </c>
      <c r="P14" s="127">
        <f t="shared" si="8"/>
        <v>13.87634999993083</v>
      </c>
      <c r="Q14" s="127">
        <f t="shared" si="8"/>
        <v>21.92637803991789</v>
      </c>
      <c r="R14" s="126"/>
    </row>
    <row r="15" spans="1:18" ht="12.75">
      <c r="A15" t="s">
        <v>250</v>
      </c>
      <c r="B15" s="109"/>
      <c r="C15" s="107"/>
      <c r="E15" s="108"/>
      <c r="F15" s="104"/>
      <c r="G15" s="104"/>
      <c r="H15" s="105"/>
      <c r="I15" s="105"/>
      <c r="J15" s="106"/>
      <c r="K15" s="106"/>
      <c r="L15" s="111">
        <f>454000*L13/B13</f>
        <v>46.17012387244496</v>
      </c>
      <c r="M15" s="101"/>
      <c r="N15" s="102"/>
      <c r="O15" s="128"/>
      <c r="P15" s="129"/>
      <c r="Q15" s="130"/>
      <c r="R15" s="103"/>
    </row>
    <row r="16" spans="1:18" ht="12.75">
      <c r="A16" t="s">
        <v>251</v>
      </c>
      <c r="B16" s="109">
        <v>418000</v>
      </c>
      <c r="C16" s="107">
        <v>2.67</v>
      </c>
      <c r="D16" s="110">
        <f>B16/C16</f>
        <v>156554.30711610487</v>
      </c>
      <c r="E16" s="108">
        <v>6.11</v>
      </c>
      <c r="F16" s="104">
        <v>13.26</v>
      </c>
      <c r="G16" s="104">
        <v>3.32</v>
      </c>
      <c r="H16" s="105">
        <v>4.28</v>
      </c>
      <c r="I16" s="105">
        <v>3.62</v>
      </c>
      <c r="J16" s="106">
        <v>7.85</v>
      </c>
      <c r="K16" s="106">
        <v>7.04</v>
      </c>
      <c r="L16" s="111">
        <f>D16*E16*F16/10^6</f>
        <v>12.683810786516855</v>
      </c>
      <c r="M16" s="112">
        <f>D16*E16*H16*2.29/10^6</f>
        <v>9.375306657677903</v>
      </c>
      <c r="N16" s="113">
        <f>D16*E16*J16*1.2/10^6</f>
        <v>9.010671011235956</v>
      </c>
      <c r="O16" s="111">
        <f>R16*D16*(E16*G16)/10^6</f>
        <v>3.0169486591760304</v>
      </c>
      <c r="P16" s="112">
        <f>R16*D16*(E16*I16*2.29)/10^6</f>
        <v>7.533102709288391</v>
      </c>
      <c r="Q16" s="113">
        <f>R16*D16*E16*K16*1.2/10^6</f>
        <v>7.67686213033708</v>
      </c>
      <c r="R16" s="103">
        <v>0.95</v>
      </c>
    </row>
    <row r="17" spans="1:18" ht="12.75">
      <c r="A17" t="s">
        <v>252</v>
      </c>
      <c r="B17" s="109">
        <v>3400000</v>
      </c>
      <c r="C17" s="107">
        <v>9.09</v>
      </c>
      <c r="D17" s="110">
        <f>B17/C17</f>
        <v>374037.403740374</v>
      </c>
      <c r="E17" s="108">
        <v>14.69</v>
      </c>
      <c r="F17" s="104">
        <v>11.3</v>
      </c>
      <c r="G17" s="104">
        <v>2.82</v>
      </c>
      <c r="H17" s="105">
        <v>3.29</v>
      </c>
      <c r="I17" s="105">
        <v>2.8</v>
      </c>
      <c r="J17" s="106">
        <v>7.95</v>
      </c>
      <c r="K17" s="106">
        <v>7.16</v>
      </c>
      <c r="L17" s="111">
        <f>D17*E17*F17/10^6</f>
        <v>62.08908690869087</v>
      </c>
      <c r="M17" s="112">
        <f>D17*E17*H17*2.29/10^6</f>
        <v>41.39693713971397</v>
      </c>
      <c r="N17" s="113">
        <f>D17*E17*J17*1.2/10^6</f>
        <v>52.41857425742574</v>
      </c>
      <c r="O17" s="111">
        <f>R17*D17*(E17*G17)/10^6</f>
        <v>15.184902706270625</v>
      </c>
      <c r="P17" s="112">
        <f>R17*D17*(E17*I17*2.29)/10^6</f>
        <v>34.52680714631463</v>
      </c>
      <c r="Q17" s="113">
        <f>R17*D17*E17*K17*1.2/10^6</f>
        <v>46.26549079867986</v>
      </c>
      <c r="R17" s="103">
        <v>0.98</v>
      </c>
    </row>
    <row r="18" spans="1:18" s="12" customFormat="1" ht="12.75">
      <c r="A18" s="12" t="s">
        <v>253</v>
      </c>
      <c r="B18" s="114">
        <f>SUM(B16:B17)</f>
        <v>3818000</v>
      </c>
      <c r="C18" s="131"/>
      <c r="D18" s="114">
        <f>SUM(D16:D17)</f>
        <v>530591.7108564789</v>
      </c>
      <c r="E18" s="116"/>
      <c r="F18" s="117"/>
      <c r="G18" s="117"/>
      <c r="H18" s="118"/>
      <c r="I18" s="118"/>
      <c r="J18" s="106"/>
      <c r="K18" s="106"/>
      <c r="L18" s="120">
        <f aca="true" t="shared" si="9" ref="L18:Q18">SUM(L16:L17)</f>
        <v>74.77289769520772</v>
      </c>
      <c r="M18" s="121">
        <f t="shared" si="9"/>
        <v>50.77224379739187</v>
      </c>
      <c r="N18" s="122">
        <f t="shared" si="9"/>
        <v>61.429245268661695</v>
      </c>
      <c r="O18" s="120">
        <f t="shared" si="9"/>
        <v>18.201851365446657</v>
      </c>
      <c r="P18" s="121">
        <f t="shared" si="9"/>
        <v>42.059909855603024</v>
      </c>
      <c r="Q18" s="122">
        <f t="shared" si="9"/>
        <v>53.94235292901694</v>
      </c>
      <c r="R18" s="123"/>
    </row>
    <row r="19" spans="1:18" s="124" customFormat="1" ht="12.75">
      <c r="A19" s="124" t="s">
        <v>249</v>
      </c>
      <c r="B19" s="125"/>
      <c r="C19" s="126"/>
      <c r="D19" s="125"/>
      <c r="E19" s="126"/>
      <c r="F19" s="126"/>
      <c r="G19" s="126"/>
      <c r="H19" s="126"/>
      <c r="I19" s="126"/>
      <c r="J19" s="126"/>
      <c r="K19" s="126"/>
      <c r="L19" s="132">
        <f aca="true" t="shared" si="10" ref="L19:Q19">454000*L18/$B18</f>
        <v>8.891276991520247</v>
      </c>
      <c r="M19" s="132">
        <f t="shared" si="10"/>
        <v>6.037349052911448</v>
      </c>
      <c r="N19" s="132">
        <f t="shared" si="10"/>
        <v>7.304577619688949</v>
      </c>
      <c r="O19" s="132">
        <f t="shared" si="10"/>
        <v>2.1643898690185392</v>
      </c>
      <c r="P19" s="132">
        <f t="shared" si="10"/>
        <v>5.001361727198474</v>
      </c>
      <c r="Q19" s="132">
        <f t="shared" si="10"/>
        <v>6.414308074849055</v>
      </c>
      <c r="R19" s="126"/>
    </row>
    <row r="20" spans="1:18" ht="12.75">
      <c r="A20" t="s">
        <v>254</v>
      </c>
      <c r="B20" s="109"/>
      <c r="C20" s="107"/>
      <c r="E20" s="108"/>
      <c r="F20" s="104"/>
      <c r="G20" s="104"/>
      <c r="H20" s="105"/>
      <c r="I20" s="105"/>
      <c r="J20" s="106"/>
      <c r="K20" s="106"/>
      <c r="L20" s="100"/>
      <c r="M20" s="101"/>
      <c r="N20" s="102"/>
      <c r="O20" s="128"/>
      <c r="P20" s="129"/>
      <c r="Q20" s="130"/>
      <c r="R20" s="103"/>
    </row>
    <row r="21" spans="1:18" ht="12.75">
      <c r="A21" t="s">
        <v>255</v>
      </c>
      <c r="B21" s="109">
        <v>10303256</v>
      </c>
      <c r="C21" s="107">
        <v>250</v>
      </c>
      <c r="D21" s="110">
        <f>B21/C21</f>
        <v>41213.024</v>
      </c>
      <c r="E21" s="108">
        <v>11.45</v>
      </c>
      <c r="F21" s="104">
        <v>26.93</v>
      </c>
      <c r="G21" s="104">
        <v>18.46</v>
      </c>
      <c r="H21" s="105">
        <v>9.98</v>
      </c>
      <c r="I21" s="105">
        <v>8.5</v>
      </c>
      <c r="J21" s="119">
        <v>10.44</v>
      </c>
      <c r="K21" s="119">
        <v>9.4</v>
      </c>
      <c r="L21" s="111">
        <f>D21*E21*F21/10^6</f>
        <v>12.707974130863999</v>
      </c>
      <c r="M21" s="112">
        <f>D21*E21*H21*2.29/10^6</f>
        <v>10.78464843600416</v>
      </c>
      <c r="N21" s="113">
        <f>D21*E21*J21*1.2/10^6</f>
        <v>5.911826955494398</v>
      </c>
      <c r="O21" s="111">
        <f>R21*D21*(E21*G21)/10^6</f>
        <v>8.44974104649376</v>
      </c>
      <c r="P21" s="112">
        <f>R21*D21*(E21*I21*2.29)/10^6</f>
        <v>8.90976215980504</v>
      </c>
      <c r="Q21" s="113">
        <f>R21*D21*E21*K21*1.2/10^6</f>
        <v>5.163222047911679</v>
      </c>
      <c r="R21" s="103">
        <v>0.97</v>
      </c>
    </row>
    <row r="22" spans="1:18" ht="12.75">
      <c r="A22" t="s">
        <v>256</v>
      </c>
      <c r="B22" s="109">
        <v>33321440</v>
      </c>
      <c r="C22" s="107">
        <v>455</v>
      </c>
      <c r="D22" s="110">
        <f>B22/C22</f>
        <v>73233.93406593407</v>
      </c>
      <c r="E22" s="108">
        <v>14.97</v>
      </c>
      <c r="F22" s="104">
        <v>26.83</v>
      </c>
      <c r="G22" s="104">
        <v>16.1</v>
      </c>
      <c r="H22" s="105">
        <v>7.8</v>
      </c>
      <c r="I22" s="105">
        <v>6.61</v>
      </c>
      <c r="J22" s="106">
        <v>10.49</v>
      </c>
      <c r="K22" s="106">
        <v>9.48</v>
      </c>
      <c r="L22" s="111">
        <f>D22*E22*F22/10^6</f>
        <v>29.414050771305494</v>
      </c>
      <c r="M22" s="112">
        <f>D22*E22*H22*2.29/10^6</f>
        <v>19.582324818377145</v>
      </c>
      <c r="N22" s="113">
        <f>D22*E22*J22*1.2/10^6</f>
        <v>13.80037536746901</v>
      </c>
      <c r="O22" s="111">
        <f>R22*D22*(E22*G22)/10^6</f>
        <v>17.121104394166153</v>
      </c>
      <c r="P22" s="112">
        <f>R22*D22*(E22*I22*2.29)/10^6</f>
        <v>16.0969220561524</v>
      </c>
      <c r="Q22" s="113">
        <f>R22*D22*E22*K22*1.2/10^6</f>
        <v>12.097495875033179</v>
      </c>
      <c r="R22" s="103">
        <v>0.97</v>
      </c>
    </row>
    <row r="23" spans="1:18" s="12" customFormat="1" ht="12.75">
      <c r="A23" s="12" t="s">
        <v>257</v>
      </c>
      <c r="B23" s="114">
        <f>SUM(B21:B22)</f>
        <v>43624696</v>
      </c>
      <c r="C23" s="131"/>
      <c r="D23" s="114">
        <f>D21+D22</f>
        <v>114446.95806593407</v>
      </c>
      <c r="E23" s="116"/>
      <c r="F23" s="117"/>
      <c r="G23" s="117"/>
      <c r="H23" s="118"/>
      <c r="I23" s="118"/>
      <c r="J23" s="106"/>
      <c r="K23" s="106"/>
      <c r="L23" s="133">
        <f aca="true" t="shared" si="11" ref="L23:Q23">L21+L22/6</f>
        <v>17.610315926081583</v>
      </c>
      <c r="M23" s="134">
        <f t="shared" si="11"/>
        <v>14.048369239067018</v>
      </c>
      <c r="N23" s="135">
        <f t="shared" si="11"/>
        <v>8.211889516739234</v>
      </c>
      <c r="O23" s="133">
        <f t="shared" si="11"/>
        <v>11.303258445521452</v>
      </c>
      <c r="P23" s="134">
        <f t="shared" si="11"/>
        <v>11.592582502497105</v>
      </c>
      <c r="Q23" s="135">
        <f t="shared" si="11"/>
        <v>7.1794713604172085</v>
      </c>
      <c r="R23" s="123"/>
    </row>
    <row r="24" spans="1:18" s="137" customFormat="1" ht="12.75">
      <c r="A24" s="124" t="s">
        <v>249</v>
      </c>
      <c r="B24" s="136"/>
      <c r="C24" s="136"/>
      <c r="D24" s="136"/>
      <c r="L24" s="138">
        <f aca="true" t="shared" si="12" ref="L24:Q24">454000*L23/$B23</f>
        <v>0.18326966520158763</v>
      </c>
      <c r="M24" s="138">
        <f t="shared" si="12"/>
        <v>0.14620066657969208</v>
      </c>
      <c r="N24" s="138">
        <f t="shared" si="12"/>
        <v>0.08546071795204285</v>
      </c>
      <c r="O24" s="138">
        <f t="shared" si="12"/>
        <v>0.1176324376969123</v>
      </c>
      <c r="P24" s="138">
        <f t="shared" si="12"/>
        <v>0.12064341849244488</v>
      </c>
      <c r="Q24" s="138">
        <f t="shared" si="12"/>
        <v>0.07471639453096504</v>
      </c>
      <c r="R24" s="139"/>
    </row>
    <row r="25" spans="1:18" ht="12.75">
      <c r="A25" s="12" t="s">
        <v>258</v>
      </c>
      <c r="L25" s="32">
        <f aca="true" t="shared" si="13" ref="L25:Q25">SUM(L13,L18,L23)</f>
        <v>287.81809369149</v>
      </c>
      <c r="M25" s="32">
        <f t="shared" si="13"/>
        <v>181.30699390628786</v>
      </c>
      <c r="N25" s="32">
        <f t="shared" si="13"/>
        <v>237.7659929370504</v>
      </c>
      <c r="O25" s="32">
        <f t="shared" si="13"/>
        <v>76.79984082586877</v>
      </c>
      <c r="P25" s="32">
        <f t="shared" si="13"/>
        <v>112.39010383908489</v>
      </c>
      <c r="Q25" s="32">
        <f t="shared" si="13"/>
        <v>153.93463706082667</v>
      </c>
      <c r="R25" s="2"/>
    </row>
    <row r="26" spans="15:17" ht="12.75">
      <c r="O26" s="140">
        <f>O25/L25</f>
        <v>0.26683465184850375</v>
      </c>
      <c r="P26" s="140">
        <f>P25/M25</f>
        <v>0.6198884081502998</v>
      </c>
      <c r="Q26" s="140">
        <f>Q25/N25</f>
        <v>0.6474207482715223</v>
      </c>
    </row>
    <row r="27" ht="12.75">
      <c r="A27" t="s">
        <v>259</v>
      </c>
    </row>
    <row r="28" spans="1:3" ht="12.75">
      <c r="A28" s="107" t="s">
        <v>231</v>
      </c>
      <c r="B28" s="37" t="s">
        <v>260</v>
      </c>
      <c r="C28" s="37"/>
    </row>
    <row r="29" spans="1:3" ht="12.75">
      <c r="A29" s="141" t="s">
        <v>233</v>
      </c>
      <c r="B29" s="141" t="s">
        <v>261</v>
      </c>
      <c r="C29" s="141"/>
    </row>
    <row r="30" spans="1:3" ht="12.75">
      <c r="A30" s="41" t="s">
        <v>262</v>
      </c>
      <c r="B30" s="41" t="s">
        <v>261</v>
      </c>
      <c r="C30" s="41"/>
    </row>
    <row r="31" spans="1:3" ht="12.75">
      <c r="A31" s="41" t="s">
        <v>263</v>
      </c>
      <c r="B31" s="41" t="s">
        <v>261</v>
      </c>
      <c r="C31" s="41"/>
    </row>
    <row r="32" spans="1:3" ht="12.75">
      <c r="A32" s="98" t="s">
        <v>264</v>
      </c>
      <c r="B32" s="98" t="s">
        <v>261</v>
      </c>
      <c r="C32" s="98"/>
    </row>
    <row r="33" spans="1:3" ht="12.75">
      <c r="A33" s="98" t="s">
        <v>265</v>
      </c>
      <c r="B33" s="98" t="s">
        <v>261</v>
      </c>
      <c r="C33" s="98"/>
    </row>
    <row r="34" spans="1:4" ht="12.75">
      <c r="A34" s="99" t="s">
        <v>266</v>
      </c>
      <c r="B34" s="99" t="s">
        <v>267</v>
      </c>
      <c r="C34" s="99"/>
      <c r="D34" s="99"/>
    </row>
    <row r="35" spans="1:4" ht="12.75">
      <c r="A35" s="99" t="s">
        <v>268</v>
      </c>
      <c r="B35" s="99" t="s">
        <v>267</v>
      </c>
      <c r="C35" s="99"/>
      <c r="D35" s="99"/>
    </row>
    <row r="36" spans="1:15" ht="12.75">
      <c r="A36" s="38" t="s">
        <v>242</v>
      </c>
      <c r="B36" s="38" t="s">
        <v>269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8" ht="12.75">
      <c r="A38" t="s">
        <v>270</v>
      </c>
    </row>
    <row r="39" ht="12.75">
      <c r="A39" t="s">
        <v>271</v>
      </c>
    </row>
    <row r="40" ht="12.75">
      <c r="A40" t="s">
        <v>272</v>
      </c>
    </row>
    <row r="41" ht="12.75">
      <c r="A41" t="s">
        <v>273</v>
      </c>
    </row>
    <row r="42" ht="12.75">
      <c r="A42" t="s">
        <v>274</v>
      </c>
    </row>
    <row r="43" ht="14.25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9"/>
  <sheetViews>
    <sheetView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99" sqref="N99"/>
    </sheetView>
  </sheetViews>
  <sheetFormatPr defaultColWidth="9.140625" defaultRowHeight="12.75"/>
  <cols>
    <col min="1" max="1" width="9.140625" style="2" customWidth="1"/>
    <col min="2" max="12" width="8.8515625" style="2" customWidth="1"/>
  </cols>
  <sheetData>
    <row r="1" ht="15.75">
      <c r="A1" s="146" t="s">
        <v>276</v>
      </c>
    </row>
    <row r="3" spans="1:12" ht="12.75">
      <c r="A3" s="2" t="s">
        <v>12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  <c r="J3" s="2" t="s">
        <v>84</v>
      </c>
      <c r="K3" s="2" t="s">
        <v>85</v>
      </c>
      <c r="L3" s="2" t="s">
        <v>86</v>
      </c>
    </row>
    <row r="4" spans="2:12" ht="12.75">
      <c r="B4" s="2" t="s">
        <v>87</v>
      </c>
      <c r="C4" s="2">
        <v>1038</v>
      </c>
      <c r="D4" s="2" t="s">
        <v>88</v>
      </c>
      <c r="E4" s="2">
        <v>1048</v>
      </c>
      <c r="F4" s="2">
        <v>1047</v>
      </c>
      <c r="G4" s="2">
        <v>1034</v>
      </c>
      <c r="H4" s="2">
        <v>1029</v>
      </c>
      <c r="I4" s="2">
        <v>1044</v>
      </c>
      <c r="J4" s="2">
        <v>1031</v>
      </c>
      <c r="K4" s="2" t="s">
        <v>89</v>
      </c>
      <c r="L4" s="2" t="s">
        <v>90</v>
      </c>
    </row>
    <row r="5" spans="2:12" ht="12.75">
      <c r="B5" s="2" t="s">
        <v>91</v>
      </c>
      <c r="C5" s="2" t="s">
        <v>92</v>
      </c>
      <c r="D5" s="2" t="s">
        <v>93</v>
      </c>
      <c r="E5" s="2" t="s">
        <v>94</v>
      </c>
      <c r="F5" s="2" t="s">
        <v>95</v>
      </c>
      <c r="G5" s="2" t="s">
        <v>96</v>
      </c>
      <c r="H5" s="2" t="s">
        <v>97</v>
      </c>
      <c r="I5" s="2" t="s">
        <v>98</v>
      </c>
      <c r="J5" s="2" t="s">
        <v>99</v>
      </c>
      <c r="K5" s="2" t="s">
        <v>100</v>
      </c>
      <c r="L5" s="2" t="s">
        <v>101</v>
      </c>
    </row>
    <row r="6" spans="2:12" ht="12.75">
      <c r="B6" s="2" t="s">
        <v>102</v>
      </c>
      <c r="C6" s="2" t="s">
        <v>103</v>
      </c>
      <c r="D6" s="2" t="s">
        <v>104</v>
      </c>
      <c r="E6" s="2" t="s">
        <v>105</v>
      </c>
      <c r="F6" s="2" t="s">
        <v>106</v>
      </c>
      <c r="G6" s="2" t="s">
        <v>107</v>
      </c>
      <c r="H6" s="2" t="s">
        <v>108</v>
      </c>
      <c r="I6" s="2" t="s">
        <v>109</v>
      </c>
      <c r="J6" s="2" t="s">
        <v>110</v>
      </c>
      <c r="K6" s="2" t="s">
        <v>104</v>
      </c>
      <c r="L6" s="2" t="s">
        <v>104</v>
      </c>
    </row>
    <row r="7" spans="3:10" ht="12.75">
      <c r="C7" s="2" t="s">
        <v>111</v>
      </c>
      <c r="E7" s="2" t="s">
        <v>112</v>
      </c>
      <c r="F7" s="2" t="s">
        <v>112</v>
      </c>
      <c r="G7" s="2" t="s">
        <v>104</v>
      </c>
      <c r="H7" s="2" t="s">
        <v>104</v>
      </c>
      <c r="I7" s="2" t="s">
        <v>113</v>
      </c>
      <c r="J7" s="2" t="s">
        <v>104</v>
      </c>
    </row>
    <row r="8" spans="2:12" ht="12.75">
      <c r="B8" s="2" t="s">
        <v>114</v>
      </c>
      <c r="C8" s="2" t="s">
        <v>115</v>
      </c>
      <c r="D8" s="2" t="s">
        <v>116</v>
      </c>
      <c r="E8" s="2" t="s">
        <v>117</v>
      </c>
      <c r="F8" s="2" t="s">
        <v>118</v>
      </c>
      <c r="G8" s="2" t="s">
        <v>119</v>
      </c>
      <c r="H8" s="2" t="s">
        <v>120</v>
      </c>
      <c r="I8" s="2" t="s">
        <v>121</v>
      </c>
      <c r="J8" s="2" t="s">
        <v>122</v>
      </c>
      <c r="K8" s="2" t="s">
        <v>123</v>
      </c>
      <c r="L8" s="2" t="s">
        <v>124</v>
      </c>
    </row>
    <row r="9" spans="2:12" ht="12.75">
      <c r="B9" s="2" t="s">
        <v>11</v>
      </c>
      <c r="C9" s="2" t="s">
        <v>11</v>
      </c>
      <c r="D9" s="2" t="s">
        <v>11</v>
      </c>
      <c r="E9" s="2" t="s">
        <v>11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11</v>
      </c>
      <c r="K9" s="2" t="s">
        <v>11</v>
      </c>
      <c r="L9" s="2" t="s">
        <v>11</v>
      </c>
    </row>
    <row r="10" spans="1:17" ht="12.75">
      <c r="A10" s="100" t="s">
        <v>16</v>
      </c>
      <c r="B10" s="104">
        <v>1</v>
      </c>
      <c r="C10" s="104">
        <v>4.2</v>
      </c>
      <c r="D10" s="104">
        <v>0.75</v>
      </c>
      <c r="E10" s="104">
        <v>11</v>
      </c>
      <c r="F10" s="104">
        <v>46</v>
      </c>
      <c r="G10" s="104">
        <v>0.85</v>
      </c>
      <c r="H10" s="104">
        <v>0.7</v>
      </c>
      <c r="I10" s="104">
        <v>0.35</v>
      </c>
      <c r="J10" s="104">
        <v>1.2</v>
      </c>
      <c r="K10" s="104">
        <v>3.87</v>
      </c>
      <c r="L10" s="104">
        <v>1.2</v>
      </c>
      <c r="M10" s="41"/>
      <c r="N10" s="41" t="s">
        <v>277</v>
      </c>
      <c r="O10" s="41"/>
      <c r="P10" s="41"/>
      <c r="Q10" s="41"/>
    </row>
    <row r="11" spans="1:17" ht="12.75">
      <c r="A11" s="100" t="s">
        <v>17</v>
      </c>
      <c r="B11" s="104">
        <v>0.39</v>
      </c>
      <c r="C11" s="104">
        <v>1.39</v>
      </c>
      <c r="D11" s="104">
        <v>0.403</v>
      </c>
      <c r="E11" s="104">
        <v>4.9</v>
      </c>
      <c r="F11" s="104">
        <v>12</v>
      </c>
      <c r="G11" s="104">
        <v>0.32</v>
      </c>
      <c r="H11" s="104">
        <v>0.25</v>
      </c>
      <c r="I11" s="104">
        <v>0.15</v>
      </c>
      <c r="J11" s="104">
        <v>0.6</v>
      </c>
      <c r="K11" s="104">
        <v>0.84</v>
      </c>
      <c r="L11" s="104">
        <v>0.6</v>
      </c>
      <c r="M11" s="41"/>
      <c r="N11" s="41" t="s">
        <v>278</v>
      </c>
      <c r="O11" s="41" t="s">
        <v>280</v>
      </c>
      <c r="P11" s="41"/>
      <c r="Q11" s="41"/>
    </row>
    <row r="12" spans="1:17" ht="12.75">
      <c r="A12" s="100" t="s">
        <v>281</v>
      </c>
      <c r="B12" s="104">
        <v>0.3</v>
      </c>
      <c r="C12" s="104">
        <v>1.39</v>
      </c>
      <c r="D12" s="104">
        <v>0.28</v>
      </c>
      <c r="E12" s="104">
        <v>9.95</v>
      </c>
      <c r="F12" s="104">
        <v>47</v>
      </c>
      <c r="G12" s="104">
        <v>0.245</v>
      </c>
      <c r="H12" s="104">
        <v>0.19</v>
      </c>
      <c r="I12" s="104">
        <v>0.56</v>
      </c>
      <c r="J12" s="104">
        <v>0.36</v>
      </c>
      <c r="K12" s="104">
        <v>1.39</v>
      </c>
      <c r="L12" s="104">
        <v>0.36</v>
      </c>
      <c r="M12" s="41"/>
      <c r="N12" s="41" t="s">
        <v>279</v>
      </c>
      <c r="O12" s="41"/>
      <c r="P12" s="41"/>
      <c r="Q12" s="41"/>
    </row>
    <row r="13" spans="1:12" ht="12.75">
      <c r="A13" s="2">
        <v>1908</v>
      </c>
      <c r="B13" s="3">
        <v>21123.92</v>
      </c>
      <c r="C13" s="2">
        <v>895</v>
      </c>
      <c r="D13" s="2">
        <v>21742</v>
      </c>
      <c r="E13" s="2">
        <v>2470</v>
      </c>
      <c r="F13" s="2">
        <v>5187</v>
      </c>
      <c r="G13" s="2">
        <v>14777</v>
      </c>
      <c r="H13" s="2">
        <v>103821</v>
      </c>
      <c r="I13" s="2">
        <v>13858</v>
      </c>
      <c r="J13" s="2">
        <v>1030</v>
      </c>
      <c r="K13" s="2">
        <v>0</v>
      </c>
      <c r="L13" s="2">
        <v>18057</v>
      </c>
    </row>
    <row r="14" spans="1:12" ht="12.75">
      <c r="A14" s="2">
        <v>1909</v>
      </c>
      <c r="B14" s="3">
        <v>20923.5</v>
      </c>
      <c r="C14" s="2">
        <v>905</v>
      </c>
      <c r="D14" s="2">
        <v>18211</v>
      </c>
      <c r="E14" s="2">
        <v>2295</v>
      </c>
      <c r="F14" s="2">
        <v>4773</v>
      </c>
      <c r="G14" s="2">
        <v>14590</v>
      </c>
      <c r="H14" s="2">
        <v>109192</v>
      </c>
      <c r="I14" s="2">
        <v>17679</v>
      </c>
      <c r="J14" s="2">
        <v>1097</v>
      </c>
      <c r="K14" s="2">
        <v>0</v>
      </c>
      <c r="L14" s="2">
        <v>16262</v>
      </c>
    </row>
    <row r="15" spans="1:12" ht="12.75">
      <c r="A15" s="2">
        <v>1910</v>
      </c>
      <c r="B15" s="3">
        <v>14089.6</v>
      </c>
      <c r="C15" s="2">
        <v>727</v>
      </c>
      <c r="D15" s="2">
        <v>13742</v>
      </c>
      <c r="E15" s="2">
        <v>2297</v>
      </c>
      <c r="F15" s="2">
        <v>4523</v>
      </c>
      <c r="G15" s="2">
        <v>10596</v>
      </c>
      <c r="H15" s="2">
        <v>89936</v>
      </c>
      <c r="I15" s="2">
        <v>10380</v>
      </c>
      <c r="J15" s="2">
        <v>1232</v>
      </c>
      <c r="K15" s="2">
        <v>0</v>
      </c>
      <c r="L15" s="2">
        <v>19843</v>
      </c>
    </row>
    <row r="16" spans="1:12" ht="12.75">
      <c r="A16" s="2">
        <v>1911</v>
      </c>
      <c r="B16" s="3">
        <v>13725.36</v>
      </c>
      <c r="C16" s="2">
        <v>875</v>
      </c>
      <c r="D16" s="2">
        <v>18458</v>
      </c>
      <c r="E16" s="2">
        <v>2247</v>
      </c>
      <c r="F16" s="2">
        <v>4873</v>
      </c>
      <c r="G16" s="2">
        <v>12069</v>
      </c>
      <c r="H16" s="2">
        <v>84743</v>
      </c>
      <c r="I16" s="2">
        <v>9623</v>
      </c>
      <c r="J16" s="2">
        <v>1732</v>
      </c>
      <c r="K16" s="2">
        <v>0</v>
      </c>
      <c r="L16" s="2">
        <v>19729</v>
      </c>
    </row>
    <row r="17" spans="1:12" ht="12.75">
      <c r="A17" s="2">
        <v>1912</v>
      </c>
      <c r="B17" s="3">
        <v>15104</v>
      </c>
      <c r="C17" s="2">
        <v>801</v>
      </c>
      <c r="D17" s="2">
        <v>16466</v>
      </c>
      <c r="E17" s="2">
        <v>2685</v>
      </c>
      <c r="F17" s="2">
        <v>5617</v>
      </c>
      <c r="G17" s="2">
        <v>13556</v>
      </c>
      <c r="H17" s="2">
        <v>97053</v>
      </c>
      <c r="I17" s="2">
        <v>13614</v>
      </c>
      <c r="J17" s="2">
        <v>1711</v>
      </c>
      <c r="K17" s="2">
        <v>0</v>
      </c>
      <c r="L17" s="2">
        <v>17421</v>
      </c>
    </row>
    <row r="18" spans="1:12" ht="12.75">
      <c r="A18" s="2">
        <v>1913</v>
      </c>
      <c r="B18" s="3">
        <v>14598.5</v>
      </c>
      <c r="C18" s="2">
        <v>670</v>
      </c>
      <c r="D18" s="2">
        <v>16182</v>
      </c>
      <c r="E18" s="2">
        <v>2247</v>
      </c>
      <c r="F18" s="2">
        <v>4101</v>
      </c>
      <c r="G18" s="2">
        <v>12098</v>
      </c>
      <c r="H18" s="2">
        <v>105159</v>
      </c>
      <c r="I18" s="2">
        <v>10863</v>
      </c>
      <c r="J18" s="2">
        <v>1567</v>
      </c>
      <c r="K18" s="2">
        <v>0</v>
      </c>
      <c r="L18" s="2">
        <v>19851</v>
      </c>
    </row>
    <row r="19" spans="1:12" ht="12.75">
      <c r="A19" s="2">
        <v>1914</v>
      </c>
      <c r="B19" s="3">
        <v>13968.3</v>
      </c>
      <c r="C19" s="2">
        <v>684</v>
      </c>
      <c r="D19" s="2">
        <v>13410</v>
      </c>
      <c r="E19" s="2">
        <v>2924</v>
      </c>
      <c r="F19" s="2">
        <v>3753</v>
      </c>
      <c r="G19" s="2">
        <v>12611</v>
      </c>
      <c r="H19" s="2">
        <v>99400</v>
      </c>
      <c r="I19" s="2">
        <v>15463</v>
      </c>
      <c r="J19" s="2">
        <v>1341</v>
      </c>
      <c r="K19" s="2">
        <v>0</v>
      </c>
      <c r="L19" s="2">
        <v>17658</v>
      </c>
    </row>
    <row r="20" spans="1:12" ht="12.75">
      <c r="A20" s="2">
        <v>1915</v>
      </c>
      <c r="B20" s="3">
        <v>15355.8</v>
      </c>
      <c r="C20" s="2">
        <v>600</v>
      </c>
      <c r="D20" s="2">
        <v>13860</v>
      </c>
      <c r="E20" s="2">
        <v>3051</v>
      </c>
      <c r="F20" s="2">
        <v>4231</v>
      </c>
      <c r="G20" s="2">
        <v>13769</v>
      </c>
      <c r="H20" s="2">
        <v>122810</v>
      </c>
      <c r="I20" s="2">
        <v>8617</v>
      </c>
      <c r="J20" s="2">
        <v>1551</v>
      </c>
      <c r="K20" s="2">
        <v>0</v>
      </c>
      <c r="L20" s="2">
        <v>30252</v>
      </c>
    </row>
    <row r="21" spans="1:12" ht="12.75">
      <c r="A21" s="2">
        <v>1916</v>
      </c>
      <c r="B21" s="3">
        <v>7498</v>
      </c>
      <c r="C21" s="2">
        <v>317</v>
      </c>
      <c r="D21" s="2">
        <v>5960</v>
      </c>
      <c r="E21" s="2">
        <v>1612</v>
      </c>
      <c r="F21" s="2">
        <v>6286</v>
      </c>
      <c r="G21" s="2">
        <v>7436</v>
      </c>
      <c r="H21" s="2">
        <v>50771</v>
      </c>
      <c r="I21" s="2">
        <v>4868</v>
      </c>
      <c r="J21" s="2">
        <v>1208</v>
      </c>
      <c r="K21" s="2">
        <v>0</v>
      </c>
      <c r="L21" s="2">
        <v>17931</v>
      </c>
    </row>
    <row r="22" spans="1:12" ht="12.75">
      <c r="A22" s="2">
        <v>1917</v>
      </c>
      <c r="B22" s="3">
        <v>11191</v>
      </c>
      <c r="C22" s="2">
        <v>423</v>
      </c>
      <c r="D22" s="2">
        <v>5960</v>
      </c>
      <c r="E22" s="2">
        <v>1998</v>
      </c>
      <c r="F22" s="2">
        <v>5240</v>
      </c>
      <c r="G22" s="2">
        <v>11136</v>
      </c>
      <c r="H22" s="2">
        <v>98076</v>
      </c>
      <c r="I22" s="2">
        <v>11389</v>
      </c>
      <c r="J22" s="2">
        <v>1207</v>
      </c>
      <c r="K22" s="2">
        <v>0</v>
      </c>
      <c r="L22" s="2">
        <v>16318</v>
      </c>
    </row>
    <row r="23" spans="1:12" ht="12.75">
      <c r="A23" s="2">
        <v>1918</v>
      </c>
      <c r="B23" s="3">
        <v>24236.68</v>
      </c>
      <c r="C23" s="2">
        <v>1388</v>
      </c>
      <c r="D23" s="2">
        <v>13015</v>
      </c>
      <c r="E23" s="2">
        <v>3944</v>
      </c>
      <c r="F23" s="2">
        <v>4926</v>
      </c>
      <c r="G23" s="2">
        <v>27462</v>
      </c>
      <c r="H23" s="2">
        <v>131753</v>
      </c>
      <c r="I23" s="2">
        <v>11626</v>
      </c>
      <c r="J23" s="2">
        <v>1813</v>
      </c>
      <c r="K23" s="2">
        <v>0</v>
      </c>
      <c r="L23" s="2">
        <v>15241</v>
      </c>
    </row>
    <row r="24" spans="1:12" ht="12.75">
      <c r="A24" s="2">
        <v>1919</v>
      </c>
      <c r="B24" s="3">
        <v>13148.52</v>
      </c>
      <c r="C24" s="2">
        <v>288</v>
      </c>
      <c r="D24" s="2">
        <v>15152</v>
      </c>
      <c r="E24" s="2">
        <v>4014</v>
      </c>
      <c r="F24" s="2">
        <v>5903</v>
      </c>
      <c r="G24" s="2">
        <v>19735</v>
      </c>
      <c r="H24" s="2">
        <v>78388</v>
      </c>
      <c r="I24" s="2">
        <v>9087</v>
      </c>
      <c r="J24" s="2">
        <v>2219</v>
      </c>
      <c r="K24" s="2">
        <v>0</v>
      </c>
      <c r="L24" s="2">
        <v>20698</v>
      </c>
    </row>
    <row r="25" spans="1:12" ht="12.75">
      <c r="A25" s="2">
        <v>1920</v>
      </c>
      <c r="B25" s="3">
        <v>16659.92</v>
      </c>
      <c r="C25" s="2">
        <v>380</v>
      </c>
      <c r="D25" s="2">
        <v>12915</v>
      </c>
      <c r="E25" s="2">
        <v>4668</v>
      </c>
      <c r="F25" s="2">
        <v>4859</v>
      </c>
      <c r="G25" s="2">
        <v>25712</v>
      </c>
      <c r="H25" s="2">
        <v>129171</v>
      </c>
      <c r="I25" s="2">
        <v>14377</v>
      </c>
      <c r="J25" s="2">
        <v>2350</v>
      </c>
      <c r="K25" s="2">
        <v>0</v>
      </c>
      <c r="L25" s="2">
        <v>22972</v>
      </c>
    </row>
    <row r="26" spans="1:12" ht="12.75">
      <c r="A26" s="2">
        <v>1921</v>
      </c>
      <c r="B26" s="3">
        <v>10168.4</v>
      </c>
      <c r="C26" s="2">
        <v>428</v>
      </c>
      <c r="D26" s="2">
        <v>13542</v>
      </c>
      <c r="E26" s="2">
        <v>5015</v>
      </c>
      <c r="F26" s="2">
        <v>4411</v>
      </c>
      <c r="G26" s="2">
        <v>16188</v>
      </c>
      <c r="H26" s="2">
        <v>72575</v>
      </c>
      <c r="I26" s="2">
        <v>9240</v>
      </c>
      <c r="J26" s="2">
        <v>1776</v>
      </c>
      <c r="K26" s="2">
        <v>0</v>
      </c>
      <c r="L26" s="2">
        <v>15575</v>
      </c>
    </row>
    <row r="27" spans="1:12" ht="12.75">
      <c r="A27" s="2">
        <v>1922</v>
      </c>
      <c r="B27" s="3">
        <v>13971.58</v>
      </c>
      <c r="C27" s="2">
        <v>623</v>
      </c>
      <c r="D27" s="2">
        <v>12306</v>
      </c>
      <c r="E27" s="2">
        <v>4413</v>
      </c>
      <c r="F27" s="2">
        <v>6197</v>
      </c>
      <c r="G27" s="2">
        <v>21270</v>
      </c>
      <c r="H27" s="2">
        <v>116034</v>
      </c>
      <c r="I27" s="2">
        <v>12210</v>
      </c>
      <c r="J27" s="2">
        <v>2500</v>
      </c>
      <c r="K27" s="2">
        <v>0</v>
      </c>
      <c r="L27" s="2">
        <v>19893</v>
      </c>
    </row>
    <row r="28" spans="1:12" ht="12.75">
      <c r="A28" s="2">
        <v>1923</v>
      </c>
      <c r="B28" s="3">
        <v>13529.75</v>
      </c>
      <c r="C28" s="2">
        <v>634</v>
      </c>
      <c r="D28" s="2">
        <v>12861</v>
      </c>
      <c r="E28" s="2">
        <v>3651</v>
      </c>
      <c r="F28" s="2">
        <v>6588</v>
      </c>
      <c r="G28" s="2">
        <v>23881</v>
      </c>
      <c r="H28" s="2">
        <v>103485</v>
      </c>
      <c r="I28" s="2">
        <v>11479</v>
      </c>
      <c r="J28" s="2">
        <v>2011</v>
      </c>
      <c r="K28" s="2">
        <v>0</v>
      </c>
      <c r="L28" s="2">
        <v>18537</v>
      </c>
    </row>
    <row r="29" spans="1:12" ht="12.75">
      <c r="A29" s="2">
        <v>1924</v>
      </c>
      <c r="B29" s="3">
        <v>14581.44</v>
      </c>
      <c r="C29" s="2">
        <v>857</v>
      </c>
      <c r="D29" s="2">
        <v>11141</v>
      </c>
      <c r="E29" s="2">
        <v>3977</v>
      </c>
      <c r="F29" s="2">
        <v>6683</v>
      </c>
      <c r="G29" s="2">
        <v>26403</v>
      </c>
      <c r="H29" s="2">
        <v>114249</v>
      </c>
      <c r="I29" s="2">
        <v>14980</v>
      </c>
      <c r="J29" s="2">
        <v>2300</v>
      </c>
      <c r="K29" s="2">
        <v>0</v>
      </c>
      <c r="L29" s="2">
        <v>23346</v>
      </c>
    </row>
    <row r="30" spans="1:12" ht="12.75">
      <c r="A30" s="2">
        <v>1925</v>
      </c>
      <c r="B30" s="3">
        <v>14924.88</v>
      </c>
      <c r="C30" s="2">
        <v>1154</v>
      </c>
      <c r="D30" s="2">
        <v>9736</v>
      </c>
      <c r="E30" s="2">
        <v>3614</v>
      </c>
      <c r="F30" s="2">
        <v>6631</v>
      </c>
      <c r="G30" s="2">
        <v>28246</v>
      </c>
      <c r="H30" s="2">
        <v>118100</v>
      </c>
      <c r="I30" s="2">
        <v>9429</v>
      </c>
      <c r="J30" s="2">
        <v>1785</v>
      </c>
      <c r="K30" s="2">
        <v>0</v>
      </c>
      <c r="L30" s="2">
        <v>25205</v>
      </c>
    </row>
    <row r="31" spans="1:12" ht="12.75">
      <c r="A31" s="2">
        <v>1926</v>
      </c>
      <c r="B31" s="3">
        <v>14461.02</v>
      </c>
      <c r="C31" s="2">
        <v>819</v>
      </c>
      <c r="D31" s="2">
        <v>6886</v>
      </c>
      <c r="E31" s="2">
        <v>3497</v>
      </c>
      <c r="F31" s="2">
        <v>7089</v>
      </c>
      <c r="G31" s="2">
        <v>28578</v>
      </c>
      <c r="H31" s="2">
        <v>95722</v>
      </c>
      <c r="I31" s="2">
        <v>9898</v>
      </c>
      <c r="J31" s="2">
        <v>1501</v>
      </c>
      <c r="K31" s="2">
        <v>0</v>
      </c>
      <c r="L31" s="2">
        <v>23100</v>
      </c>
    </row>
    <row r="32" spans="1:12" ht="12.75">
      <c r="A32" s="2">
        <v>1927</v>
      </c>
      <c r="B32" s="3">
        <v>17245.8</v>
      </c>
      <c r="C32" s="2">
        <v>725</v>
      </c>
      <c r="D32" s="2">
        <v>3633</v>
      </c>
      <c r="E32" s="2">
        <v>2491</v>
      </c>
      <c r="F32" s="2">
        <v>7998</v>
      </c>
      <c r="G32" s="2">
        <v>31919</v>
      </c>
      <c r="H32" s="2">
        <v>101914</v>
      </c>
      <c r="I32" s="2">
        <v>9297</v>
      </c>
      <c r="J32" s="2">
        <v>1289</v>
      </c>
      <c r="K32" s="2">
        <v>0</v>
      </c>
      <c r="L32" s="2">
        <v>21856</v>
      </c>
    </row>
    <row r="33" spans="1:12" ht="12.75">
      <c r="A33" s="2">
        <v>1928</v>
      </c>
      <c r="B33" s="3">
        <v>19938.96</v>
      </c>
      <c r="C33" s="2">
        <v>873</v>
      </c>
      <c r="D33" s="2">
        <v>4615</v>
      </c>
      <c r="E33" s="2">
        <v>2686</v>
      </c>
      <c r="F33" s="2">
        <v>7346</v>
      </c>
      <c r="G33" s="2">
        <v>33691</v>
      </c>
      <c r="H33" s="2">
        <v>93461</v>
      </c>
      <c r="I33" s="2">
        <v>11875</v>
      </c>
      <c r="J33" s="2">
        <v>1131</v>
      </c>
      <c r="K33" s="2">
        <v>0</v>
      </c>
      <c r="L33" s="2">
        <v>18948</v>
      </c>
    </row>
    <row r="34" spans="1:12" ht="12.75">
      <c r="A34" s="2">
        <v>1929</v>
      </c>
      <c r="B34" s="3">
        <v>18040.9</v>
      </c>
      <c r="C34" s="2">
        <v>1113</v>
      </c>
      <c r="D34" s="2">
        <v>4450</v>
      </c>
      <c r="E34" s="2">
        <v>2221</v>
      </c>
      <c r="F34" s="2">
        <v>7351</v>
      </c>
      <c r="G34" s="2">
        <v>29904</v>
      </c>
      <c r="H34" s="2">
        <v>73640</v>
      </c>
      <c r="I34" s="2">
        <v>8484</v>
      </c>
      <c r="J34" s="2">
        <v>873</v>
      </c>
      <c r="K34" s="2">
        <v>0</v>
      </c>
      <c r="L34" s="2">
        <v>19751</v>
      </c>
    </row>
    <row r="35" spans="1:12" ht="12.75">
      <c r="A35" s="2">
        <v>1930</v>
      </c>
      <c r="B35" s="3">
        <v>20923</v>
      </c>
      <c r="C35" s="2">
        <v>905</v>
      </c>
      <c r="D35" s="2">
        <v>5149</v>
      </c>
      <c r="E35" s="2">
        <v>2619</v>
      </c>
      <c r="F35" s="2">
        <v>6673</v>
      </c>
      <c r="G35" s="2">
        <v>37512</v>
      </c>
      <c r="H35" s="2">
        <v>97482</v>
      </c>
      <c r="I35" s="2">
        <v>10965</v>
      </c>
      <c r="J35" s="2">
        <v>937</v>
      </c>
      <c r="K35" s="2">
        <v>0</v>
      </c>
      <c r="L35" s="2">
        <v>20226</v>
      </c>
    </row>
    <row r="36" spans="1:12" ht="12.75">
      <c r="A36" s="2">
        <v>1931</v>
      </c>
      <c r="B36" s="3">
        <v>13479</v>
      </c>
      <c r="C36" s="2">
        <v>1152</v>
      </c>
      <c r="D36" s="2">
        <v>5266</v>
      </c>
      <c r="E36" s="2">
        <v>2314</v>
      </c>
      <c r="F36" s="2">
        <v>6329</v>
      </c>
      <c r="G36" s="2">
        <v>34685</v>
      </c>
      <c r="H36" s="2">
        <v>78520</v>
      </c>
      <c r="I36" s="2">
        <v>12042</v>
      </c>
      <c r="J36" s="2">
        <v>998</v>
      </c>
      <c r="K36" s="2">
        <v>0</v>
      </c>
      <c r="L36" s="2">
        <v>17246</v>
      </c>
    </row>
    <row r="37" spans="1:12" ht="12.75">
      <c r="A37" s="2">
        <v>1932</v>
      </c>
      <c r="B37" s="3">
        <v>13771.2</v>
      </c>
      <c r="C37" s="2">
        <v>1060</v>
      </c>
      <c r="D37" s="2">
        <v>5057</v>
      </c>
      <c r="E37" s="2">
        <v>2200</v>
      </c>
      <c r="F37" s="2">
        <v>6674</v>
      </c>
      <c r="G37" s="2">
        <v>33327</v>
      </c>
      <c r="H37" s="2">
        <v>75517</v>
      </c>
      <c r="I37" s="2">
        <v>9516</v>
      </c>
      <c r="J37" s="2">
        <v>1024</v>
      </c>
      <c r="K37" s="2">
        <v>0</v>
      </c>
      <c r="L37" s="2">
        <v>17052</v>
      </c>
    </row>
    <row r="38" spans="1:12" ht="12.75">
      <c r="A38" s="2">
        <v>1933</v>
      </c>
      <c r="B38" s="3">
        <v>12032.1</v>
      </c>
      <c r="C38" s="2">
        <v>779</v>
      </c>
      <c r="D38" s="2">
        <v>5054</v>
      </c>
      <c r="E38" s="2">
        <v>2440</v>
      </c>
      <c r="F38" s="2">
        <v>6174</v>
      </c>
      <c r="G38" s="2">
        <v>27558</v>
      </c>
      <c r="H38" s="2">
        <v>65543</v>
      </c>
      <c r="I38" s="2">
        <v>10112</v>
      </c>
      <c r="J38" s="2">
        <v>913</v>
      </c>
      <c r="K38" s="2">
        <v>0</v>
      </c>
      <c r="L38" s="2">
        <v>15699</v>
      </c>
    </row>
    <row r="39" spans="1:12" ht="12.75">
      <c r="A39" s="2">
        <v>1934</v>
      </c>
      <c r="B39" s="3">
        <v>14740.96</v>
      </c>
      <c r="C39" s="2">
        <v>692</v>
      </c>
      <c r="D39" s="2">
        <v>6798</v>
      </c>
      <c r="E39" s="2">
        <v>2990</v>
      </c>
      <c r="F39" s="2">
        <v>4286</v>
      </c>
      <c r="G39" s="2">
        <v>32196</v>
      </c>
      <c r="H39" s="2">
        <v>81526</v>
      </c>
      <c r="I39" s="2">
        <v>11830</v>
      </c>
      <c r="J39" s="2">
        <v>866</v>
      </c>
      <c r="K39" s="2">
        <v>0</v>
      </c>
      <c r="L39" s="2">
        <v>8527</v>
      </c>
    </row>
    <row r="40" spans="1:12" ht="12.75">
      <c r="A40" s="2">
        <v>1935</v>
      </c>
      <c r="B40" s="3">
        <v>16840.6</v>
      </c>
      <c r="C40" s="2">
        <v>1032</v>
      </c>
      <c r="D40" s="2">
        <v>7765</v>
      </c>
      <c r="E40" s="2">
        <v>3034</v>
      </c>
      <c r="F40" s="2">
        <v>6902</v>
      </c>
      <c r="G40" s="2">
        <v>33821</v>
      </c>
      <c r="H40" s="2">
        <v>85561</v>
      </c>
      <c r="I40" s="2">
        <v>7878</v>
      </c>
      <c r="J40" s="2">
        <v>1044</v>
      </c>
      <c r="K40" s="2">
        <v>0</v>
      </c>
      <c r="L40" s="2">
        <v>14458</v>
      </c>
    </row>
    <row r="41" spans="1:12" ht="12.75">
      <c r="A41" s="2">
        <v>1936</v>
      </c>
      <c r="B41" s="3">
        <v>14018.4</v>
      </c>
      <c r="C41" s="2">
        <v>743</v>
      </c>
      <c r="D41" s="2">
        <v>6083</v>
      </c>
      <c r="E41" s="2">
        <v>2471</v>
      </c>
      <c r="F41" s="2">
        <v>6156</v>
      </c>
      <c r="G41" s="2">
        <v>27831</v>
      </c>
      <c r="H41" s="2">
        <v>66858</v>
      </c>
      <c r="I41" s="2">
        <v>9280</v>
      </c>
      <c r="J41" s="2">
        <v>894</v>
      </c>
      <c r="K41" s="2">
        <v>0</v>
      </c>
      <c r="L41" s="2">
        <v>14213</v>
      </c>
    </row>
    <row r="42" spans="1:12" ht="12.75">
      <c r="A42" s="2">
        <v>1937</v>
      </c>
      <c r="B42" s="3">
        <v>16009.92</v>
      </c>
      <c r="C42" s="2">
        <v>1104</v>
      </c>
      <c r="D42" s="2">
        <v>5415</v>
      </c>
      <c r="E42" s="2">
        <v>3081</v>
      </c>
      <c r="F42" s="2">
        <v>6263</v>
      </c>
      <c r="G42" s="2">
        <v>30708</v>
      </c>
      <c r="H42" s="2">
        <v>73803</v>
      </c>
      <c r="I42" s="2">
        <v>10090</v>
      </c>
      <c r="J42" s="2">
        <v>1292</v>
      </c>
      <c r="K42" s="2">
        <v>0</v>
      </c>
      <c r="L42" s="2">
        <v>20290</v>
      </c>
    </row>
    <row r="43" spans="1:12" ht="12.75">
      <c r="A43" s="2">
        <v>1938</v>
      </c>
      <c r="B43" s="3">
        <v>16646.4</v>
      </c>
      <c r="C43" s="2">
        <v>1367</v>
      </c>
      <c r="D43" s="2">
        <v>7690</v>
      </c>
      <c r="E43" s="2">
        <v>3472</v>
      </c>
      <c r="F43" s="2">
        <v>6322</v>
      </c>
      <c r="G43" s="2">
        <v>32601</v>
      </c>
      <c r="H43" s="2">
        <v>82147</v>
      </c>
      <c r="I43" s="2">
        <v>7456</v>
      </c>
      <c r="J43" s="2">
        <v>1438</v>
      </c>
      <c r="K43" s="2">
        <v>0</v>
      </c>
      <c r="L43" s="2">
        <v>21424</v>
      </c>
    </row>
    <row r="44" spans="1:12" ht="12.75">
      <c r="A44" s="2">
        <v>1939</v>
      </c>
      <c r="B44" s="3">
        <v>16599.6</v>
      </c>
      <c r="C44" s="2">
        <v>1338</v>
      </c>
      <c r="D44" s="2">
        <v>8097</v>
      </c>
      <c r="E44" s="2">
        <v>3545</v>
      </c>
      <c r="F44" s="2">
        <v>6250</v>
      </c>
      <c r="G44" s="2">
        <v>35662</v>
      </c>
      <c r="H44" s="2">
        <v>86639</v>
      </c>
      <c r="I44" s="2">
        <v>7247</v>
      </c>
      <c r="J44" s="2">
        <v>1378</v>
      </c>
      <c r="K44" s="2">
        <v>0</v>
      </c>
      <c r="L44" s="2">
        <v>23821</v>
      </c>
    </row>
    <row r="45" spans="1:12" ht="12.75">
      <c r="A45" s="2">
        <v>1940</v>
      </c>
      <c r="B45" s="3">
        <v>15518.9</v>
      </c>
      <c r="C45" s="2">
        <v>1264</v>
      </c>
      <c r="D45" s="2">
        <v>6956</v>
      </c>
      <c r="E45" s="2">
        <v>3112</v>
      </c>
      <c r="F45" s="2">
        <v>6916</v>
      </c>
      <c r="G45" s="2">
        <v>34770</v>
      </c>
      <c r="H45" s="2">
        <v>86554</v>
      </c>
      <c r="I45" s="2">
        <v>6753</v>
      </c>
      <c r="J45" s="2">
        <v>1557</v>
      </c>
      <c r="K45" s="2">
        <v>0</v>
      </c>
      <c r="L45" s="2">
        <v>23400</v>
      </c>
    </row>
    <row r="46" spans="1:12" ht="12.75">
      <c r="A46" s="2">
        <v>1941</v>
      </c>
      <c r="B46" s="3">
        <v>10217.2</v>
      </c>
      <c r="C46" s="2">
        <v>1581</v>
      </c>
      <c r="D46" s="2">
        <v>11596</v>
      </c>
      <c r="E46" s="2">
        <v>2950</v>
      </c>
      <c r="F46" s="2">
        <v>5499</v>
      </c>
      <c r="G46" s="2">
        <v>38264</v>
      </c>
      <c r="H46" s="2">
        <v>66132</v>
      </c>
      <c r="I46" s="2">
        <v>7749</v>
      </c>
      <c r="J46" s="2">
        <v>1338</v>
      </c>
      <c r="K46" s="2">
        <v>217</v>
      </c>
      <c r="L46" s="2">
        <v>15921</v>
      </c>
    </row>
    <row r="47" spans="1:12" ht="12.75">
      <c r="A47" s="2">
        <v>1942</v>
      </c>
      <c r="B47" s="3">
        <v>11799</v>
      </c>
      <c r="C47" s="2">
        <v>1252</v>
      </c>
      <c r="D47" s="2">
        <v>13939</v>
      </c>
      <c r="E47" s="2">
        <v>3051</v>
      </c>
      <c r="F47" s="2">
        <v>7488</v>
      </c>
      <c r="G47" s="2">
        <v>49436</v>
      </c>
      <c r="H47" s="2">
        <v>84452</v>
      </c>
      <c r="I47" s="2">
        <v>6983</v>
      </c>
      <c r="J47" s="2">
        <v>1457</v>
      </c>
      <c r="K47" s="2">
        <v>872</v>
      </c>
      <c r="L47" s="2">
        <v>23880</v>
      </c>
    </row>
    <row r="48" spans="1:12" ht="12.75">
      <c r="A48" s="2">
        <v>1943</v>
      </c>
      <c r="B48" s="3">
        <v>6141</v>
      </c>
      <c r="C48" s="2">
        <v>1156</v>
      </c>
      <c r="D48" s="2">
        <v>7154</v>
      </c>
      <c r="E48" s="2">
        <v>2881</v>
      </c>
      <c r="F48" s="2">
        <v>7287</v>
      </c>
      <c r="G48" s="2">
        <v>19768</v>
      </c>
      <c r="H48" s="2">
        <v>33867</v>
      </c>
      <c r="I48" s="2">
        <v>7018</v>
      </c>
      <c r="J48" s="2">
        <v>1026</v>
      </c>
      <c r="K48" s="2">
        <v>545</v>
      </c>
      <c r="L48" s="2">
        <v>13262</v>
      </c>
    </row>
    <row r="49" spans="1:12" ht="12.75">
      <c r="A49" s="2">
        <v>1944</v>
      </c>
      <c r="B49" s="3">
        <v>10579.4</v>
      </c>
      <c r="C49" s="2">
        <v>1155</v>
      </c>
      <c r="D49" s="2">
        <v>11316</v>
      </c>
      <c r="E49" s="2">
        <v>3040</v>
      </c>
      <c r="F49" s="2">
        <v>5957</v>
      </c>
      <c r="G49" s="2">
        <v>39247</v>
      </c>
      <c r="H49" s="2">
        <v>63913</v>
      </c>
      <c r="I49" s="2">
        <v>7595</v>
      </c>
      <c r="J49" s="2">
        <v>1217</v>
      </c>
      <c r="K49" s="2">
        <v>677</v>
      </c>
      <c r="L49" s="2">
        <v>20167</v>
      </c>
    </row>
    <row r="50" spans="1:12" ht="12.75">
      <c r="A50" s="2">
        <v>1945</v>
      </c>
      <c r="B50" s="3">
        <v>8778</v>
      </c>
      <c r="C50" s="2">
        <v>1060</v>
      </c>
      <c r="D50" s="2">
        <v>10485</v>
      </c>
      <c r="E50" s="2">
        <v>2318</v>
      </c>
      <c r="F50" s="2">
        <v>7410</v>
      </c>
      <c r="G50" s="2">
        <v>32021</v>
      </c>
      <c r="H50" s="2">
        <v>50374</v>
      </c>
      <c r="I50" s="2">
        <v>6574</v>
      </c>
      <c r="J50" s="2">
        <v>1223</v>
      </c>
      <c r="K50" s="2">
        <v>842</v>
      </c>
      <c r="L50" s="2">
        <v>18861</v>
      </c>
    </row>
    <row r="51" spans="1:12" ht="12.75">
      <c r="A51" s="2">
        <v>1946</v>
      </c>
      <c r="B51" s="3">
        <v>9945.7</v>
      </c>
      <c r="C51" s="2">
        <v>1329</v>
      </c>
      <c r="D51" s="2">
        <v>10738</v>
      </c>
      <c r="E51" s="2">
        <v>2646</v>
      </c>
      <c r="F51" s="2">
        <v>5996</v>
      </c>
      <c r="G51" s="2">
        <v>39783</v>
      </c>
      <c r="H51" s="2">
        <v>65982</v>
      </c>
      <c r="I51" s="2">
        <v>8856</v>
      </c>
      <c r="J51" s="2">
        <v>1350</v>
      </c>
      <c r="K51" s="2">
        <v>1072</v>
      </c>
      <c r="L51" s="2">
        <v>15232</v>
      </c>
    </row>
    <row r="52" spans="1:12" ht="12.75">
      <c r="A52" s="2">
        <v>1947</v>
      </c>
      <c r="B52" s="3">
        <v>5649</v>
      </c>
      <c r="C52" s="2">
        <v>1262</v>
      </c>
      <c r="D52" s="2">
        <v>6635</v>
      </c>
      <c r="E52" s="2">
        <v>2494</v>
      </c>
      <c r="F52" s="2">
        <v>6585</v>
      </c>
      <c r="G52" s="2">
        <v>23388</v>
      </c>
      <c r="H52" s="2">
        <v>37416</v>
      </c>
      <c r="I52" s="2">
        <v>7182</v>
      </c>
      <c r="J52" s="2">
        <v>1413</v>
      </c>
      <c r="K52" s="2">
        <v>1110</v>
      </c>
      <c r="L52" s="2">
        <v>15888</v>
      </c>
    </row>
    <row r="53" spans="1:12" ht="12.75">
      <c r="A53" s="2">
        <v>1948</v>
      </c>
      <c r="B53" s="3">
        <v>6983.2</v>
      </c>
      <c r="C53" s="2">
        <v>1402</v>
      </c>
      <c r="D53" s="2">
        <v>12400</v>
      </c>
      <c r="E53" s="2">
        <v>3224</v>
      </c>
      <c r="F53" s="2">
        <v>6442</v>
      </c>
      <c r="G53" s="2">
        <v>43239</v>
      </c>
      <c r="H53" s="2">
        <v>67841</v>
      </c>
      <c r="I53" s="2">
        <v>9256</v>
      </c>
      <c r="J53" s="2">
        <v>2686</v>
      </c>
      <c r="K53" s="2">
        <v>1824</v>
      </c>
      <c r="L53" s="2">
        <v>23056</v>
      </c>
    </row>
    <row r="54" spans="1:12" ht="12.75">
      <c r="A54" s="2">
        <v>1949</v>
      </c>
      <c r="B54" s="3">
        <v>6029.7</v>
      </c>
      <c r="C54" s="2">
        <v>1578</v>
      </c>
      <c r="D54" s="2">
        <v>13414</v>
      </c>
      <c r="E54" s="2">
        <v>3270</v>
      </c>
      <c r="F54" s="2">
        <v>4207</v>
      </c>
      <c r="G54" s="2">
        <v>38759</v>
      </c>
      <c r="H54" s="2">
        <v>62238</v>
      </c>
      <c r="I54" s="2">
        <v>8150</v>
      </c>
      <c r="J54" s="2">
        <v>2184</v>
      </c>
      <c r="K54" s="2">
        <v>2610</v>
      </c>
      <c r="L54" s="2">
        <v>21511</v>
      </c>
    </row>
    <row r="55" spans="1:12" ht="12.75">
      <c r="A55" s="2">
        <v>1950</v>
      </c>
      <c r="B55" s="3">
        <v>7200</v>
      </c>
      <c r="C55" s="2">
        <v>1168</v>
      </c>
      <c r="D55" s="2">
        <v>13713</v>
      </c>
      <c r="E55" s="2">
        <v>3659</v>
      </c>
      <c r="F55" s="2">
        <v>5211</v>
      </c>
      <c r="G55" s="2">
        <v>48816</v>
      </c>
      <c r="H55" s="2">
        <v>81541</v>
      </c>
      <c r="I55" s="2">
        <v>9066</v>
      </c>
      <c r="J55" s="2">
        <v>1830</v>
      </c>
      <c r="K55" s="2">
        <v>3323</v>
      </c>
      <c r="L55" s="2">
        <v>25348</v>
      </c>
    </row>
    <row r="56" spans="1:12" ht="12.75">
      <c r="A56" s="2">
        <v>1951</v>
      </c>
      <c r="B56" s="3">
        <v>7333.2</v>
      </c>
      <c r="C56" s="2">
        <v>1211</v>
      </c>
      <c r="D56" s="2">
        <v>15750</v>
      </c>
      <c r="E56" s="2">
        <v>2820</v>
      </c>
      <c r="F56" s="2">
        <v>7357</v>
      </c>
      <c r="G56" s="2">
        <v>51888</v>
      </c>
      <c r="H56" s="2">
        <v>82203</v>
      </c>
      <c r="I56" s="2">
        <v>5797</v>
      </c>
      <c r="J56" s="2">
        <v>1506</v>
      </c>
      <c r="K56" s="2">
        <v>3844</v>
      </c>
      <c r="L56" s="2">
        <v>20637</v>
      </c>
    </row>
    <row r="57" spans="1:12" ht="12.75">
      <c r="A57" s="2">
        <v>1952</v>
      </c>
      <c r="B57" s="3">
        <v>6699</v>
      </c>
      <c r="C57" s="2">
        <v>1277</v>
      </c>
      <c r="D57" s="2">
        <v>20640</v>
      </c>
      <c r="E57" s="2">
        <v>3002</v>
      </c>
      <c r="F57" s="2">
        <v>6157</v>
      </c>
      <c r="G57" s="2">
        <v>47982</v>
      </c>
      <c r="H57" s="2">
        <v>67548</v>
      </c>
      <c r="I57" s="2">
        <v>6766</v>
      </c>
      <c r="J57" s="2">
        <v>1494</v>
      </c>
      <c r="K57" s="2">
        <v>4128</v>
      </c>
      <c r="L57" s="2">
        <v>21560</v>
      </c>
    </row>
    <row r="58" spans="1:12" ht="12.75">
      <c r="A58" s="2">
        <v>1953</v>
      </c>
      <c r="B58" s="3">
        <v>6156</v>
      </c>
      <c r="C58" s="2">
        <v>1157</v>
      </c>
      <c r="D58" s="2">
        <v>22638</v>
      </c>
      <c r="E58" s="2">
        <v>2695</v>
      </c>
      <c r="F58" s="2">
        <v>7287</v>
      </c>
      <c r="G58" s="2">
        <v>51448</v>
      </c>
      <c r="H58" s="2">
        <v>70880</v>
      </c>
      <c r="I58" s="2">
        <v>7132</v>
      </c>
      <c r="J58" s="2">
        <v>1710</v>
      </c>
      <c r="K58" s="2">
        <v>5013</v>
      </c>
      <c r="L58" s="2">
        <v>26946</v>
      </c>
    </row>
    <row r="59" spans="1:12" ht="12.75">
      <c r="A59" s="2">
        <v>1954</v>
      </c>
      <c r="B59" s="3">
        <v>4428</v>
      </c>
      <c r="C59" s="2">
        <v>994</v>
      </c>
      <c r="D59" s="2">
        <v>24660</v>
      </c>
      <c r="E59" s="2">
        <v>2323</v>
      </c>
      <c r="F59" s="2">
        <v>6597</v>
      </c>
      <c r="G59" s="2">
        <v>49341</v>
      </c>
      <c r="H59" s="2">
        <v>61215</v>
      </c>
      <c r="I59" s="2">
        <v>5695</v>
      </c>
      <c r="J59" s="2">
        <v>1854</v>
      </c>
      <c r="K59" s="2">
        <v>4778</v>
      </c>
      <c r="L59" s="2">
        <v>24759</v>
      </c>
    </row>
    <row r="60" spans="1:12" ht="12.75">
      <c r="A60" s="2">
        <v>1955</v>
      </c>
      <c r="B60" s="3">
        <v>4125</v>
      </c>
      <c r="C60" s="2">
        <v>1193</v>
      </c>
      <c r="D60" s="2">
        <v>35369</v>
      </c>
      <c r="E60" s="2">
        <v>2543</v>
      </c>
      <c r="F60" s="2">
        <v>5975</v>
      </c>
      <c r="G60" s="2">
        <v>49300</v>
      </c>
      <c r="H60" s="2">
        <v>60740</v>
      </c>
      <c r="I60" s="2">
        <v>6205</v>
      </c>
      <c r="J60" s="2">
        <v>1370</v>
      </c>
      <c r="K60" s="2">
        <v>5993</v>
      </c>
      <c r="L60" s="2">
        <v>20490</v>
      </c>
    </row>
    <row r="61" spans="1:12" ht="12.75">
      <c r="A61" s="2">
        <v>1956</v>
      </c>
      <c r="B61" s="3">
        <v>3717</v>
      </c>
      <c r="C61" s="2">
        <v>1121</v>
      </c>
      <c r="D61" s="2">
        <v>27636</v>
      </c>
      <c r="E61" s="2">
        <v>2653</v>
      </c>
      <c r="F61" s="2">
        <v>6416</v>
      </c>
      <c r="G61" s="2">
        <v>44292</v>
      </c>
      <c r="H61" s="2">
        <v>60648</v>
      </c>
      <c r="I61" s="2">
        <v>7565</v>
      </c>
      <c r="J61" s="2">
        <v>1865</v>
      </c>
      <c r="K61" s="2">
        <v>5269</v>
      </c>
      <c r="L61" s="2">
        <v>20357</v>
      </c>
    </row>
    <row r="62" spans="1:12" ht="12.75">
      <c r="A62" s="2">
        <v>1957</v>
      </c>
      <c r="B62" s="3">
        <v>3705</v>
      </c>
      <c r="C62" s="2">
        <v>1068</v>
      </c>
      <c r="D62" s="2">
        <v>29325</v>
      </c>
      <c r="E62" s="2">
        <v>2831</v>
      </c>
      <c r="F62" s="2">
        <v>6600</v>
      </c>
      <c r="G62" s="2">
        <v>42420</v>
      </c>
      <c r="H62" s="2">
        <v>79695</v>
      </c>
      <c r="I62" s="2">
        <v>7128</v>
      </c>
      <c r="J62" s="2">
        <v>1864</v>
      </c>
      <c r="K62" s="2">
        <v>6476</v>
      </c>
      <c r="L62" s="2">
        <v>19921</v>
      </c>
    </row>
    <row r="63" spans="1:12" ht="12.75">
      <c r="A63" s="2">
        <v>1958</v>
      </c>
      <c r="B63" s="3">
        <v>3960</v>
      </c>
      <c r="C63" s="2">
        <v>1199</v>
      </c>
      <c r="D63" s="2">
        <v>29610</v>
      </c>
      <c r="E63" s="2">
        <v>3061</v>
      </c>
      <c r="F63" s="2">
        <v>5542</v>
      </c>
      <c r="G63" s="2">
        <v>42256</v>
      </c>
      <c r="H63" s="2">
        <v>99305</v>
      </c>
      <c r="I63" s="2">
        <v>7614</v>
      </c>
      <c r="J63" s="2">
        <v>1920</v>
      </c>
      <c r="K63" s="2">
        <v>6579</v>
      </c>
      <c r="L63" s="2">
        <v>24259</v>
      </c>
    </row>
    <row r="64" spans="1:12" ht="12.75">
      <c r="A64" s="2">
        <v>1959</v>
      </c>
      <c r="B64" s="3">
        <v>3866.5</v>
      </c>
      <c r="C64" s="2">
        <v>1135</v>
      </c>
      <c r="D64" s="2">
        <v>30756</v>
      </c>
      <c r="E64" s="2">
        <v>3184</v>
      </c>
      <c r="F64" s="2">
        <v>6630</v>
      </c>
      <c r="G64" s="2">
        <v>38868</v>
      </c>
      <c r="H64" s="2">
        <v>93391</v>
      </c>
      <c r="I64" s="2">
        <v>7050</v>
      </c>
      <c r="J64" s="2">
        <v>1519</v>
      </c>
      <c r="K64" s="2">
        <v>6783</v>
      </c>
      <c r="L64" s="2">
        <v>12867</v>
      </c>
    </row>
    <row r="65" spans="1:12" ht="12.75">
      <c r="A65" s="2">
        <v>1960</v>
      </c>
      <c r="B65" s="3">
        <v>3303.4</v>
      </c>
      <c r="C65" s="2">
        <v>975</v>
      </c>
      <c r="D65" s="2">
        <v>25920</v>
      </c>
      <c r="E65" s="2">
        <v>2598</v>
      </c>
      <c r="F65" s="2">
        <v>7321</v>
      </c>
      <c r="G65" s="2">
        <v>33728</v>
      </c>
      <c r="H65" s="2">
        <v>82335</v>
      </c>
      <c r="I65" s="2">
        <v>8935</v>
      </c>
      <c r="J65" s="2">
        <v>1508</v>
      </c>
      <c r="K65" s="2">
        <v>4995</v>
      </c>
      <c r="L65" s="2">
        <v>17968</v>
      </c>
    </row>
    <row r="66" spans="1:12" ht="12.75">
      <c r="A66" s="2">
        <v>1961</v>
      </c>
      <c r="B66" s="3">
        <v>3341.91</v>
      </c>
      <c r="C66" s="2">
        <v>1310</v>
      </c>
      <c r="D66" s="2">
        <v>29085</v>
      </c>
      <c r="E66" s="2">
        <v>3296</v>
      </c>
      <c r="F66" s="2">
        <v>7678</v>
      </c>
      <c r="G66" s="2">
        <v>38034</v>
      </c>
      <c r="H66" s="2">
        <v>89879</v>
      </c>
      <c r="I66" s="2">
        <v>9819</v>
      </c>
      <c r="J66" s="2">
        <v>1540</v>
      </c>
      <c r="K66" s="2">
        <v>6631</v>
      </c>
      <c r="L66" s="2">
        <v>20447</v>
      </c>
    </row>
    <row r="67" spans="1:12" ht="12.75">
      <c r="A67" s="2">
        <v>1962</v>
      </c>
      <c r="B67" s="3">
        <v>3638.6</v>
      </c>
      <c r="C67" s="2">
        <v>1406</v>
      </c>
      <c r="D67" s="2">
        <v>33267</v>
      </c>
      <c r="E67" s="2">
        <v>3813</v>
      </c>
      <c r="F67" s="2">
        <v>6480</v>
      </c>
      <c r="G67" s="2">
        <v>41662</v>
      </c>
      <c r="H67" s="2">
        <v>100346</v>
      </c>
      <c r="I67" s="2">
        <v>9581</v>
      </c>
      <c r="J67" s="2">
        <v>1512</v>
      </c>
      <c r="K67" s="2">
        <v>6608</v>
      </c>
      <c r="L67" s="2">
        <v>16232</v>
      </c>
    </row>
    <row r="68" spans="1:12" ht="12.75">
      <c r="A68" s="2">
        <v>1963</v>
      </c>
      <c r="B68" s="3">
        <v>4460</v>
      </c>
      <c r="C68" s="2">
        <v>1519</v>
      </c>
      <c r="D68" s="2">
        <v>36004</v>
      </c>
      <c r="E68" s="2">
        <v>3961</v>
      </c>
      <c r="F68" s="2">
        <v>7295</v>
      </c>
      <c r="G68" s="2">
        <v>41775</v>
      </c>
      <c r="H68" s="2">
        <v>86130</v>
      </c>
      <c r="I68" s="2">
        <v>9792</v>
      </c>
      <c r="J68" s="2">
        <v>1551</v>
      </c>
      <c r="K68" s="2">
        <v>5002</v>
      </c>
      <c r="L68" s="2">
        <v>18185</v>
      </c>
    </row>
    <row r="69" spans="1:12" ht="12.75">
      <c r="A69" s="2">
        <v>1964</v>
      </c>
      <c r="B69" s="3">
        <v>6342</v>
      </c>
      <c r="C69" s="2">
        <v>2034</v>
      </c>
      <c r="D69" s="2">
        <v>52715</v>
      </c>
      <c r="E69" s="2">
        <v>4864</v>
      </c>
      <c r="F69" s="2">
        <v>6846</v>
      </c>
      <c r="G69" s="2">
        <v>43524</v>
      </c>
      <c r="H69" s="2">
        <v>80864</v>
      </c>
      <c r="I69" s="2">
        <v>10098</v>
      </c>
      <c r="J69" s="2">
        <v>1422</v>
      </c>
      <c r="K69" s="2">
        <v>6976</v>
      </c>
      <c r="L69" s="2">
        <v>18685</v>
      </c>
    </row>
    <row r="70" spans="1:12" ht="12.75">
      <c r="A70" s="2">
        <v>1965</v>
      </c>
      <c r="B70" s="3">
        <v>9594</v>
      </c>
      <c r="C70" s="2">
        <v>2181</v>
      </c>
      <c r="D70" s="2">
        <v>59348</v>
      </c>
      <c r="E70" s="2">
        <v>4956</v>
      </c>
      <c r="F70" s="2">
        <v>5951</v>
      </c>
      <c r="G70" s="2">
        <v>48357</v>
      </c>
      <c r="H70" s="2">
        <v>77816</v>
      </c>
      <c r="I70" s="2">
        <v>9828</v>
      </c>
      <c r="J70" s="2">
        <v>1275</v>
      </c>
      <c r="K70" s="2">
        <v>8030</v>
      </c>
      <c r="L70" s="2">
        <v>13723</v>
      </c>
    </row>
    <row r="71" spans="1:12" ht="12.75">
      <c r="A71" s="2">
        <v>1966</v>
      </c>
      <c r="B71" s="3">
        <v>11236</v>
      </c>
      <c r="C71" s="2">
        <v>2913</v>
      </c>
      <c r="D71" s="2">
        <v>65081</v>
      </c>
      <c r="E71" s="2">
        <v>5357</v>
      </c>
      <c r="F71" s="2">
        <v>7896</v>
      </c>
      <c r="G71" s="2">
        <v>40898</v>
      </c>
      <c r="H71" s="2">
        <v>59243</v>
      </c>
      <c r="I71" s="2">
        <v>10003</v>
      </c>
      <c r="J71" s="2">
        <v>1309</v>
      </c>
      <c r="K71" s="2">
        <v>9012</v>
      </c>
      <c r="L71" s="2">
        <v>15827</v>
      </c>
    </row>
    <row r="72" spans="1:12" ht="12.75">
      <c r="A72" s="2">
        <v>1967</v>
      </c>
      <c r="B72" s="3">
        <v>13195.5</v>
      </c>
      <c r="C72" s="2">
        <v>1417</v>
      </c>
      <c r="D72" s="2">
        <v>72250</v>
      </c>
      <c r="E72" s="2">
        <v>6096</v>
      </c>
      <c r="F72" s="2">
        <v>8944</v>
      </c>
      <c r="G72" s="2">
        <v>45756</v>
      </c>
      <c r="H72" s="2">
        <v>57942</v>
      </c>
      <c r="I72" s="2">
        <v>7344</v>
      </c>
      <c r="J72" s="2">
        <v>1303</v>
      </c>
      <c r="K72" s="2">
        <v>8091</v>
      </c>
      <c r="L72" s="2">
        <v>15844</v>
      </c>
    </row>
    <row r="73" spans="1:12" ht="12.75">
      <c r="A73" s="2">
        <v>1968</v>
      </c>
      <c r="B73" s="3">
        <v>16320</v>
      </c>
      <c r="C73" s="2">
        <v>1605</v>
      </c>
      <c r="D73" s="2">
        <v>78957</v>
      </c>
      <c r="E73" s="2">
        <v>6500</v>
      </c>
      <c r="F73" s="2">
        <v>7995</v>
      </c>
      <c r="G73" s="2">
        <v>51744</v>
      </c>
      <c r="H73" s="2">
        <v>57312</v>
      </c>
      <c r="I73" s="2">
        <v>8604</v>
      </c>
      <c r="J73" s="2">
        <v>1435</v>
      </c>
      <c r="K73" s="2">
        <v>9027</v>
      </c>
      <c r="L73" s="2">
        <v>15208</v>
      </c>
    </row>
    <row r="74" spans="1:12" ht="12.75">
      <c r="A74" s="2">
        <v>1969</v>
      </c>
      <c r="B74" s="3">
        <v>15750</v>
      </c>
      <c r="C74" s="2">
        <v>1933</v>
      </c>
      <c r="D74" s="2">
        <v>70218</v>
      </c>
      <c r="E74" s="2">
        <v>6985</v>
      </c>
      <c r="F74" s="2">
        <v>8631</v>
      </c>
      <c r="G74" s="2">
        <v>50018</v>
      </c>
      <c r="H74" s="2">
        <v>42240</v>
      </c>
      <c r="I74" s="2">
        <v>8531</v>
      </c>
      <c r="J74" s="2">
        <v>1572</v>
      </c>
      <c r="K74" s="2">
        <v>7664</v>
      </c>
      <c r="L74" s="2">
        <v>14570</v>
      </c>
    </row>
    <row r="75" spans="1:12" ht="12.75">
      <c r="A75" s="2">
        <v>1970</v>
      </c>
      <c r="B75" s="3">
        <v>17353</v>
      </c>
      <c r="C75" s="2">
        <v>1839</v>
      </c>
      <c r="D75" s="2">
        <v>95625</v>
      </c>
      <c r="E75" s="2">
        <v>7992</v>
      </c>
      <c r="F75" s="2">
        <v>7650</v>
      </c>
      <c r="G75" s="2">
        <v>53328</v>
      </c>
      <c r="H75" s="2">
        <v>38994</v>
      </c>
      <c r="I75" s="2">
        <v>10331</v>
      </c>
      <c r="J75" s="2">
        <v>1736</v>
      </c>
      <c r="K75" s="2">
        <v>10385</v>
      </c>
      <c r="L75" s="2">
        <v>15854</v>
      </c>
    </row>
    <row r="76" spans="1:12" ht="12.75">
      <c r="A76" s="2">
        <v>1971</v>
      </c>
      <c r="B76" s="3">
        <v>20844</v>
      </c>
      <c r="C76" s="2">
        <v>2890</v>
      </c>
      <c r="D76" s="2">
        <v>102303</v>
      </c>
      <c r="E76" s="2">
        <v>8638</v>
      </c>
      <c r="F76" s="2">
        <v>6562</v>
      </c>
      <c r="G76" s="2">
        <v>56513</v>
      </c>
      <c r="H76" s="2">
        <v>37425</v>
      </c>
      <c r="I76" s="2">
        <v>7972</v>
      </c>
      <c r="J76" s="2">
        <v>1296</v>
      </c>
      <c r="K76" s="2">
        <v>10281</v>
      </c>
      <c r="L76" s="2">
        <v>14502</v>
      </c>
    </row>
    <row r="77" spans="1:12" ht="12.75">
      <c r="A77" s="2">
        <v>1972</v>
      </c>
      <c r="B77" s="3">
        <v>18337.5</v>
      </c>
      <c r="C77" s="2">
        <v>3215</v>
      </c>
      <c r="D77" s="2">
        <v>92720</v>
      </c>
      <c r="E77" s="2">
        <v>8710</v>
      </c>
      <c r="F77" s="2">
        <v>7027</v>
      </c>
      <c r="G77" s="2">
        <v>51442</v>
      </c>
      <c r="H77" s="2">
        <v>32385</v>
      </c>
      <c r="I77" s="2">
        <v>7823</v>
      </c>
      <c r="J77" s="2">
        <v>1661</v>
      </c>
      <c r="K77" s="2">
        <v>13770</v>
      </c>
      <c r="L77" s="2">
        <v>16340</v>
      </c>
    </row>
    <row r="78" spans="1:12" ht="12.75">
      <c r="A78" s="2">
        <v>1973</v>
      </c>
      <c r="B78" s="3">
        <v>17255</v>
      </c>
      <c r="C78" s="2">
        <v>2867</v>
      </c>
      <c r="D78" s="2">
        <v>104060</v>
      </c>
      <c r="E78" s="2">
        <v>9360</v>
      </c>
      <c r="F78" s="2">
        <v>7176</v>
      </c>
      <c r="G78" s="2">
        <v>49350</v>
      </c>
      <c r="H78" s="2">
        <v>28200</v>
      </c>
      <c r="I78" s="2">
        <v>7265</v>
      </c>
      <c r="J78" s="2">
        <v>1540</v>
      </c>
      <c r="K78" s="2">
        <v>14570</v>
      </c>
      <c r="L78" s="2">
        <v>15233</v>
      </c>
    </row>
    <row r="79" spans="1:12" ht="12.75">
      <c r="A79" s="2">
        <v>1974</v>
      </c>
      <c r="B79" s="3">
        <v>15402</v>
      </c>
      <c r="C79" s="2">
        <v>3716</v>
      </c>
      <c r="D79" s="2">
        <v>93800</v>
      </c>
      <c r="E79" s="2">
        <v>10010</v>
      </c>
      <c r="F79" s="2">
        <v>6394</v>
      </c>
      <c r="G79" s="2">
        <v>43576</v>
      </c>
      <c r="H79" s="2">
        <v>26555</v>
      </c>
      <c r="I79" s="2">
        <v>8592</v>
      </c>
      <c r="J79" s="2">
        <v>1741</v>
      </c>
      <c r="K79" s="2">
        <v>11050</v>
      </c>
      <c r="L79" s="2">
        <v>19458</v>
      </c>
    </row>
    <row r="80" spans="1:12" ht="12.75">
      <c r="A80" s="2">
        <v>1975</v>
      </c>
      <c r="B80" s="3">
        <v>18072</v>
      </c>
      <c r="C80" s="2">
        <v>3300</v>
      </c>
      <c r="D80" s="2">
        <v>130632</v>
      </c>
      <c r="E80" s="2">
        <v>12180</v>
      </c>
      <c r="F80" s="2">
        <v>6768</v>
      </c>
      <c r="G80" s="2">
        <v>46102</v>
      </c>
      <c r="H80" s="2">
        <v>28340</v>
      </c>
      <c r="I80" s="2">
        <v>9640</v>
      </c>
      <c r="J80" s="2">
        <v>2345</v>
      </c>
      <c r="K80" s="2">
        <v>13478</v>
      </c>
      <c r="L80" s="2">
        <v>23000</v>
      </c>
    </row>
    <row r="81" spans="1:12" ht="12.75">
      <c r="A81" s="2">
        <v>1976</v>
      </c>
      <c r="B81" s="3">
        <v>15767.5</v>
      </c>
      <c r="C81" s="2">
        <v>1984</v>
      </c>
      <c r="D81" s="2">
        <v>134926</v>
      </c>
      <c r="E81" s="2">
        <v>11161</v>
      </c>
      <c r="F81" s="2">
        <v>7221</v>
      </c>
      <c r="G81" s="2">
        <v>39972</v>
      </c>
      <c r="H81" s="2">
        <v>22427</v>
      </c>
      <c r="I81" s="2">
        <v>9466</v>
      </c>
      <c r="J81" s="2">
        <v>1794</v>
      </c>
      <c r="K81" s="2">
        <v>9200</v>
      </c>
      <c r="L81" s="2">
        <v>25147</v>
      </c>
    </row>
    <row r="82" spans="1:12" ht="12.75">
      <c r="A82" s="2">
        <v>1977</v>
      </c>
      <c r="B82" s="3">
        <v>15488</v>
      </c>
      <c r="C82" s="2">
        <v>1107</v>
      </c>
      <c r="D82" s="2">
        <v>152244</v>
      </c>
      <c r="E82" s="2">
        <v>11110</v>
      </c>
      <c r="F82" s="2">
        <v>7432</v>
      </c>
      <c r="G82" s="2">
        <v>44122</v>
      </c>
      <c r="H82" s="2">
        <v>21428</v>
      </c>
      <c r="I82" s="2">
        <v>10760</v>
      </c>
      <c r="J82" s="2">
        <v>1271</v>
      </c>
      <c r="K82" s="2">
        <v>21310</v>
      </c>
      <c r="L82" s="2">
        <v>31653</v>
      </c>
    </row>
    <row r="83" spans="1:12" ht="12.75">
      <c r="A83" s="2">
        <v>1978</v>
      </c>
      <c r="B83" s="3">
        <v>19224</v>
      </c>
      <c r="C83" s="2">
        <v>1687</v>
      </c>
      <c r="D83" s="2">
        <v>151200</v>
      </c>
      <c r="E83" s="2">
        <v>9945</v>
      </c>
      <c r="F83" s="2">
        <v>7111</v>
      </c>
      <c r="G83" s="2">
        <v>46739</v>
      </c>
      <c r="H83" s="2">
        <v>23251</v>
      </c>
      <c r="I83" s="2">
        <v>9288</v>
      </c>
      <c r="J83" s="2">
        <v>1350</v>
      </c>
      <c r="K83" s="2">
        <v>18944</v>
      </c>
      <c r="L83" s="2">
        <v>14417</v>
      </c>
    </row>
    <row r="84" spans="1:12" ht="12.75">
      <c r="A84" s="2">
        <v>1979</v>
      </c>
      <c r="B84" s="3">
        <v>18810</v>
      </c>
      <c r="C84" s="2">
        <v>1359</v>
      </c>
      <c r="D84" s="2">
        <v>171900</v>
      </c>
      <c r="E84" s="2">
        <v>10010</v>
      </c>
      <c r="F84" s="2">
        <v>7840</v>
      </c>
      <c r="G84" s="2">
        <v>49140</v>
      </c>
      <c r="H84" s="2">
        <v>22515</v>
      </c>
      <c r="I84" s="2">
        <v>9225</v>
      </c>
      <c r="J84" s="2">
        <v>2211</v>
      </c>
      <c r="K84" s="2">
        <v>24150</v>
      </c>
      <c r="L84" s="2">
        <v>26179</v>
      </c>
    </row>
    <row r="85" spans="1:12" ht="12.75">
      <c r="A85" s="2">
        <v>1980</v>
      </c>
      <c r="B85" s="3">
        <v>23490</v>
      </c>
      <c r="C85" s="2">
        <v>1550</v>
      </c>
      <c r="D85" s="2">
        <v>185411</v>
      </c>
      <c r="E85" s="2">
        <v>9230</v>
      </c>
      <c r="F85" s="2">
        <v>8040</v>
      </c>
      <c r="G85" s="2">
        <v>50560</v>
      </c>
      <c r="H85" s="2">
        <v>22420</v>
      </c>
      <c r="I85" s="2">
        <v>8063</v>
      </c>
      <c r="J85" s="2">
        <v>2960</v>
      </c>
      <c r="K85" s="2">
        <v>25345</v>
      </c>
      <c r="L85" s="2">
        <v>27002</v>
      </c>
    </row>
    <row r="86" spans="1:12" ht="12.75">
      <c r="A86" s="2">
        <v>1981</v>
      </c>
      <c r="B86" s="3">
        <v>26790</v>
      </c>
      <c r="C86" s="2">
        <v>1425</v>
      </c>
      <c r="D86" s="2">
        <v>206120</v>
      </c>
      <c r="E86" s="2">
        <v>8567</v>
      </c>
      <c r="F86" s="2">
        <v>7765</v>
      </c>
      <c r="G86" s="2">
        <v>48770</v>
      </c>
      <c r="H86" s="2">
        <v>17483</v>
      </c>
      <c r="I86" s="2">
        <v>7819</v>
      </c>
      <c r="J86" s="2">
        <v>3323</v>
      </c>
      <c r="K86" s="2">
        <v>22297</v>
      </c>
      <c r="L86" s="2">
        <v>26931</v>
      </c>
    </row>
    <row r="87" spans="1:12" ht="12.75">
      <c r="A87" s="2">
        <v>1982</v>
      </c>
      <c r="B87" s="3">
        <v>34394</v>
      </c>
      <c r="C87" s="2">
        <v>1500</v>
      </c>
      <c r="D87" s="2">
        <v>204520</v>
      </c>
      <c r="E87" s="2">
        <v>7745</v>
      </c>
      <c r="F87" s="2">
        <v>7634</v>
      </c>
      <c r="G87" s="2">
        <v>47340</v>
      </c>
      <c r="H87" s="2">
        <v>22500</v>
      </c>
      <c r="I87" s="2">
        <v>7999</v>
      </c>
      <c r="J87" s="2">
        <v>3319</v>
      </c>
      <c r="K87" s="2">
        <v>31170</v>
      </c>
      <c r="L87" s="2">
        <v>13852</v>
      </c>
    </row>
    <row r="88" spans="1:12" ht="12.75">
      <c r="A88" s="2">
        <v>1983</v>
      </c>
      <c r="B88" s="3">
        <v>24150</v>
      </c>
      <c r="C88" s="2">
        <v>850</v>
      </c>
      <c r="D88" s="2">
        <v>184874</v>
      </c>
      <c r="E88" s="2">
        <v>6606</v>
      </c>
      <c r="F88" s="2">
        <v>7344</v>
      </c>
      <c r="G88" s="2">
        <v>33786</v>
      </c>
      <c r="H88" s="2">
        <v>15200</v>
      </c>
      <c r="I88" s="2">
        <v>7281</v>
      </c>
      <c r="J88" s="2">
        <v>3060</v>
      </c>
      <c r="K88" s="2">
        <v>27000</v>
      </c>
      <c r="L88" s="2">
        <v>29533</v>
      </c>
    </row>
    <row r="89" spans="1:12" ht="12.75">
      <c r="A89" s="2">
        <v>1984</v>
      </c>
      <c r="B89" s="3">
        <v>28262.5</v>
      </c>
      <c r="C89" s="2">
        <v>994</v>
      </c>
      <c r="D89" s="2">
        <v>205000</v>
      </c>
      <c r="E89" s="2">
        <v>6950</v>
      </c>
      <c r="F89" s="2">
        <v>7686</v>
      </c>
      <c r="G89" s="2">
        <v>40950</v>
      </c>
      <c r="H89" s="2">
        <v>17989</v>
      </c>
      <c r="I89" s="2">
        <v>7315</v>
      </c>
      <c r="J89" s="2">
        <v>3000</v>
      </c>
      <c r="K89" s="2">
        <v>33700</v>
      </c>
      <c r="L89" s="2">
        <v>30412</v>
      </c>
    </row>
    <row r="90" spans="1:12" ht="12.75">
      <c r="A90" s="2">
        <v>1985</v>
      </c>
      <c r="B90" s="3">
        <v>34684</v>
      </c>
      <c r="C90" s="2">
        <v>1290</v>
      </c>
      <c r="D90" s="2">
        <v>214000</v>
      </c>
      <c r="E90" s="2">
        <v>6446</v>
      </c>
      <c r="F90" s="2">
        <v>7600</v>
      </c>
      <c r="G90" s="2">
        <v>41477</v>
      </c>
      <c r="H90" s="2">
        <v>18850</v>
      </c>
      <c r="I90" s="2">
        <v>7375</v>
      </c>
      <c r="J90" s="2">
        <v>2600</v>
      </c>
      <c r="K90" s="2">
        <v>37200</v>
      </c>
      <c r="L90" s="2">
        <v>36581</v>
      </c>
    </row>
    <row r="91" spans="1:12" ht="12.75">
      <c r="A91" s="2">
        <v>1986</v>
      </c>
      <c r="B91" s="3">
        <v>36180</v>
      </c>
      <c r="C91" s="2">
        <v>921</v>
      </c>
      <c r="D91" s="2">
        <v>185000</v>
      </c>
      <c r="E91" s="2">
        <v>6001</v>
      </c>
      <c r="F91" s="2">
        <v>8404</v>
      </c>
      <c r="G91" s="2">
        <v>32900</v>
      </c>
      <c r="H91" s="2">
        <v>12800</v>
      </c>
      <c r="I91" s="2">
        <v>6553</v>
      </c>
      <c r="J91" s="2">
        <v>1800</v>
      </c>
      <c r="K91" s="2">
        <v>34900</v>
      </c>
      <c r="L91" s="2">
        <v>38100</v>
      </c>
    </row>
    <row r="92" spans="1:12" ht="12.75">
      <c r="A92" s="2">
        <v>1987</v>
      </c>
      <c r="B92" s="3">
        <v>35206</v>
      </c>
      <c r="C92" s="2">
        <v>2430</v>
      </c>
      <c r="D92" s="2">
        <v>215000</v>
      </c>
      <c r="E92" s="2">
        <v>6400</v>
      </c>
      <c r="F92" s="2">
        <v>8500</v>
      </c>
      <c r="G92" s="2">
        <v>33700</v>
      </c>
      <c r="H92" s="2">
        <v>14000</v>
      </c>
      <c r="I92" s="2">
        <v>7190</v>
      </c>
      <c r="J92" s="2">
        <v>1400</v>
      </c>
      <c r="K92" s="2">
        <v>46000</v>
      </c>
      <c r="L92" s="2">
        <v>24700</v>
      </c>
    </row>
    <row r="93" spans="1:12" ht="12.75">
      <c r="A93" s="2">
        <v>1988</v>
      </c>
      <c r="B93" s="3">
        <v>25960</v>
      </c>
      <c r="C93" s="2">
        <v>1300</v>
      </c>
      <c r="D93" s="2">
        <v>147000</v>
      </c>
      <c r="E93" s="2">
        <v>4500</v>
      </c>
      <c r="F93" s="2">
        <v>7300</v>
      </c>
      <c r="G93" s="2">
        <v>23200</v>
      </c>
      <c r="H93" s="2">
        <v>11200</v>
      </c>
      <c r="I93" s="2">
        <v>5425</v>
      </c>
      <c r="J93" s="2">
        <v>1050</v>
      </c>
      <c r="K93" s="2">
        <v>41300</v>
      </c>
      <c r="L93" s="2">
        <v>41700</v>
      </c>
    </row>
    <row r="94" spans="1:12" ht="12.75">
      <c r="A94" s="2">
        <v>1989</v>
      </c>
      <c r="B94" s="3">
        <v>29250</v>
      </c>
      <c r="C94" s="2">
        <v>1570</v>
      </c>
      <c r="D94" s="2">
        <v>188000</v>
      </c>
      <c r="E94" s="2">
        <v>4900</v>
      </c>
      <c r="F94" s="2">
        <v>8100</v>
      </c>
      <c r="G94" s="2">
        <v>26600</v>
      </c>
      <c r="H94" s="2">
        <v>17100</v>
      </c>
      <c r="I94" s="2">
        <v>6365</v>
      </c>
      <c r="J94" s="2">
        <v>1550</v>
      </c>
      <c r="K94" s="2">
        <v>43200</v>
      </c>
      <c r="L94" s="2">
        <v>40250</v>
      </c>
    </row>
    <row r="95" spans="1:12" ht="12.75">
      <c r="A95" s="2">
        <v>1990</v>
      </c>
      <c r="B95" s="3">
        <v>27315</v>
      </c>
      <c r="C95" s="2">
        <v>2200</v>
      </c>
      <c r="D95" s="2">
        <v>196000</v>
      </c>
      <c r="E95" s="2">
        <v>5500</v>
      </c>
      <c r="F95" s="2">
        <v>8200</v>
      </c>
      <c r="G95" s="2">
        <v>25000</v>
      </c>
      <c r="H95" s="2">
        <v>13700</v>
      </c>
      <c r="I95" s="2">
        <v>7480</v>
      </c>
      <c r="J95" s="2">
        <v>1700</v>
      </c>
      <c r="K95" s="2">
        <v>44500</v>
      </c>
      <c r="L95" s="2">
        <v>52100</v>
      </c>
    </row>
    <row r="96" spans="1:12" ht="12.75">
      <c r="A96" s="2">
        <v>1991</v>
      </c>
      <c r="B96" s="3">
        <v>26091.086400000004</v>
      </c>
      <c r="C96" s="2">
        <v>3000</v>
      </c>
      <c r="D96" s="2">
        <v>209000</v>
      </c>
      <c r="E96" s="2">
        <v>4000</v>
      </c>
      <c r="F96" s="2">
        <v>8000</v>
      </c>
      <c r="G96" s="2">
        <v>21700</v>
      </c>
      <c r="H96" s="2">
        <v>8900</v>
      </c>
      <c r="I96" s="2">
        <v>6318</v>
      </c>
      <c r="J96" s="2">
        <v>1700</v>
      </c>
      <c r="K96" s="2">
        <v>51000</v>
      </c>
      <c r="L96" s="2">
        <v>22900</v>
      </c>
    </row>
    <row r="97" spans="1:12" ht="12.75">
      <c r="A97" s="2">
        <v>1992</v>
      </c>
      <c r="B97" s="3">
        <v>29656</v>
      </c>
      <c r="C97" s="2">
        <v>1010</v>
      </c>
      <c r="D97" s="2">
        <v>136000</v>
      </c>
      <c r="E97" s="2">
        <v>3650</v>
      </c>
      <c r="F97" s="2">
        <v>7400</v>
      </c>
      <c r="G97" s="2">
        <v>21000</v>
      </c>
      <c r="H97" s="2">
        <v>11500</v>
      </c>
      <c r="I97" s="2">
        <v>8246</v>
      </c>
      <c r="J97" s="2">
        <v>1000</v>
      </c>
      <c r="K97" s="2">
        <v>50000</v>
      </c>
      <c r="L97" s="2">
        <v>48900</v>
      </c>
    </row>
    <row r="98" spans="1:12" ht="12.75">
      <c r="A98" s="2">
        <v>1993</v>
      </c>
      <c r="B98" s="3">
        <v>24150</v>
      </c>
      <c r="C98" s="2">
        <v>2100</v>
      </c>
      <c r="D98" s="2">
        <v>190000</v>
      </c>
      <c r="E98" s="2">
        <v>4100</v>
      </c>
      <c r="F98" s="2">
        <v>8500</v>
      </c>
      <c r="G98" s="2">
        <v>23500</v>
      </c>
      <c r="H98" s="2">
        <v>9150</v>
      </c>
      <c r="I98" s="2">
        <v>7032</v>
      </c>
      <c r="J98" s="2">
        <v>1050</v>
      </c>
      <c r="K98" s="2">
        <v>67000</v>
      </c>
      <c r="L98" s="2">
        <v>25000</v>
      </c>
    </row>
    <row r="99" spans="1:12" ht="12.75">
      <c r="A99" s="2">
        <v>1994</v>
      </c>
      <c r="B99" s="3">
        <v>21105</v>
      </c>
      <c r="C99" s="2">
        <v>2100</v>
      </c>
      <c r="D99" s="2">
        <v>198000</v>
      </c>
      <c r="E99" s="2">
        <v>3600</v>
      </c>
      <c r="F99" s="2">
        <v>7700</v>
      </c>
      <c r="G99" s="2">
        <v>20000</v>
      </c>
      <c r="H99" s="2">
        <v>6500</v>
      </c>
      <c r="I99" s="2">
        <v>7898</v>
      </c>
      <c r="J99" s="2">
        <v>1800</v>
      </c>
      <c r="K99" s="2">
        <v>76000</v>
      </c>
      <c r="L99" s="2">
        <v>46300</v>
      </c>
    </row>
    <row r="100" spans="1:12" ht="12.75">
      <c r="A100" s="2">
        <v>1995</v>
      </c>
      <c r="B100" s="3">
        <v>19800</v>
      </c>
      <c r="C100" s="2">
        <v>2650</v>
      </c>
      <c r="D100" s="2">
        <v>202000</v>
      </c>
      <c r="E100" s="2">
        <v>3600</v>
      </c>
      <c r="F100" s="2">
        <v>7500</v>
      </c>
      <c r="G100" s="2">
        <v>20000</v>
      </c>
      <c r="H100" s="2">
        <v>5900</v>
      </c>
      <c r="I100" s="2">
        <v>8077</v>
      </c>
      <c r="J100" s="2">
        <v>1800</v>
      </c>
      <c r="K100" s="2">
        <v>75000</v>
      </c>
      <c r="L100" s="2">
        <v>50250</v>
      </c>
    </row>
    <row r="101" spans="1:12" ht="12.75">
      <c r="A101" s="2">
        <v>1996</v>
      </c>
      <c r="B101" s="3">
        <v>18579</v>
      </c>
      <c r="C101" s="2">
        <v>1415</v>
      </c>
      <c r="D101" s="2">
        <v>200000</v>
      </c>
      <c r="E101" s="2">
        <v>3600</v>
      </c>
      <c r="F101" s="2">
        <v>6450</v>
      </c>
      <c r="G101" s="2">
        <v>16000</v>
      </c>
      <c r="H101" s="2">
        <v>5100</v>
      </c>
      <c r="I101" s="2">
        <v>7400</v>
      </c>
      <c r="J101" s="2">
        <v>1600</v>
      </c>
      <c r="K101" s="2">
        <v>70000</v>
      </c>
      <c r="L101" s="2">
        <v>31700</v>
      </c>
    </row>
    <row r="102" spans="1:12" ht="12.75">
      <c r="A102" s="2">
        <v>1997</v>
      </c>
      <c r="B102" s="3">
        <v>20604</v>
      </c>
      <c r="C102" s="2">
        <v>1460</v>
      </c>
      <c r="D102" s="2">
        <v>190000</v>
      </c>
      <c r="E102" s="2">
        <v>3450</v>
      </c>
      <c r="F102" s="27">
        <v>6450</v>
      </c>
      <c r="G102" s="2">
        <v>18000</v>
      </c>
      <c r="H102" s="2">
        <v>6200</v>
      </c>
      <c r="I102" s="2">
        <v>7760</v>
      </c>
      <c r="J102" s="2">
        <v>1900</v>
      </c>
      <c r="K102" s="2">
        <v>88000</v>
      </c>
      <c r="L102" s="2">
        <v>30500</v>
      </c>
    </row>
    <row r="103" spans="1:12" ht="12.75">
      <c r="A103" s="2">
        <v>1998</v>
      </c>
      <c r="B103" s="3">
        <v>18362.5</v>
      </c>
      <c r="C103" s="2">
        <v>1260</v>
      </c>
      <c r="D103" s="2">
        <v>237000</v>
      </c>
      <c r="E103" s="2">
        <v>3900</v>
      </c>
      <c r="F103" s="29">
        <v>4700</v>
      </c>
      <c r="G103" s="2">
        <v>17000</v>
      </c>
      <c r="H103" s="2">
        <v>6100</v>
      </c>
      <c r="I103" s="2">
        <v>7758</v>
      </c>
      <c r="J103" s="2">
        <v>2150</v>
      </c>
      <c r="K103" s="2">
        <v>86000</v>
      </c>
      <c r="L103" s="2">
        <v>48200</v>
      </c>
    </row>
    <row r="104" spans="1:15" ht="12.75">
      <c r="A104" s="29">
        <v>1999</v>
      </c>
      <c r="B104" s="30">
        <v>18100</v>
      </c>
      <c r="C104" s="29">
        <v>2330</v>
      </c>
      <c r="D104" s="29">
        <v>231000</v>
      </c>
      <c r="E104" s="29">
        <v>4600</v>
      </c>
      <c r="F104" s="29">
        <v>5100</v>
      </c>
      <c r="G104" s="29">
        <v>15300</v>
      </c>
      <c r="H104" s="29">
        <v>6200</v>
      </c>
      <c r="I104" s="29">
        <v>7733</v>
      </c>
      <c r="J104" s="29">
        <v>2500</v>
      </c>
      <c r="K104" s="29">
        <v>86000</v>
      </c>
      <c r="L104" s="29">
        <v>55400</v>
      </c>
      <c r="M104" s="7" t="s">
        <v>125</v>
      </c>
      <c r="O104" s="71" t="s">
        <v>211</v>
      </c>
    </row>
    <row r="105" spans="1:15" ht="12.75">
      <c r="A105" s="29">
        <v>2000</v>
      </c>
      <c r="B105" s="30">
        <v>13200</v>
      </c>
      <c r="C105" s="29">
        <v>1235</v>
      </c>
      <c r="D105" s="29">
        <v>176500</v>
      </c>
      <c r="E105" s="29">
        <v>3900</v>
      </c>
      <c r="F105" s="29">
        <v>5400</v>
      </c>
      <c r="G105" s="29">
        <v>11600</v>
      </c>
      <c r="H105" s="29">
        <v>4300</v>
      </c>
      <c r="I105" s="29">
        <v>7562</v>
      </c>
      <c r="J105" s="29">
        <v>2400</v>
      </c>
      <c r="K105" s="29">
        <v>85000</v>
      </c>
      <c r="L105" s="29">
        <v>54300</v>
      </c>
      <c r="M105" s="7" t="s">
        <v>125</v>
      </c>
      <c r="O105" s="71" t="s">
        <v>212</v>
      </c>
    </row>
    <row r="106" spans="1:13" ht="12.75">
      <c r="A106" s="29">
        <v>2001</v>
      </c>
      <c r="B106" s="30">
        <v>19500</v>
      </c>
      <c r="C106" s="30">
        <f>720+540</f>
        <v>1260</v>
      </c>
      <c r="D106" s="30">
        <v>202000</v>
      </c>
      <c r="E106" s="30">
        <v>3300</v>
      </c>
      <c r="F106" s="30">
        <v>4975</v>
      </c>
      <c r="G106" s="30">
        <v>13000</v>
      </c>
      <c r="H106" s="30">
        <v>6200</v>
      </c>
      <c r="I106" s="30">
        <v>7918</v>
      </c>
      <c r="J106" s="30">
        <v>2150</v>
      </c>
      <c r="K106" s="30">
        <v>47000</v>
      </c>
      <c r="L106" s="30">
        <v>45400</v>
      </c>
      <c r="M106" s="7" t="s">
        <v>125</v>
      </c>
    </row>
    <row r="107" spans="1:13" ht="12.75">
      <c r="A107" s="29">
        <v>2002</v>
      </c>
      <c r="B107" s="30">
        <v>18200</v>
      </c>
      <c r="C107" s="30">
        <f>1575+1200</f>
        <v>2775</v>
      </c>
      <c r="D107" s="30">
        <v>216000</v>
      </c>
      <c r="E107" s="30">
        <v>4000</v>
      </c>
      <c r="F107" s="30">
        <v>5150</v>
      </c>
      <c r="G107" s="30">
        <v>11800</v>
      </c>
      <c r="H107" s="30">
        <v>6700</v>
      </c>
      <c r="I107" s="30">
        <v>6964</v>
      </c>
      <c r="J107" s="30">
        <v>1875</v>
      </c>
      <c r="K107" s="30">
        <v>70000</v>
      </c>
      <c r="L107" s="30">
        <v>50400</v>
      </c>
      <c r="M107" s="7" t="s">
        <v>125</v>
      </c>
    </row>
    <row r="108" spans="1:13" ht="12.75">
      <c r="A108" s="29">
        <v>2003</v>
      </c>
      <c r="B108" s="30">
        <v>16200</v>
      </c>
      <c r="C108" s="30">
        <f>1100+1050</f>
        <v>2150</v>
      </c>
      <c r="D108" s="30">
        <v>219000</v>
      </c>
      <c r="E108" s="30">
        <v>4600</v>
      </c>
      <c r="F108" s="30">
        <v>5650</v>
      </c>
      <c r="G108" s="30">
        <v>11700</v>
      </c>
      <c r="H108" s="30">
        <v>8000</v>
      </c>
      <c r="I108" s="30">
        <v>9003</v>
      </c>
      <c r="J108" s="30">
        <v>2400</v>
      </c>
      <c r="K108" s="30">
        <v>63500</v>
      </c>
      <c r="L108" s="30">
        <v>81500</v>
      </c>
      <c r="M108" s="7" t="s">
        <v>125</v>
      </c>
    </row>
    <row r="109" spans="1:13" ht="12.75">
      <c r="A109" s="29">
        <v>2004</v>
      </c>
      <c r="B109" s="30">
        <v>15600</v>
      </c>
      <c r="C109" s="30">
        <f>1330+1435</f>
        <v>2765</v>
      </c>
      <c r="D109" s="30">
        <v>210000</v>
      </c>
      <c r="E109" s="30">
        <v>4800</v>
      </c>
      <c r="F109" s="30">
        <v>5800</v>
      </c>
      <c r="G109" s="30">
        <v>10800</v>
      </c>
      <c r="H109" s="30">
        <v>7000</v>
      </c>
      <c r="I109" s="30">
        <v>7878</v>
      </c>
      <c r="J109" s="30">
        <v>2600</v>
      </c>
      <c r="K109" s="30">
        <v>91000</v>
      </c>
      <c r="L109" s="30">
        <v>55000</v>
      </c>
      <c r="M109" s="7" t="s">
        <v>125</v>
      </c>
    </row>
    <row r="110" spans="1:13" ht="12.75">
      <c r="A110" s="29">
        <v>2005</v>
      </c>
      <c r="B110" s="30">
        <v>13400</v>
      </c>
      <c r="C110" s="30">
        <f>1850+2100</f>
        <v>3950</v>
      </c>
      <c r="D110" s="30">
        <v>227000</v>
      </c>
      <c r="E110" s="30">
        <v>4765</v>
      </c>
      <c r="F110" s="30">
        <v>5575</v>
      </c>
      <c r="G110" s="30">
        <v>9500</v>
      </c>
      <c r="H110" s="30">
        <v>6750</v>
      </c>
      <c r="I110" s="30">
        <v>6177</v>
      </c>
      <c r="J110" s="30">
        <v>2200</v>
      </c>
      <c r="K110" s="30">
        <v>95000</v>
      </c>
      <c r="L110" s="30">
        <v>58100</v>
      </c>
      <c r="M110" s="7" t="s">
        <v>125</v>
      </c>
    </row>
    <row r="111" spans="1:13" ht="12.75">
      <c r="A111" s="29">
        <v>2006</v>
      </c>
      <c r="B111" s="30">
        <v>13350</v>
      </c>
      <c r="C111" s="30">
        <f>1840+1375</f>
        <v>3215</v>
      </c>
      <c r="D111" s="30">
        <v>231000</v>
      </c>
      <c r="E111" s="30">
        <v>5400</v>
      </c>
      <c r="F111" s="30">
        <v>6650</v>
      </c>
      <c r="G111" s="30">
        <v>9250</v>
      </c>
      <c r="H111" s="30">
        <v>7350</v>
      </c>
      <c r="I111" s="30">
        <v>7524</v>
      </c>
      <c r="J111" s="30">
        <v>1800</v>
      </c>
      <c r="K111" s="30">
        <v>98000</v>
      </c>
      <c r="L111" s="30">
        <v>86000</v>
      </c>
      <c r="M111" s="7" t="s">
        <v>125</v>
      </c>
    </row>
    <row r="112" spans="1:13" ht="12.75">
      <c r="A112" s="29">
        <v>2007</v>
      </c>
      <c r="B112" s="30">
        <v>10000</v>
      </c>
      <c r="C112" s="30">
        <f>1370+1005</f>
        <v>2375</v>
      </c>
      <c r="D112" s="30">
        <v>275000</v>
      </c>
      <c r="E112" s="30">
        <v>4400</v>
      </c>
      <c r="F112" s="30">
        <v>5750</v>
      </c>
      <c r="G112" s="30">
        <v>8100</v>
      </c>
      <c r="H112" s="30">
        <v>5700</v>
      </c>
      <c r="I112" s="30">
        <v>5148</v>
      </c>
      <c r="J112" s="30">
        <v>1700</v>
      </c>
      <c r="K112" s="30">
        <v>73500</v>
      </c>
      <c r="L112" s="30">
        <v>43800</v>
      </c>
      <c r="M112" s="7" t="s">
        <v>125</v>
      </c>
    </row>
    <row r="113" spans="1:16" ht="12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7"/>
      <c r="N113" s="148" t="s">
        <v>201</v>
      </c>
      <c r="P113" t="s">
        <v>207</v>
      </c>
    </row>
    <row r="114" spans="6:14" ht="12.75">
      <c r="F114" s="27" t="s">
        <v>203</v>
      </c>
      <c r="N114" s="148" t="s">
        <v>202</v>
      </c>
    </row>
    <row r="115" spans="1:17" ht="12.75">
      <c r="A115" s="145" t="s">
        <v>126</v>
      </c>
      <c r="F115" s="27"/>
      <c r="N115" s="148" t="s">
        <v>130</v>
      </c>
      <c r="P115" s="93">
        <v>0.8</v>
      </c>
      <c r="Q115" t="s">
        <v>208</v>
      </c>
    </row>
    <row r="116" spans="1:17" ht="12.75">
      <c r="A116" s="2">
        <v>1908</v>
      </c>
      <c r="B116" s="3">
        <f>B13*B$10/2205</f>
        <v>9.580009070294784</v>
      </c>
      <c r="C116" s="3">
        <f>C13*C$10/2205</f>
        <v>1.7047619047619047</v>
      </c>
      <c r="D116" s="3">
        <f>D13*D$10/2205</f>
        <v>7.395238095238096</v>
      </c>
      <c r="E116" s="3">
        <f>E13*E$10/2205</f>
        <v>12.321995464852607</v>
      </c>
      <c r="F116" s="3">
        <f>F13*F$10/2205</f>
        <v>108.20952380952382</v>
      </c>
      <c r="G116" s="3">
        <f>G13*G$10/2205</f>
        <v>5.696349206349206</v>
      </c>
      <c r="H116" s="3">
        <f>H13*H$10/2205</f>
        <v>32.95904761904762</v>
      </c>
      <c r="I116" s="3">
        <f>I13*I$10/2205</f>
        <v>2.1996825396825392</v>
      </c>
      <c r="J116" s="3">
        <f>J13*J$10/2205</f>
        <v>0.5605442176870749</v>
      </c>
      <c r="K116" s="3">
        <f>K13*K$10/2205</f>
        <v>0</v>
      </c>
      <c r="L116" s="3">
        <f>L13*L$10/2205</f>
        <v>9.826938775510204</v>
      </c>
      <c r="M116" s="3">
        <f>SUM(B116:L116)</f>
        <v>190.4540907029478</v>
      </c>
      <c r="N116" s="3">
        <f>P$116*F116+P$115*K116+P$117*C116</f>
        <v>82.00952380952381</v>
      </c>
      <c r="P116" s="93">
        <v>0.75</v>
      </c>
      <c r="Q116" t="s">
        <v>210</v>
      </c>
    </row>
    <row r="117" spans="1:17" ht="12.75">
      <c r="A117" s="2">
        <v>1909</v>
      </c>
      <c r="B117" s="3">
        <f>B14*B$10/2205</f>
        <v>9.489115646258503</v>
      </c>
      <c r="C117" s="3">
        <f>C14*C$10/2205</f>
        <v>1.723809523809524</v>
      </c>
      <c r="D117" s="3">
        <f>D14*D$10/2205</f>
        <v>6.19421768707483</v>
      </c>
      <c r="E117" s="3">
        <f>E14*E$10/2205</f>
        <v>11.448979591836734</v>
      </c>
      <c r="F117" s="3">
        <f>F14*F$10/2205</f>
        <v>99.57278911564626</v>
      </c>
      <c r="G117" s="3">
        <f>G14*G$10/2205</f>
        <v>5.624263038548753</v>
      </c>
      <c r="H117" s="3">
        <f>H14*H$10/2205</f>
        <v>34.66412698412698</v>
      </c>
      <c r="I117" s="3">
        <f>I14*I$10/2205</f>
        <v>2.806190476190476</v>
      </c>
      <c r="J117" s="3">
        <f>J14*J$10/2205</f>
        <v>0.5970068027210884</v>
      </c>
      <c r="K117" s="3">
        <f>K14*K$10/2205</f>
        <v>0</v>
      </c>
      <c r="L117" s="3">
        <f>L14*L$10/2205</f>
        <v>8.850068027210883</v>
      </c>
      <c r="M117" s="3">
        <f aca="true" t="shared" si="0" ref="M117:M180">SUM(B117:L117)</f>
        <v>180.970566893424</v>
      </c>
      <c r="N117" s="3">
        <f aca="true" t="shared" si="1" ref="N117:N180">P$116*F117+P$115*K117+P$117*C117</f>
        <v>75.54149659863945</v>
      </c>
      <c r="P117" s="93">
        <v>0.5</v>
      </c>
      <c r="Q117" t="s">
        <v>209</v>
      </c>
    </row>
    <row r="118" spans="1:14" ht="12.75">
      <c r="A118" s="2">
        <v>1910</v>
      </c>
      <c r="B118" s="3">
        <f>B15*B$10/2205</f>
        <v>6.38984126984127</v>
      </c>
      <c r="C118" s="3">
        <f>C15*C$10/2205</f>
        <v>1.3847619047619049</v>
      </c>
      <c r="D118" s="3">
        <f>D15*D$10/2205</f>
        <v>4.674149659863946</v>
      </c>
      <c r="E118" s="3">
        <f>E15*E$10/2205</f>
        <v>11.458956916099773</v>
      </c>
      <c r="F118" s="3">
        <f>F15*F$10/2205</f>
        <v>94.35736961451248</v>
      </c>
      <c r="G118" s="3">
        <f>G15*G$10/2205</f>
        <v>4.084625850340136</v>
      </c>
      <c r="H118" s="3">
        <f>H15*H$10/2205</f>
        <v>28.55111111111111</v>
      </c>
      <c r="I118" s="3">
        <f>I15*I$10/2205</f>
        <v>1.6476190476190473</v>
      </c>
      <c r="J118" s="3">
        <f>J15*J$10/2205</f>
        <v>0.6704761904761904</v>
      </c>
      <c r="K118" s="3">
        <f>K15*K$10/2205</f>
        <v>0</v>
      </c>
      <c r="L118" s="3">
        <f>L15*L$10/2205</f>
        <v>10.79891156462585</v>
      </c>
      <c r="M118" s="3">
        <f t="shared" si="0"/>
        <v>164.01782312925172</v>
      </c>
      <c r="N118" s="3">
        <f t="shared" si="1"/>
        <v>71.46040816326531</v>
      </c>
    </row>
    <row r="119" spans="1:14" ht="12.75">
      <c r="A119" s="2">
        <v>1911</v>
      </c>
      <c r="B119" s="3">
        <f>B16*B$10/2205</f>
        <v>6.22465306122449</v>
      </c>
      <c r="C119" s="3">
        <f>C16*C$10/2205</f>
        <v>1.6666666666666667</v>
      </c>
      <c r="D119" s="3">
        <f>D16*D$10/2205</f>
        <v>6.278231292517007</v>
      </c>
      <c r="E119" s="3">
        <f>E16*E$10/2205</f>
        <v>11.209523809523809</v>
      </c>
      <c r="F119" s="3">
        <f>F16*F$10/2205</f>
        <v>101.65895691609977</v>
      </c>
      <c r="G119" s="3">
        <f>G16*G$10/2205</f>
        <v>4.652448979591837</v>
      </c>
      <c r="H119" s="3">
        <f>H16*H$10/2205</f>
        <v>26.902539682539683</v>
      </c>
      <c r="I119" s="3">
        <f>I16*I$10/2205</f>
        <v>1.5274603174603174</v>
      </c>
      <c r="J119" s="3">
        <f>J16*J$10/2205</f>
        <v>0.9425850340136055</v>
      </c>
      <c r="K119" s="3">
        <f>K16*K$10/2205</f>
        <v>0</v>
      </c>
      <c r="L119" s="3">
        <f>L16*L$10/2205</f>
        <v>10.736870748299319</v>
      </c>
      <c r="M119" s="3">
        <f t="shared" si="0"/>
        <v>171.7999365079365</v>
      </c>
      <c r="N119" s="3">
        <f t="shared" si="1"/>
        <v>77.07755102040815</v>
      </c>
    </row>
    <row r="120" spans="1:14" ht="12.75">
      <c r="A120" s="2">
        <v>1912</v>
      </c>
      <c r="B120" s="3">
        <f>B17*B$10/2205</f>
        <v>6.849886621315193</v>
      </c>
      <c r="C120" s="3">
        <f>C17*C$10/2205</f>
        <v>1.5257142857142858</v>
      </c>
      <c r="D120" s="3">
        <f>D17*D$10/2205</f>
        <v>5.600680272108844</v>
      </c>
      <c r="E120" s="3">
        <f>E17*E$10/2205</f>
        <v>13.394557823129253</v>
      </c>
      <c r="F120" s="3">
        <f>F17*F$10/2205</f>
        <v>117.18004535147392</v>
      </c>
      <c r="G120" s="3">
        <f>G17*G$10/2205</f>
        <v>5.225668934240363</v>
      </c>
      <c r="H120" s="3">
        <f>H17*H$10/2205</f>
        <v>30.810476190476187</v>
      </c>
      <c r="I120" s="3">
        <f>I17*I$10/2205</f>
        <v>2.1609523809523807</v>
      </c>
      <c r="J120" s="3">
        <f>J17*J$10/2205</f>
        <v>0.9311564625850339</v>
      </c>
      <c r="K120" s="3">
        <f>K17*K$10/2205</f>
        <v>0</v>
      </c>
      <c r="L120" s="3">
        <f>L17*L$10/2205</f>
        <v>9.480816326530613</v>
      </c>
      <c r="M120" s="3">
        <f t="shared" si="0"/>
        <v>193.15995464852602</v>
      </c>
      <c r="N120" s="3">
        <f t="shared" si="1"/>
        <v>88.64789115646258</v>
      </c>
    </row>
    <row r="121" spans="1:14" ht="12.75">
      <c r="A121" s="2">
        <v>1913</v>
      </c>
      <c r="B121" s="3">
        <f>B18*B$10/2205</f>
        <v>6.62063492063492</v>
      </c>
      <c r="C121" s="3">
        <f>C18*C$10/2205</f>
        <v>1.276190476190476</v>
      </c>
      <c r="D121" s="3">
        <f>D18*D$10/2205</f>
        <v>5.504081632653061</v>
      </c>
      <c r="E121" s="3">
        <f>E18*E$10/2205</f>
        <v>11.209523809523809</v>
      </c>
      <c r="F121" s="3">
        <f>F18*F$10/2205</f>
        <v>85.55374149659863</v>
      </c>
      <c r="G121" s="3">
        <f>G18*G$10/2205</f>
        <v>4.663628117913832</v>
      </c>
      <c r="H121" s="3">
        <f>H18*H$10/2205</f>
        <v>33.38380952380952</v>
      </c>
      <c r="I121" s="3">
        <f>I18*I$10/2205</f>
        <v>1.7242857142857142</v>
      </c>
      <c r="J121" s="3">
        <f>J18*J$10/2205</f>
        <v>0.8527891156462585</v>
      </c>
      <c r="K121" s="3">
        <f>K18*K$10/2205</f>
        <v>0</v>
      </c>
      <c r="L121" s="3">
        <f>L18*L$10/2205</f>
        <v>10.80326530612245</v>
      </c>
      <c r="M121" s="3">
        <f t="shared" si="0"/>
        <v>161.5919501133787</v>
      </c>
      <c r="N121" s="3">
        <f t="shared" si="1"/>
        <v>64.80340136054421</v>
      </c>
    </row>
    <row r="122" spans="1:14" ht="12.75">
      <c r="A122" s="2">
        <v>1914</v>
      </c>
      <c r="B122" s="3">
        <f>B19*B$10/2205</f>
        <v>6.334829931972789</v>
      </c>
      <c r="C122" s="3">
        <f>C19*C$10/2205</f>
        <v>1.302857142857143</v>
      </c>
      <c r="D122" s="3">
        <f>D19*D$10/2205</f>
        <v>4.561224489795919</v>
      </c>
      <c r="E122" s="3">
        <f>E19*E$10/2205</f>
        <v>14.586848072562358</v>
      </c>
      <c r="F122" s="3">
        <f>F19*F$10/2205</f>
        <v>78.29387755102042</v>
      </c>
      <c r="G122" s="3">
        <f>G19*G$10/2205</f>
        <v>4.861383219954648</v>
      </c>
      <c r="H122" s="3">
        <f>H19*H$10/2205</f>
        <v>31.555555555555557</v>
      </c>
      <c r="I122" s="3">
        <f>I19*I$10/2205</f>
        <v>2.454444444444444</v>
      </c>
      <c r="J122" s="3">
        <f>J19*J$10/2205</f>
        <v>0.7297959183673469</v>
      </c>
      <c r="K122" s="3">
        <f>K19*K$10/2205</f>
        <v>0</v>
      </c>
      <c r="L122" s="3">
        <f>L19*L$10/2205</f>
        <v>9.609795918367347</v>
      </c>
      <c r="M122" s="3">
        <f t="shared" si="0"/>
        <v>154.290612244898</v>
      </c>
      <c r="N122" s="3">
        <f t="shared" si="1"/>
        <v>59.371836734693886</v>
      </c>
    </row>
    <row r="123" spans="1:14" ht="12.75">
      <c r="A123" s="2">
        <v>1915</v>
      </c>
      <c r="B123" s="3">
        <f>B20*B$10/2205</f>
        <v>6.964081632653061</v>
      </c>
      <c r="C123" s="3">
        <f>C20*C$10/2205</f>
        <v>1.1428571428571428</v>
      </c>
      <c r="D123" s="3">
        <f>D20*D$10/2205</f>
        <v>4.714285714285714</v>
      </c>
      <c r="E123" s="3">
        <f>E20*E$10/2205</f>
        <v>15.220408163265306</v>
      </c>
      <c r="F123" s="3">
        <f>F20*F$10/2205</f>
        <v>88.26575963718821</v>
      </c>
      <c r="G123" s="3">
        <f>G20*G$10/2205</f>
        <v>5.307777777777778</v>
      </c>
      <c r="H123" s="3">
        <f>H20*H$10/2205</f>
        <v>38.98730158730159</v>
      </c>
      <c r="I123" s="3">
        <f>I20*I$10/2205</f>
        <v>1.3677777777777778</v>
      </c>
      <c r="J123" s="3">
        <f>J20*J$10/2205</f>
        <v>0.8440816326530611</v>
      </c>
      <c r="K123" s="3">
        <f>K20*K$10/2205</f>
        <v>0</v>
      </c>
      <c r="L123" s="3">
        <f>L20*L$10/2205</f>
        <v>16.463673469387757</v>
      </c>
      <c r="M123" s="3">
        <f t="shared" si="0"/>
        <v>179.27800453514737</v>
      </c>
      <c r="N123" s="3">
        <f t="shared" si="1"/>
        <v>66.77074829931972</v>
      </c>
    </row>
    <row r="124" spans="1:14" ht="12.75">
      <c r="A124" s="2">
        <v>1916</v>
      </c>
      <c r="B124" s="3">
        <f>B21*B$10/2205</f>
        <v>3.400453514739229</v>
      </c>
      <c r="C124" s="3">
        <f>C21*C$10/2205</f>
        <v>0.6038095238095238</v>
      </c>
      <c r="D124" s="3">
        <f>D21*D$10/2205</f>
        <v>2.0272108843537415</v>
      </c>
      <c r="E124" s="3">
        <f>E21*E$10/2205</f>
        <v>8.04172335600907</v>
      </c>
      <c r="F124" s="3">
        <f>F21*F$10/2205</f>
        <v>131.13650793650794</v>
      </c>
      <c r="G124" s="3">
        <f>G21*G$10/2205</f>
        <v>2.866485260770975</v>
      </c>
      <c r="H124" s="3">
        <f>H21*H$10/2205</f>
        <v>16.117777777777775</v>
      </c>
      <c r="I124" s="3">
        <f>I21*I$10/2205</f>
        <v>0.7726984126984127</v>
      </c>
      <c r="J124" s="3">
        <f>J21*J$10/2205</f>
        <v>0.6574149659863945</v>
      </c>
      <c r="K124" s="3">
        <f>K21*K$10/2205</f>
        <v>0</v>
      </c>
      <c r="L124" s="3">
        <f>L21*L$10/2205</f>
        <v>9.758367346938776</v>
      </c>
      <c r="M124" s="3">
        <f t="shared" si="0"/>
        <v>175.38244897959183</v>
      </c>
      <c r="N124" s="3">
        <f t="shared" si="1"/>
        <v>98.65428571428572</v>
      </c>
    </row>
    <row r="125" spans="1:14" ht="12.75">
      <c r="A125" s="2">
        <v>1917</v>
      </c>
      <c r="B125" s="3">
        <f>B22*B$10/2205</f>
        <v>5.075283446712018</v>
      </c>
      <c r="C125" s="3">
        <f>C22*C$10/2205</f>
        <v>0.8057142857142858</v>
      </c>
      <c r="D125" s="3">
        <f>D22*D$10/2205</f>
        <v>2.0272108843537415</v>
      </c>
      <c r="E125" s="3">
        <f>E22*E$10/2205</f>
        <v>9.96734693877551</v>
      </c>
      <c r="F125" s="3">
        <f>F22*F$10/2205</f>
        <v>109.31519274376417</v>
      </c>
      <c r="G125" s="3">
        <f>G22*G$10/2205</f>
        <v>4.292789115646259</v>
      </c>
      <c r="H125" s="3">
        <f>H22*H$10/2205</f>
        <v>31.135238095238094</v>
      </c>
      <c r="I125" s="3">
        <f>I22*I$10/2205</f>
        <v>1.8077777777777777</v>
      </c>
      <c r="J125" s="3">
        <f>J22*J$10/2205</f>
        <v>0.6568707482993197</v>
      </c>
      <c r="K125" s="3">
        <f>K22*K$10/2205</f>
        <v>0</v>
      </c>
      <c r="L125" s="3">
        <f>L22*L$10/2205</f>
        <v>8.880544217687074</v>
      </c>
      <c r="M125" s="3">
        <f t="shared" si="0"/>
        <v>173.96396825396823</v>
      </c>
      <c r="N125" s="3">
        <f t="shared" si="1"/>
        <v>82.38925170068028</v>
      </c>
    </row>
    <row r="126" spans="1:14" ht="12.75">
      <c r="A126" s="2">
        <v>1918</v>
      </c>
      <c r="B126" s="3">
        <f>B23*B$10/2205</f>
        <v>10.991691609977325</v>
      </c>
      <c r="C126" s="3">
        <f>C23*C$10/2205</f>
        <v>2.643809523809524</v>
      </c>
      <c r="D126" s="3">
        <f>D23*D$10/2205</f>
        <v>4.4268707482993195</v>
      </c>
      <c r="E126" s="3">
        <f>E23*E$10/2205</f>
        <v>19.67528344671202</v>
      </c>
      <c r="F126" s="3">
        <f>F23*F$10/2205</f>
        <v>102.76462585034014</v>
      </c>
      <c r="G126" s="3">
        <f>G23*G$10/2205</f>
        <v>10.58625850340136</v>
      </c>
      <c r="H126" s="3">
        <f>H23*H$10/2205</f>
        <v>41.8263492063492</v>
      </c>
      <c r="I126" s="3">
        <f>I23*I$10/2205</f>
        <v>1.8453968253968254</v>
      </c>
      <c r="J126" s="3">
        <f>J23*J$10/2205</f>
        <v>0.9866666666666666</v>
      </c>
      <c r="K126" s="3">
        <f>K23*K$10/2205</f>
        <v>0</v>
      </c>
      <c r="L126" s="3">
        <f>L23*L$10/2205</f>
        <v>8.294421768707483</v>
      </c>
      <c r="M126" s="3">
        <f t="shared" si="0"/>
        <v>204.04137414965984</v>
      </c>
      <c r="N126" s="3">
        <f t="shared" si="1"/>
        <v>78.39537414965986</v>
      </c>
    </row>
    <row r="127" spans="1:14" ht="12.75">
      <c r="A127" s="2">
        <v>1919</v>
      </c>
      <c r="B127" s="3">
        <f>B24*B$10/2205</f>
        <v>5.963047619047619</v>
      </c>
      <c r="C127" s="3">
        <f>C24*C$10/2205</f>
        <v>0.5485714285714286</v>
      </c>
      <c r="D127" s="3">
        <f>D24*D$10/2205</f>
        <v>5.15374149659864</v>
      </c>
      <c r="E127" s="3">
        <f>E24*E$10/2205</f>
        <v>20.024489795918367</v>
      </c>
      <c r="F127" s="3">
        <f>F24*F$10/2205</f>
        <v>123.14648526077097</v>
      </c>
      <c r="G127" s="3">
        <f>G24*G$10/2205</f>
        <v>7.607596371882086</v>
      </c>
      <c r="H127" s="3">
        <f>H24*H$10/2205</f>
        <v>24.885079365079363</v>
      </c>
      <c r="I127" s="3">
        <f>I24*I$10/2205</f>
        <v>1.4423809523809523</v>
      </c>
      <c r="J127" s="3">
        <f>J24*J$10/2205</f>
        <v>1.2076190476190476</v>
      </c>
      <c r="K127" s="3">
        <f>K24*K$10/2205</f>
        <v>0</v>
      </c>
      <c r="L127" s="3">
        <f>L24*L$10/2205</f>
        <v>11.26421768707483</v>
      </c>
      <c r="M127" s="3">
        <f t="shared" si="0"/>
        <v>201.2432290249433</v>
      </c>
      <c r="N127" s="3">
        <f t="shared" si="1"/>
        <v>92.63414965986394</v>
      </c>
    </row>
    <row r="128" spans="1:14" ht="12.75">
      <c r="A128" s="2">
        <v>1920</v>
      </c>
      <c r="B128" s="3">
        <f>B25*B$10/2205</f>
        <v>7.555519274376416</v>
      </c>
      <c r="C128" s="3">
        <f>C25*C$10/2205</f>
        <v>0.7238095238095238</v>
      </c>
      <c r="D128" s="3">
        <f>D25*D$10/2205</f>
        <v>4.392857142857143</v>
      </c>
      <c r="E128" s="3">
        <f>E25*E$10/2205</f>
        <v>23.287074829931974</v>
      </c>
      <c r="F128" s="3">
        <f>F25*F$10/2205</f>
        <v>101.36689342403628</v>
      </c>
      <c r="G128" s="3">
        <f>G25*G$10/2205</f>
        <v>9.911655328798187</v>
      </c>
      <c r="H128" s="3">
        <f>H25*H$10/2205</f>
        <v>41.00666666666667</v>
      </c>
      <c r="I128" s="3">
        <f>I25*I$10/2205</f>
        <v>2.282063492063492</v>
      </c>
      <c r="J128" s="3">
        <f>J25*J$10/2205</f>
        <v>1.2789115646258504</v>
      </c>
      <c r="K128" s="3">
        <f>K25*K$10/2205</f>
        <v>0</v>
      </c>
      <c r="L128" s="3">
        <f>L25*L$10/2205</f>
        <v>12.501768707482992</v>
      </c>
      <c r="M128" s="3">
        <f t="shared" si="0"/>
        <v>204.3072199546485</v>
      </c>
      <c r="N128" s="3">
        <f t="shared" si="1"/>
        <v>76.38707482993198</v>
      </c>
    </row>
    <row r="129" spans="1:14" ht="12.75">
      <c r="A129" s="2">
        <v>1921</v>
      </c>
      <c r="B129" s="3">
        <f>B26*B$10/2205</f>
        <v>4.611519274376417</v>
      </c>
      <c r="C129" s="3">
        <f>C26*C$10/2205</f>
        <v>0.8152380952380953</v>
      </c>
      <c r="D129" s="3">
        <f>D26*D$10/2205</f>
        <v>4.606122448979592</v>
      </c>
      <c r="E129" s="3">
        <f>E26*E$10/2205</f>
        <v>25.01814058956916</v>
      </c>
      <c r="F129" s="3">
        <f>F26*F$10/2205</f>
        <v>92.02086167800454</v>
      </c>
      <c r="G129" s="3">
        <f>G26*G$10/2205</f>
        <v>6.240272108843537</v>
      </c>
      <c r="H129" s="3">
        <f>H26*H$10/2205</f>
        <v>23.03968253968254</v>
      </c>
      <c r="I129" s="3">
        <f>I26*I$10/2205</f>
        <v>1.4666666666666666</v>
      </c>
      <c r="J129" s="3">
        <f>J26*J$10/2205</f>
        <v>0.9665306122448979</v>
      </c>
      <c r="K129" s="3">
        <f>K26*K$10/2205</f>
        <v>0</v>
      </c>
      <c r="L129" s="3">
        <f>L26*L$10/2205</f>
        <v>8.476190476190476</v>
      </c>
      <c r="M129" s="3">
        <f t="shared" si="0"/>
        <v>167.26122448979592</v>
      </c>
      <c r="N129" s="3">
        <f t="shared" si="1"/>
        <v>69.42326530612246</v>
      </c>
    </row>
    <row r="130" spans="1:14" ht="12.75">
      <c r="A130" s="2">
        <v>1922</v>
      </c>
      <c r="B130" s="3">
        <f>B27*B$10/2205</f>
        <v>6.33631746031746</v>
      </c>
      <c r="C130" s="3">
        <f>C27*C$10/2205</f>
        <v>1.1866666666666665</v>
      </c>
      <c r="D130" s="3">
        <f>D27*D$10/2205</f>
        <v>4.185714285714286</v>
      </c>
      <c r="E130" s="3">
        <f>E27*E$10/2205</f>
        <v>22.014965986394557</v>
      </c>
      <c r="F130" s="3">
        <f>F27*F$10/2205</f>
        <v>129.2798185941043</v>
      </c>
      <c r="G130" s="3">
        <f>G27*G$10/2205</f>
        <v>8.199319727891156</v>
      </c>
      <c r="H130" s="3">
        <f>H27*H$10/2205</f>
        <v>36.836190476190474</v>
      </c>
      <c r="I130" s="3">
        <f>I27*I$10/2205</f>
        <v>1.938095238095238</v>
      </c>
      <c r="J130" s="3">
        <f>J27*J$10/2205</f>
        <v>1.3605442176870748</v>
      </c>
      <c r="K130" s="3">
        <f>K27*K$10/2205</f>
        <v>0</v>
      </c>
      <c r="L130" s="3">
        <f>L27*L$10/2205</f>
        <v>10.826122448979591</v>
      </c>
      <c r="M130" s="3">
        <f t="shared" si="0"/>
        <v>222.1637551020408</v>
      </c>
      <c r="N130" s="3">
        <f t="shared" si="1"/>
        <v>97.55319727891157</v>
      </c>
    </row>
    <row r="131" spans="1:14" ht="12.75">
      <c r="A131" s="2">
        <v>1923</v>
      </c>
      <c r="B131" s="3">
        <f>B28*B$10/2205</f>
        <v>6.1359410430839</v>
      </c>
      <c r="C131" s="3">
        <f>C28*C$10/2205</f>
        <v>1.2076190476190476</v>
      </c>
      <c r="D131" s="3">
        <f>D28*D$10/2205</f>
        <v>4.374489795918367</v>
      </c>
      <c r="E131" s="3">
        <f>E28*E$10/2205</f>
        <v>18.21360544217687</v>
      </c>
      <c r="F131" s="3">
        <f>F28*F$10/2205</f>
        <v>137.43673469387755</v>
      </c>
      <c r="G131" s="3">
        <f>G28*G$10/2205</f>
        <v>9.205827664399092</v>
      </c>
      <c r="H131" s="3">
        <f>H28*H$10/2205</f>
        <v>32.852380952380955</v>
      </c>
      <c r="I131" s="3">
        <f>I28*I$10/2205</f>
        <v>1.822063492063492</v>
      </c>
      <c r="J131" s="3">
        <f>J28*J$10/2205</f>
        <v>1.0944217687074829</v>
      </c>
      <c r="K131" s="3">
        <f>K28*K$10/2205</f>
        <v>0</v>
      </c>
      <c r="L131" s="3">
        <f>L28*L$10/2205</f>
        <v>10.088163265306122</v>
      </c>
      <c r="M131" s="3">
        <f t="shared" si="0"/>
        <v>222.43124716553288</v>
      </c>
      <c r="N131" s="3">
        <f t="shared" si="1"/>
        <v>103.68136054421768</v>
      </c>
    </row>
    <row r="132" spans="1:14" ht="12.75">
      <c r="A132" s="2">
        <v>1924</v>
      </c>
      <c r="B132" s="3">
        <f>B29*B$10/2205</f>
        <v>6.612897959183674</v>
      </c>
      <c r="C132" s="3">
        <f>C29*C$10/2205</f>
        <v>1.6323809523809525</v>
      </c>
      <c r="D132" s="3">
        <f>D29*D$10/2205</f>
        <v>3.7894557823129253</v>
      </c>
      <c r="E132" s="3">
        <f>E29*E$10/2205</f>
        <v>19.839909297052156</v>
      </c>
      <c r="F132" s="3">
        <f>F29*F$10/2205</f>
        <v>139.4185941043084</v>
      </c>
      <c r="G132" s="3">
        <f>G29*G$10/2205</f>
        <v>10.178027210884354</v>
      </c>
      <c r="H132" s="3">
        <f>H29*H$10/2205</f>
        <v>36.269523809523804</v>
      </c>
      <c r="I132" s="3">
        <f>I29*I$10/2205</f>
        <v>2.3777777777777778</v>
      </c>
      <c r="J132" s="3">
        <f>J29*J$10/2205</f>
        <v>1.251700680272109</v>
      </c>
      <c r="K132" s="3">
        <f>K29*K$10/2205</f>
        <v>0</v>
      </c>
      <c r="L132" s="3">
        <f>L29*L$10/2205</f>
        <v>12.70530612244898</v>
      </c>
      <c r="M132" s="3">
        <f t="shared" si="0"/>
        <v>234.0755736961451</v>
      </c>
      <c r="N132" s="3">
        <f t="shared" si="1"/>
        <v>105.38013605442177</v>
      </c>
    </row>
    <row r="133" spans="1:14" ht="12.75">
      <c r="A133" s="2">
        <v>1925</v>
      </c>
      <c r="B133" s="3">
        <f>B30*B$10/2205</f>
        <v>6.768653061224489</v>
      </c>
      <c r="C133" s="3">
        <f>C30*C$10/2205</f>
        <v>2.198095238095238</v>
      </c>
      <c r="D133" s="3">
        <f>D30*D$10/2205</f>
        <v>3.31156462585034</v>
      </c>
      <c r="E133" s="3">
        <f>E30*E$10/2205</f>
        <v>18.029024943310656</v>
      </c>
      <c r="F133" s="3">
        <f>F30*F$10/2205</f>
        <v>138.33378684807255</v>
      </c>
      <c r="G133" s="3">
        <f>G30*G$10/2205</f>
        <v>10.888480725623582</v>
      </c>
      <c r="H133" s="3">
        <f>H30*H$10/2205</f>
        <v>37.492063492063494</v>
      </c>
      <c r="I133" s="3">
        <f>I30*I$10/2205</f>
        <v>1.4966666666666666</v>
      </c>
      <c r="J133" s="3">
        <f>J30*J$10/2205</f>
        <v>0.9714285714285714</v>
      </c>
      <c r="K133" s="3">
        <f>K30*K$10/2205</f>
        <v>0</v>
      </c>
      <c r="L133" s="3">
        <f>L30*L$10/2205</f>
        <v>13.71700680272109</v>
      </c>
      <c r="M133" s="3">
        <f t="shared" si="0"/>
        <v>233.20677097505668</v>
      </c>
      <c r="N133" s="3">
        <f t="shared" si="1"/>
        <v>104.84938775510203</v>
      </c>
    </row>
    <row r="134" spans="1:14" ht="12.75">
      <c r="A134" s="2">
        <v>1926</v>
      </c>
      <c r="B134" s="3">
        <f>B31*B$10/2205</f>
        <v>6.558285714285715</v>
      </c>
      <c r="C134" s="3">
        <f>C31*C$10/2205</f>
        <v>1.56</v>
      </c>
      <c r="D134" s="3">
        <f>D31*D$10/2205</f>
        <v>2.3421768707482995</v>
      </c>
      <c r="E134" s="3">
        <f>E31*E$10/2205</f>
        <v>17.4453514739229</v>
      </c>
      <c r="F134" s="3">
        <f>F31*F$10/2205</f>
        <v>147.88843537414965</v>
      </c>
      <c r="G134" s="3">
        <f>G31*G$10/2205</f>
        <v>11.016462585034013</v>
      </c>
      <c r="H134" s="3">
        <f>H31*H$10/2205</f>
        <v>30.387936507936505</v>
      </c>
      <c r="I134" s="3">
        <f>I31*I$10/2205</f>
        <v>1.571111111111111</v>
      </c>
      <c r="J134" s="3">
        <f>J31*J$10/2205</f>
        <v>0.8168707482993197</v>
      </c>
      <c r="K134" s="3">
        <f>K31*K$10/2205</f>
        <v>0</v>
      </c>
      <c r="L134" s="3">
        <f>L31*L$10/2205</f>
        <v>12.571428571428571</v>
      </c>
      <c r="M134" s="3">
        <f t="shared" si="0"/>
        <v>232.1580589569161</v>
      </c>
      <c r="N134" s="3">
        <f t="shared" si="1"/>
        <v>111.69632653061224</v>
      </c>
    </row>
    <row r="135" spans="1:14" ht="12.75">
      <c r="A135" s="2">
        <v>1927</v>
      </c>
      <c r="B135" s="3">
        <f>B32*B$10/2205</f>
        <v>7.8212244897959184</v>
      </c>
      <c r="C135" s="3">
        <f>C32*C$10/2205</f>
        <v>1.380952380952381</v>
      </c>
      <c r="D135" s="3">
        <f>D32*D$10/2205</f>
        <v>1.2357142857142858</v>
      </c>
      <c r="E135" s="3">
        <f>E32*E$10/2205</f>
        <v>12.426757369614512</v>
      </c>
      <c r="F135" s="3">
        <f>F32*F$10/2205</f>
        <v>166.8517006802721</v>
      </c>
      <c r="G135" s="3">
        <f>G32*G$10/2205</f>
        <v>12.30437641723356</v>
      </c>
      <c r="H135" s="3">
        <f>H32*H$10/2205</f>
        <v>32.353650793650786</v>
      </c>
      <c r="I135" s="3">
        <f>I32*I$10/2205</f>
        <v>1.4757142857142855</v>
      </c>
      <c r="J135" s="3">
        <f>J32*J$10/2205</f>
        <v>0.7014965986394558</v>
      </c>
      <c r="K135" s="3">
        <f>K32*K$10/2205</f>
        <v>0</v>
      </c>
      <c r="L135" s="3">
        <f>L32*L$10/2205</f>
        <v>11.894421768707483</v>
      </c>
      <c r="M135" s="3">
        <f t="shared" si="0"/>
        <v>248.44600907029476</v>
      </c>
      <c r="N135" s="3">
        <f t="shared" si="1"/>
        <v>125.82925170068027</v>
      </c>
    </row>
    <row r="136" spans="1:14" ht="12.75">
      <c r="A136" s="2">
        <v>1928</v>
      </c>
      <c r="B136" s="3">
        <f>B33*B$10/2205</f>
        <v>9.042612244897958</v>
      </c>
      <c r="C136" s="3">
        <f>C33*C$10/2205</f>
        <v>1.662857142857143</v>
      </c>
      <c r="D136" s="3">
        <f>D33*D$10/2205</f>
        <v>1.5697278911564625</v>
      </c>
      <c r="E136" s="3">
        <f>E33*E$10/2205</f>
        <v>13.399546485260771</v>
      </c>
      <c r="F136" s="3">
        <f>F33*F$10/2205</f>
        <v>153.2498866213152</v>
      </c>
      <c r="G136" s="3">
        <f>G33*G$10/2205</f>
        <v>12.987460317460316</v>
      </c>
      <c r="H136" s="3">
        <f>H33*H$10/2205</f>
        <v>29.67015873015873</v>
      </c>
      <c r="I136" s="3">
        <f>I33*I$10/2205</f>
        <v>1.8849206349206349</v>
      </c>
      <c r="J136" s="3">
        <f>J33*J$10/2205</f>
        <v>0.6155102040816327</v>
      </c>
      <c r="K136" s="3">
        <f>K33*K$10/2205</f>
        <v>0</v>
      </c>
      <c r="L136" s="3">
        <f>L33*L$10/2205</f>
        <v>10.311836734693877</v>
      </c>
      <c r="M136" s="3">
        <f t="shared" si="0"/>
        <v>234.39451700680274</v>
      </c>
      <c r="N136" s="3">
        <f t="shared" si="1"/>
        <v>115.76884353741497</v>
      </c>
    </row>
    <row r="137" spans="1:14" ht="12.75">
      <c r="A137" s="2">
        <v>1929</v>
      </c>
      <c r="B137" s="3">
        <f>B34*B$10/2205</f>
        <v>8.181814058956917</v>
      </c>
      <c r="C137" s="3">
        <f>C34*C$10/2205</f>
        <v>2.12</v>
      </c>
      <c r="D137" s="3">
        <f>D34*D$10/2205</f>
        <v>1.5136054421768708</v>
      </c>
      <c r="E137" s="3">
        <f>E34*E$10/2205</f>
        <v>11.079818594104308</v>
      </c>
      <c r="F137" s="3">
        <f>F34*F$10/2205</f>
        <v>153.35419501133788</v>
      </c>
      <c r="G137" s="3">
        <f>G34*G$10/2205</f>
        <v>11.527619047619046</v>
      </c>
      <c r="H137" s="3">
        <f>H34*H$10/2205</f>
        <v>23.377777777777776</v>
      </c>
      <c r="I137" s="3">
        <f>I34*I$10/2205</f>
        <v>1.3466666666666665</v>
      </c>
      <c r="J137" s="3">
        <f>J34*J$10/2205</f>
        <v>0.4751020408163265</v>
      </c>
      <c r="K137" s="3">
        <f>K34*K$10/2205</f>
        <v>0</v>
      </c>
      <c r="L137" s="3">
        <f>L34*L$10/2205</f>
        <v>10.748843537414967</v>
      </c>
      <c r="M137" s="3">
        <f t="shared" si="0"/>
        <v>223.72544217687073</v>
      </c>
      <c r="N137" s="3">
        <f t="shared" si="1"/>
        <v>116.07564625850341</v>
      </c>
    </row>
    <row r="138" spans="1:14" ht="12.75">
      <c r="A138" s="2">
        <v>1930</v>
      </c>
      <c r="B138" s="3">
        <f>B35*B$10/2205</f>
        <v>9.488888888888889</v>
      </c>
      <c r="C138" s="3">
        <f>C35*C$10/2205</f>
        <v>1.723809523809524</v>
      </c>
      <c r="D138" s="3">
        <f>D35*D$10/2205</f>
        <v>1.7513605442176872</v>
      </c>
      <c r="E138" s="3">
        <f>E35*E$10/2205</f>
        <v>13.06530612244898</v>
      </c>
      <c r="F138" s="3">
        <f>F35*F$10/2205</f>
        <v>139.20997732426304</v>
      </c>
      <c r="G138" s="3">
        <f>G35*G$10/2205</f>
        <v>14.460408163265306</v>
      </c>
      <c r="H138" s="3">
        <f>H35*H$10/2205</f>
        <v>30.946666666666665</v>
      </c>
      <c r="I138" s="3">
        <f>I35*I$10/2205</f>
        <v>1.7404761904761903</v>
      </c>
      <c r="J138" s="3">
        <f>J35*J$10/2205</f>
        <v>0.5099319727891156</v>
      </c>
      <c r="K138" s="3">
        <f>K35*K$10/2205</f>
        <v>0</v>
      </c>
      <c r="L138" s="3">
        <f>L35*L$10/2205</f>
        <v>11.00734693877551</v>
      </c>
      <c r="M138" s="3">
        <f t="shared" si="0"/>
        <v>223.90417233560086</v>
      </c>
      <c r="N138" s="3">
        <f t="shared" si="1"/>
        <v>105.26938775510204</v>
      </c>
    </row>
    <row r="139" spans="1:14" ht="12.75">
      <c r="A139" s="2">
        <v>1931</v>
      </c>
      <c r="B139" s="3">
        <f>B36*B$10/2205</f>
        <v>6.112925170068027</v>
      </c>
      <c r="C139" s="3">
        <f>C36*C$10/2205</f>
        <v>2.1942857142857144</v>
      </c>
      <c r="D139" s="3">
        <f>D36*D$10/2205</f>
        <v>1.791156462585034</v>
      </c>
      <c r="E139" s="3">
        <f>E36*E$10/2205</f>
        <v>11.543764172335601</v>
      </c>
      <c r="F139" s="3">
        <f>F36*F$10/2205</f>
        <v>132.03356009070293</v>
      </c>
      <c r="G139" s="3">
        <f>G36*G$10/2205</f>
        <v>13.37063492063492</v>
      </c>
      <c r="H139" s="3">
        <f>H36*H$10/2205</f>
        <v>24.926984126984127</v>
      </c>
      <c r="I139" s="3">
        <f>I36*I$10/2205</f>
        <v>1.9114285714285713</v>
      </c>
      <c r="J139" s="3">
        <f>J36*J$10/2205</f>
        <v>0.5431292517006803</v>
      </c>
      <c r="K139" s="3">
        <f>K36*K$10/2205</f>
        <v>0</v>
      </c>
      <c r="L139" s="3">
        <f>L36*L$10/2205</f>
        <v>9.385578231292516</v>
      </c>
      <c r="M139" s="3">
        <f t="shared" si="0"/>
        <v>203.81344671201816</v>
      </c>
      <c r="N139" s="3">
        <f t="shared" si="1"/>
        <v>100.12231292517005</v>
      </c>
    </row>
    <row r="140" spans="1:14" ht="12.75">
      <c r="A140" s="2">
        <v>1932</v>
      </c>
      <c r="B140" s="3">
        <f>B37*B$10/2205</f>
        <v>6.245442176870749</v>
      </c>
      <c r="C140" s="3">
        <f>C37*C$10/2205</f>
        <v>2.019047619047619</v>
      </c>
      <c r="D140" s="3">
        <f>D37*D$10/2205</f>
        <v>1.7200680272108844</v>
      </c>
      <c r="E140" s="3">
        <f>E37*E$10/2205</f>
        <v>10.975056689342404</v>
      </c>
      <c r="F140" s="3">
        <f>F37*F$10/2205</f>
        <v>139.23083900226757</v>
      </c>
      <c r="G140" s="3">
        <f>G37*G$10/2205</f>
        <v>12.847142857142858</v>
      </c>
      <c r="H140" s="3">
        <f>H37*H$10/2205</f>
        <v>23.97365079365079</v>
      </c>
      <c r="I140" s="3">
        <f>I37*I$10/2205</f>
        <v>1.5104761904761905</v>
      </c>
      <c r="J140" s="3">
        <f>J37*J$10/2205</f>
        <v>0.5572789115646258</v>
      </c>
      <c r="K140" s="3">
        <f>K37*K$10/2205</f>
        <v>0</v>
      </c>
      <c r="L140" s="3">
        <f>L37*L$10/2205</f>
        <v>9.28</v>
      </c>
      <c r="M140" s="3">
        <f t="shared" si="0"/>
        <v>208.35900226757371</v>
      </c>
      <c r="N140" s="3">
        <f t="shared" si="1"/>
        <v>105.4326530612245</v>
      </c>
    </row>
    <row r="141" spans="1:14" ht="12.75">
      <c r="A141" s="2">
        <v>1933</v>
      </c>
      <c r="B141" s="3">
        <f>B38*B$10/2205</f>
        <v>5.456734693877551</v>
      </c>
      <c r="C141" s="3">
        <f>C38*C$10/2205</f>
        <v>1.483809523809524</v>
      </c>
      <c r="D141" s="3">
        <f>D38*D$10/2205</f>
        <v>1.7190476190476192</v>
      </c>
      <c r="E141" s="3">
        <f>E38*E$10/2205</f>
        <v>12.17233560090703</v>
      </c>
      <c r="F141" s="3">
        <f>F38*F$10/2205</f>
        <v>128.8</v>
      </c>
      <c r="G141" s="3">
        <f>G38*G$10/2205</f>
        <v>10.623265306122448</v>
      </c>
      <c r="H141" s="3">
        <f>H38*H$10/2205</f>
        <v>20.807301587301588</v>
      </c>
      <c r="I141" s="3">
        <f>I38*I$10/2205</f>
        <v>1.605079365079365</v>
      </c>
      <c r="J141" s="3">
        <f>J38*J$10/2205</f>
        <v>0.4968707482993197</v>
      </c>
      <c r="K141" s="3">
        <f>K38*K$10/2205</f>
        <v>0</v>
      </c>
      <c r="L141" s="3">
        <f>L38*L$10/2205</f>
        <v>8.543673469387755</v>
      </c>
      <c r="M141" s="3">
        <f t="shared" si="0"/>
        <v>191.70811791383224</v>
      </c>
      <c r="N141" s="3">
        <f t="shared" si="1"/>
        <v>97.34190476190477</v>
      </c>
    </row>
    <row r="142" spans="1:14" ht="12.75">
      <c r="A142" s="2">
        <v>1934</v>
      </c>
      <c r="B142" s="3">
        <f>B39*B$10/2205</f>
        <v>6.6852426303854875</v>
      </c>
      <c r="C142" s="3">
        <f>C39*C$10/2205</f>
        <v>1.3180952380952382</v>
      </c>
      <c r="D142" s="3">
        <f>D39*D$10/2205</f>
        <v>2.3122448979591836</v>
      </c>
      <c r="E142" s="3">
        <f>E39*E$10/2205</f>
        <v>14.91609977324263</v>
      </c>
      <c r="F142" s="3">
        <f>F39*F$10/2205</f>
        <v>89.41315192743764</v>
      </c>
      <c r="G142" s="3">
        <f>G39*G$10/2205</f>
        <v>12.411156462585033</v>
      </c>
      <c r="H142" s="3">
        <f>H39*H$10/2205</f>
        <v>25.88126984126984</v>
      </c>
      <c r="I142" s="3">
        <f>I39*I$10/2205</f>
        <v>1.8777777777777778</v>
      </c>
      <c r="J142" s="3">
        <f>J39*J$10/2205</f>
        <v>0.47129251700680275</v>
      </c>
      <c r="K142" s="3">
        <f>K39*K$10/2205</f>
        <v>0</v>
      </c>
      <c r="L142" s="3">
        <f>L39*L$10/2205</f>
        <v>4.640544217687075</v>
      </c>
      <c r="M142" s="3">
        <f t="shared" si="0"/>
        <v>159.92687528344672</v>
      </c>
      <c r="N142" s="3">
        <f t="shared" si="1"/>
        <v>67.71891156462584</v>
      </c>
    </row>
    <row r="143" spans="1:14" ht="12.75">
      <c r="A143" s="2">
        <v>1935</v>
      </c>
      <c r="B143" s="3">
        <f>B40*B$10/2205</f>
        <v>7.637460317460317</v>
      </c>
      <c r="C143" s="3">
        <f>C40*C$10/2205</f>
        <v>1.965714285714286</v>
      </c>
      <c r="D143" s="3">
        <f>D40*D$10/2205</f>
        <v>2.641156462585034</v>
      </c>
      <c r="E143" s="3">
        <f>E40*E$10/2205</f>
        <v>15.13560090702948</v>
      </c>
      <c r="F143" s="3">
        <f>F40*F$10/2205</f>
        <v>143.98730158730157</v>
      </c>
      <c r="G143" s="3">
        <f>G40*G$10/2205</f>
        <v>13.037573696145124</v>
      </c>
      <c r="H143" s="3">
        <f>H40*H$10/2205</f>
        <v>27.16222222222222</v>
      </c>
      <c r="I143" s="3">
        <f>I40*I$10/2205</f>
        <v>1.2504761904761903</v>
      </c>
      <c r="J143" s="3">
        <f>J40*J$10/2205</f>
        <v>0.5681632653061224</v>
      </c>
      <c r="K143" s="3">
        <f>K40*K$10/2205</f>
        <v>0</v>
      </c>
      <c r="L143" s="3">
        <f>L40*L$10/2205</f>
        <v>7.868299319727891</v>
      </c>
      <c r="M143" s="3">
        <f t="shared" si="0"/>
        <v>221.25396825396822</v>
      </c>
      <c r="N143" s="3">
        <f t="shared" si="1"/>
        <v>108.97333333333333</v>
      </c>
    </row>
    <row r="144" spans="1:14" ht="12.75">
      <c r="A144" s="2">
        <v>1936</v>
      </c>
      <c r="B144" s="3">
        <f>B41*B$10/2205</f>
        <v>6.357551020408163</v>
      </c>
      <c r="C144" s="3">
        <f>C41*C$10/2205</f>
        <v>1.4152380952380952</v>
      </c>
      <c r="D144" s="3">
        <f>D41*D$10/2205</f>
        <v>2.0690476190476192</v>
      </c>
      <c r="E144" s="3">
        <f>E41*E$10/2205</f>
        <v>12.326984126984128</v>
      </c>
      <c r="F144" s="3">
        <f>F41*F$10/2205</f>
        <v>128.42448979591836</v>
      </c>
      <c r="G144" s="3">
        <f>G41*G$10/2205</f>
        <v>10.728503401360543</v>
      </c>
      <c r="H144" s="3">
        <f>H41*H$10/2205</f>
        <v>21.224761904761905</v>
      </c>
      <c r="I144" s="3">
        <f>I41*I$10/2205</f>
        <v>1.4730158730158731</v>
      </c>
      <c r="J144" s="3">
        <f>J41*J$10/2205</f>
        <v>0.48653061224489796</v>
      </c>
      <c r="K144" s="3">
        <f>K41*K$10/2205</f>
        <v>0</v>
      </c>
      <c r="L144" s="3">
        <f>L41*L$10/2205</f>
        <v>7.734965986394557</v>
      </c>
      <c r="M144" s="3">
        <f t="shared" si="0"/>
        <v>192.24108843537414</v>
      </c>
      <c r="N144" s="3">
        <f t="shared" si="1"/>
        <v>97.02598639455782</v>
      </c>
    </row>
    <row r="145" spans="1:14" ht="12.75">
      <c r="A145" s="2">
        <v>1937</v>
      </c>
      <c r="B145" s="3">
        <f>B42*B$10/2205</f>
        <v>7.260734693877551</v>
      </c>
      <c r="C145" s="3">
        <f>C42*C$10/2205</f>
        <v>2.1028571428571428</v>
      </c>
      <c r="D145" s="3">
        <f>D42*D$10/2205</f>
        <v>1.8418367346938775</v>
      </c>
      <c r="E145" s="3">
        <f>E42*E$10/2205</f>
        <v>15.370068027210884</v>
      </c>
      <c r="F145" s="3">
        <f>F42*F$10/2205</f>
        <v>130.65668934240364</v>
      </c>
      <c r="G145" s="3">
        <f>G42*G$10/2205</f>
        <v>11.837551020408164</v>
      </c>
      <c r="H145" s="3">
        <f>H42*H$10/2205</f>
        <v>23.429523809523808</v>
      </c>
      <c r="I145" s="3">
        <f>I42*I$10/2205</f>
        <v>1.6015873015873017</v>
      </c>
      <c r="J145" s="3">
        <f>J42*J$10/2205</f>
        <v>0.7031292517006802</v>
      </c>
      <c r="K145" s="3">
        <f>K42*K$10/2205</f>
        <v>0</v>
      </c>
      <c r="L145" s="3">
        <f>L42*L$10/2205</f>
        <v>11.0421768707483</v>
      </c>
      <c r="M145" s="3">
        <f t="shared" si="0"/>
        <v>205.84615419501137</v>
      </c>
      <c r="N145" s="3">
        <f t="shared" si="1"/>
        <v>99.0439455782313</v>
      </c>
    </row>
    <row r="146" spans="1:14" ht="12.75">
      <c r="A146" s="2">
        <v>1938</v>
      </c>
      <c r="B146" s="3">
        <f>B43*B$10/2205</f>
        <v>7.549387755102042</v>
      </c>
      <c r="C146" s="3">
        <f>C43*C$10/2205</f>
        <v>2.6038095238095242</v>
      </c>
      <c r="D146" s="3">
        <f>D43*D$10/2205</f>
        <v>2.6156462585034013</v>
      </c>
      <c r="E146" s="3">
        <f>E43*E$10/2205</f>
        <v>17.32063492063492</v>
      </c>
      <c r="F146" s="3">
        <f>F43*F$10/2205</f>
        <v>131.8875283446712</v>
      </c>
      <c r="G146" s="3">
        <f>G43*G$10/2205</f>
        <v>12.567278911564625</v>
      </c>
      <c r="H146" s="3">
        <f>H43*H$10/2205</f>
        <v>26.078412698412695</v>
      </c>
      <c r="I146" s="3">
        <f>I43*I$10/2205</f>
        <v>1.1834920634920634</v>
      </c>
      <c r="J146" s="3">
        <f>J43*J$10/2205</f>
        <v>0.7825850340136054</v>
      </c>
      <c r="K146" s="3">
        <f>K43*K$10/2205</f>
        <v>0</v>
      </c>
      <c r="L146" s="3">
        <f>L43*L$10/2205</f>
        <v>11.659319727891155</v>
      </c>
      <c r="M146" s="3">
        <f t="shared" si="0"/>
        <v>214.24809523809523</v>
      </c>
      <c r="N146" s="3">
        <f t="shared" si="1"/>
        <v>100.21755102040818</v>
      </c>
    </row>
    <row r="147" spans="1:14" ht="12.75">
      <c r="A147" s="2">
        <v>1939</v>
      </c>
      <c r="B147" s="3">
        <f>B44*B$10/2205</f>
        <v>7.528163265306122</v>
      </c>
      <c r="C147" s="3">
        <f>C44*C$10/2205</f>
        <v>2.548571428571429</v>
      </c>
      <c r="D147" s="3">
        <f>D44*D$10/2205</f>
        <v>2.7540816326530613</v>
      </c>
      <c r="E147" s="3">
        <f>E44*E$10/2205</f>
        <v>17.68480725623583</v>
      </c>
      <c r="F147" s="3">
        <f>F44*F$10/2205</f>
        <v>130.38548752834467</v>
      </c>
      <c r="G147" s="3">
        <f>G44*G$10/2205</f>
        <v>13.747256235827665</v>
      </c>
      <c r="H147" s="3">
        <f>H44*H$10/2205</f>
        <v>27.50444444444444</v>
      </c>
      <c r="I147" s="3">
        <f>I44*I$10/2205</f>
        <v>1.1503174603174602</v>
      </c>
      <c r="J147" s="3">
        <f>J44*J$10/2205</f>
        <v>0.7499319727891156</v>
      </c>
      <c r="K147" s="3">
        <f>K44*K$10/2205</f>
        <v>0</v>
      </c>
      <c r="L147" s="3">
        <f>L44*L$10/2205</f>
        <v>12.963809523809525</v>
      </c>
      <c r="M147" s="3">
        <f t="shared" si="0"/>
        <v>217.0168707482993</v>
      </c>
      <c r="N147" s="3">
        <f t="shared" si="1"/>
        <v>99.0634013605442</v>
      </c>
    </row>
    <row r="148" spans="1:14" ht="12.75">
      <c r="A148" s="2">
        <v>1940</v>
      </c>
      <c r="B148" s="3">
        <f>B45*B$10/2205</f>
        <v>7.038049886621315</v>
      </c>
      <c r="C148" s="3">
        <f>C45*C$10/2205</f>
        <v>2.4076190476190478</v>
      </c>
      <c r="D148" s="3">
        <f>D45*D$10/2205</f>
        <v>2.3659863945578232</v>
      </c>
      <c r="E148" s="3">
        <f>E45*E$10/2205</f>
        <v>15.524716553287982</v>
      </c>
      <c r="F148" s="3">
        <f>F45*F$10/2205</f>
        <v>144.27936507936508</v>
      </c>
      <c r="G148" s="3">
        <f>G45*G$10/2205</f>
        <v>13.403401360544217</v>
      </c>
      <c r="H148" s="3">
        <f>H45*H$10/2205</f>
        <v>27.477460317460316</v>
      </c>
      <c r="I148" s="3">
        <f>I45*I$10/2205</f>
        <v>1.0719047619047617</v>
      </c>
      <c r="J148" s="3">
        <f>J45*J$10/2205</f>
        <v>0.8473469387755102</v>
      </c>
      <c r="K148" s="3">
        <f>K45*K$10/2205</f>
        <v>0</v>
      </c>
      <c r="L148" s="3">
        <f>L45*L$10/2205</f>
        <v>12.73469387755102</v>
      </c>
      <c r="M148" s="3">
        <f t="shared" si="0"/>
        <v>227.1505442176871</v>
      </c>
      <c r="N148" s="3">
        <f t="shared" si="1"/>
        <v>109.41333333333333</v>
      </c>
    </row>
    <row r="149" spans="1:14" ht="12.75">
      <c r="A149" s="2">
        <v>1941</v>
      </c>
      <c r="B149" s="3">
        <f>B46*B$10/2205</f>
        <v>4.633650793650794</v>
      </c>
      <c r="C149" s="3">
        <f>C46*C$10/2205</f>
        <v>3.0114285714285716</v>
      </c>
      <c r="D149" s="3">
        <f>D46*D$10/2205</f>
        <v>3.94421768707483</v>
      </c>
      <c r="E149" s="3">
        <f>E46*E$10/2205</f>
        <v>14.71655328798186</v>
      </c>
      <c r="F149" s="3">
        <f>F46*F$10/2205</f>
        <v>114.71836734693878</v>
      </c>
      <c r="G149" s="3">
        <f>G46*G$10/2205</f>
        <v>14.750294784580499</v>
      </c>
      <c r="H149" s="3">
        <f>H46*H$10/2205</f>
        <v>20.994285714285713</v>
      </c>
      <c r="I149" s="3">
        <f>I46*I$10/2205</f>
        <v>1.2299999999999998</v>
      </c>
      <c r="J149" s="3">
        <f>J46*J$10/2205</f>
        <v>0.7281632653061224</v>
      </c>
      <c r="K149" s="3">
        <f>K46*K$10/2205</f>
        <v>0.3808571428571429</v>
      </c>
      <c r="L149" s="3">
        <f>L46*L$10/2205</f>
        <v>8.664489795918367</v>
      </c>
      <c r="M149" s="3">
        <f t="shared" si="0"/>
        <v>187.7723083900227</v>
      </c>
      <c r="N149" s="3">
        <f t="shared" si="1"/>
        <v>87.84917551020409</v>
      </c>
    </row>
    <row r="150" spans="1:14" ht="12.75">
      <c r="A150" s="2">
        <v>1942</v>
      </c>
      <c r="B150" s="3">
        <f>B47*B$10/2205</f>
        <v>5.351020408163265</v>
      </c>
      <c r="C150" s="3">
        <f>C47*C$10/2205</f>
        <v>2.384761904761905</v>
      </c>
      <c r="D150" s="3">
        <f>D47*D$10/2205</f>
        <v>4.741156462585034</v>
      </c>
      <c r="E150" s="3">
        <f>E47*E$10/2205</f>
        <v>15.220408163265306</v>
      </c>
      <c r="F150" s="3">
        <f>F47*F$10/2205</f>
        <v>156.21224489795918</v>
      </c>
      <c r="G150" s="3">
        <f>G47*G$10/2205</f>
        <v>19.056961451247165</v>
      </c>
      <c r="H150" s="3">
        <f>H47*H$10/2205</f>
        <v>26.810158730158726</v>
      </c>
      <c r="I150" s="3">
        <f>I47*I$10/2205</f>
        <v>1.1084126984126983</v>
      </c>
      <c r="J150" s="3">
        <f>J47*J$10/2205</f>
        <v>0.7929251700680271</v>
      </c>
      <c r="K150" s="3">
        <f>K47*K$10/2205</f>
        <v>1.5304489795918366</v>
      </c>
      <c r="L150" s="3">
        <f>L47*L$10/2205</f>
        <v>12.995918367346938</v>
      </c>
      <c r="M150" s="3">
        <f t="shared" si="0"/>
        <v>246.2044172335601</v>
      </c>
      <c r="N150" s="3">
        <f t="shared" si="1"/>
        <v>119.57592380952381</v>
      </c>
    </row>
    <row r="151" spans="1:14" ht="12.75">
      <c r="A151" s="2">
        <v>1943</v>
      </c>
      <c r="B151" s="3">
        <f>B48*B$10/2205</f>
        <v>2.785034013605442</v>
      </c>
      <c r="C151" s="3">
        <f>C48*C$10/2205</f>
        <v>2.201904761904762</v>
      </c>
      <c r="D151" s="3">
        <f>D48*D$10/2205</f>
        <v>2.433333333333333</v>
      </c>
      <c r="E151" s="3">
        <f>E48*E$10/2205</f>
        <v>14.372335600907029</v>
      </c>
      <c r="F151" s="3">
        <f>F48*F$10/2205</f>
        <v>152.01904761904763</v>
      </c>
      <c r="G151" s="3">
        <f>G48*G$10/2205</f>
        <v>7.62031746031746</v>
      </c>
      <c r="H151" s="3">
        <f>H48*H$10/2205</f>
        <v>10.751428571428571</v>
      </c>
      <c r="I151" s="3">
        <f>I48*I$10/2205</f>
        <v>1.1139682539682538</v>
      </c>
      <c r="J151" s="3">
        <f>J48*J$10/2205</f>
        <v>0.5583673469387755</v>
      </c>
      <c r="K151" s="3">
        <f>K48*K$10/2205</f>
        <v>0.956530612244898</v>
      </c>
      <c r="L151" s="3">
        <f>L48*L$10/2205</f>
        <v>7.217414965986395</v>
      </c>
      <c r="M151" s="3">
        <f t="shared" si="0"/>
        <v>202.02968253968257</v>
      </c>
      <c r="N151" s="3">
        <f t="shared" si="1"/>
        <v>115.88046258503401</v>
      </c>
    </row>
    <row r="152" spans="1:14" ht="12.75">
      <c r="A152" s="2">
        <v>1944</v>
      </c>
      <c r="B152" s="3">
        <f>B49*B$10/2205</f>
        <v>4.797913832199546</v>
      </c>
      <c r="C152" s="3">
        <f>C49*C$10/2205</f>
        <v>2.2</v>
      </c>
      <c r="D152" s="3">
        <f>D49*D$10/2205</f>
        <v>3.8489795918367347</v>
      </c>
      <c r="E152" s="3">
        <f>E49*E$10/2205</f>
        <v>15.165532879818594</v>
      </c>
      <c r="F152" s="3">
        <f>F49*F$10/2205</f>
        <v>124.27301587301588</v>
      </c>
      <c r="G152" s="3">
        <f>G49*G$10/2205</f>
        <v>15.12922902494331</v>
      </c>
      <c r="H152" s="3">
        <f>H49*H$10/2205</f>
        <v>20.28984126984127</v>
      </c>
      <c r="I152" s="3">
        <f>I49*I$10/2205</f>
        <v>1.2055555555555555</v>
      </c>
      <c r="J152" s="3">
        <f>J49*J$10/2205</f>
        <v>0.662312925170068</v>
      </c>
      <c r="K152" s="3">
        <f>K49*K$10/2205</f>
        <v>1.1882040816326531</v>
      </c>
      <c r="L152" s="3">
        <f>L49*L$10/2205</f>
        <v>10.975238095238094</v>
      </c>
      <c r="M152" s="3">
        <f t="shared" si="0"/>
        <v>199.73582312925168</v>
      </c>
      <c r="N152" s="3">
        <f t="shared" si="1"/>
        <v>95.25532517006802</v>
      </c>
    </row>
    <row r="153" spans="1:14" ht="12.75">
      <c r="A153" s="2">
        <v>1945</v>
      </c>
      <c r="B153" s="3">
        <f>B50*B$10/2205</f>
        <v>3.980952380952381</v>
      </c>
      <c r="C153" s="3">
        <f>C50*C$10/2205</f>
        <v>2.019047619047619</v>
      </c>
      <c r="D153" s="3">
        <f>D50*D$10/2205</f>
        <v>3.566326530612245</v>
      </c>
      <c r="E153" s="3">
        <f>E50*E$10/2205</f>
        <v>11.563718820861679</v>
      </c>
      <c r="F153" s="3">
        <f>F50*F$10/2205</f>
        <v>154.58503401360545</v>
      </c>
      <c r="G153" s="3">
        <f>G50*G$10/2205</f>
        <v>12.343696145124715</v>
      </c>
      <c r="H153" s="3">
        <f>H50*H$10/2205</f>
        <v>15.991746031746029</v>
      </c>
      <c r="I153" s="3">
        <f>I50*I$10/2205</f>
        <v>1.0434920634920632</v>
      </c>
      <c r="J153" s="3">
        <f>J50*J$10/2205</f>
        <v>0.6655782312925169</v>
      </c>
      <c r="K153" s="3">
        <f>K50*K$10/2205</f>
        <v>1.477795918367347</v>
      </c>
      <c r="L153" s="3">
        <f>L50*L$10/2205</f>
        <v>10.264489795918367</v>
      </c>
      <c r="M153" s="3">
        <f t="shared" si="0"/>
        <v>217.5018775510204</v>
      </c>
      <c r="N153" s="3">
        <f t="shared" si="1"/>
        <v>118.13053605442178</v>
      </c>
    </row>
    <row r="154" spans="1:14" ht="12.75">
      <c r="A154" s="2">
        <v>1946</v>
      </c>
      <c r="B154" s="3">
        <f>B51*B$10/2205</f>
        <v>4.510521541950114</v>
      </c>
      <c r="C154" s="3">
        <f>C51*C$10/2205</f>
        <v>2.5314285714285716</v>
      </c>
      <c r="D154" s="3">
        <f>D51*D$10/2205</f>
        <v>3.6523809523809523</v>
      </c>
      <c r="E154" s="3">
        <f>E51*E$10/2205</f>
        <v>13.2</v>
      </c>
      <c r="F154" s="3">
        <f>F51*F$10/2205</f>
        <v>125.08662131519274</v>
      </c>
      <c r="G154" s="3">
        <f>G51*G$10/2205</f>
        <v>15.335850340136053</v>
      </c>
      <c r="H154" s="3">
        <f>H51*H$10/2205</f>
        <v>20.946666666666665</v>
      </c>
      <c r="I154" s="3">
        <f>I51*I$10/2205</f>
        <v>1.4057142857142857</v>
      </c>
      <c r="J154" s="3">
        <f>J51*J$10/2205</f>
        <v>0.7346938775510204</v>
      </c>
      <c r="K154" s="3">
        <f>K51*K$10/2205</f>
        <v>1.881469387755102</v>
      </c>
      <c r="L154" s="3">
        <f>L51*L$10/2205</f>
        <v>8.289523809523809</v>
      </c>
      <c r="M154" s="3">
        <f t="shared" si="0"/>
        <v>197.5748707482993</v>
      </c>
      <c r="N154" s="3">
        <f t="shared" si="1"/>
        <v>96.58585578231292</v>
      </c>
    </row>
    <row r="155" spans="1:14" ht="12.75">
      <c r="A155" s="2">
        <v>1947</v>
      </c>
      <c r="B155" s="3">
        <f>B52*B$10/2205</f>
        <v>2.5619047619047617</v>
      </c>
      <c r="C155" s="3">
        <f>C52*C$10/2205</f>
        <v>2.403809523809524</v>
      </c>
      <c r="D155" s="3">
        <f>D52*D$10/2205</f>
        <v>2.256802721088435</v>
      </c>
      <c r="E155" s="3">
        <f>E52*E$10/2205</f>
        <v>12.44172335600907</v>
      </c>
      <c r="F155" s="3">
        <f>F52*F$10/2205</f>
        <v>137.37414965986395</v>
      </c>
      <c r="G155" s="3">
        <f>G52*G$10/2205</f>
        <v>9.01578231292517</v>
      </c>
      <c r="H155" s="3">
        <f>H52*H$10/2205</f>
        <v>11.878095238095236</v>
      </c>
      <c r="I155" s="3">
        <f>I52*I$10/2205</f>
        <v>1.14</v>
      </c>
      <c r="J155" s="3">
        <f>J52*J$10/2205</f>
        <v>0.7689795918367347</v>
      </c>
      <c r="K155" s="3">
        <f>K52*K$10/2205</f>
        <v>1.9481632653061223</v>
      </c>
      <c r="L155" s="3">
        <f>L52*L$10/2205</f>
        <v>8.646530612244897</v>
      </c>
      <c r="M155" s="3">
        <f t="shared" si="0"/>
        <v>190.43594104308391</v>
      </c>
      <c r="N155" s="3">
        <f t="shared" si="1"/>
        <v>105.7910476190476</v>
      </c>
    </row>
    <row r="156" spans="1:14" ht="12.75">
      <c r="A156" s="2">
        <v>1948</v>
      </c>
      <c r="B156" s="3">
        <f>B53*B$10/2205</f>
        <v>3.166984126984127</v>
      </c>
      <c r="C156" s="3">
        <f>C53*C$10/2205</f>
        <v>2.6704761904761907</v>
      </c>
      <c r="D156" s="3">
        <f>D53*D$10/2205</f>
        <v>4.217687074829932</v>
      </c>
      <c r="E156" s="3">
        <f>E53*E$10/2205</f>
        <v>16.08344671201814</v>
      </c>
      <c r="F156" s="3">
        <f>F53*F$10/2205</f>
        <v>134.39092970521543</v>
      </c>
      <c r="G156" s="3">
        <f>G53*G$10/2205</f>
        <v>16.66809523809524</v>
      </c>
      <c r="H156" s="3">
        <f>H53*H$10/2205</f>
        <v>21.536825396825396</v>
      </c>
      <c r="I156" s="3">
        <f>I53*I$10/2205</f>
        <v>1.4692063492063492</v>
      </c>
      <c r="J156" s="3">
        <f>J53*J$10/2205</f>
        <v>1.461768707482993</v>
      </c>
      <c r="K156" s="3">
        <f>K53*K$10/2205</f>
        <v>3.2013061224489796</v>
      </c>
      <c r="L156" s="3">
        <f>L53*L$10/2205</f>
        <v>12.54748299319728</v>
      </c>
      <c r="M156" s="3">
        <f t="shared" si="0"/>
        <v>217.41420861678012</v>
      </c>
      <c r="N156" s="3">
        <f t="shared" si="1"/>
        <v>104.68948027210885</v>
      </c>
    </row>
    <row r="157" spans="1:14" ht="12.75">
      <c r="A157" s="2">
        <v>1949</v>
      </c>
      <c r="B157" s="3">
        <f>B54*B$10/2205</f>
        <v>2.7345578231292516</v>
      </c>
      <c r="C157" s="3">
        <f>C54*C$10/2205</f>
        <v>3.005714285714286</v>
      </c>
      <c r="D157" s="3">
        <f>D54*D$10/2205</f>
        <v>4.562585034013606</v>
      </c>
      <c r="E157" s="3">
        <f>E54*E$10/2205</f>
        <v>16.312925170068027</v>
      </c>
      <c r="F157" s="3">
        <f>F54*F$10/2205</f>
        <v>87.76507936507936</v>
      </c>
      <c r="G157" s="3">
        <f>G54*G$10/2205</f>
        <v>14.941111111111113</v>
      </c>
      <c r="H157" s="3">
        <f>H54*H$10/2205</f>
        <v>19.758095238095237</v>
      </c>
      <c r="I157" s="3">
        <f>I54*I$10/2205</f>
        <v>1.2936507936507937</v>
      </c>
      <c r="J157" s="3">
        <f>J54*J$10/2205</f>
        <v>1.1885714285714284</v>
      </c>
      <c r="K157" s="3">
        <f>K54*K$10/2205</f>
        <v>4.580816326530613</v>
      </c>
      <c r="L157" s="3">
        <f>L54*L$10/2205</f>
        <v>11.706666666666667</v>
      </c>
      <c r="M157" s="3">
        <f t="shared" si="0"/>
        <v>167.8497732426304</v>
      </c>
      <c r="N157" s="3">
        <f t="shared" si="1"/>
        <v>70.99131972789114</v>
      </c>
    </row>
    <row r="158" spans="1:14" ht="12.75">
      <c r="A158" s="2">
        <v>1950</v>
      </c>
      <c r="B158" s="3">
        <f>B55*B$10/2205</f>
        <v>3.2653061224489797</v>
      </c>
      <c r="C158" s="3">
        <f>C55*C$10/2205</f>
        <v>2.224761904761905</v>
      </c>
      <c r="D158" s="3">
        <f>D55*D$10/2205</f>
        <v>4.664285714285715</v>
      </c>
      <c r="E158" s="3">
        <f>E55*E$10/2205</f>
        <v>18.253514739229026</v>
      </c>
      <c r="F158" s="3">
        <f>F55*F$10/2205</f>
        <v>108.71020408163265</v>
      </c>
      <c r="G158" s="3">
        <f>G55*G$10/2205</f>
        <v>18.81795918367347</v>
      </c>
      <c r="H158" s="3">
        <f>H55*H$10/2205</f>
        <v>25.886031746031744</v>
      </c>
      <c r="I158" s="3">
        <f>I55*I$10/2205</f>
        <v>1.439047619047619</v>
      </c>
      <c r="J158" s="3">
        <f>J55*J$10/2205</f>
        <v>0.9959183673469387</v>
      </c>
      <c r="K158" s="3">
        <f>K55*K$10/2205</f>
        <v>5.8322040816326535</v>
      </c>
      <c r="L158" s="3">
        <f>L55*L$10/2205</f>
        <v>13.794829931972789</v>
      </c>
      <c r="M158" s="3">
        <f t="shared" si="0"/>
        <v>203.88406349206352</v>
      </c>
      <c r="N158" s="3">
        <f t="shared" si="1"/>
        <v>87.31079727891156</v>
      </c>
    </row>
    <row r="159" spans="1:14" ht="12.75">
      <c r="A159" s="2">
        <v>1951</v>
      </c>
      <c r="B159" s="3">
        <f>B56*B$10/2205</f>
        <v>3.3257142857142856</v>
      </c>
      <c r="C159" s="3">
        <f>C56*C$10/2205</f>
        <v>2.3066666666666666</v>
      </c>
      <c r="D159" s="3">
        <f>D56*D$10/2205</f>
        <v>5.357142857142857</v>
      </c>
      <c r="E159" s="3">
        <f>E56*E$10/2205</f>
        <v>14.068027210884354</v>
      </c>
      <c r="F159" s="3">
        <f>F56*F$10/2205</f>
        <v>153.47936507936507</v>
      </c>
      <c r="G159" s="3">
        <f>G56*G$10/2205</f>
        <v>20.002176870748297</v>
      </c>
      <c r="H159" s="3">
        <f>H56*H$10/2205</f>
        <v>26.096190476190475</v>
      </c>
      <c r="I159" s="3">
        <f>I56*I$10/2205</f>
        <v>0.9201587301587301</v>
      </c>
      <c r="J159" s="3">
        <f>J56*J$10/2205</f>
        <v>0.8195918367346939</v>
      </c>
      <c r="K159" s="3">
        <f>K56*K$10/2205</f>
        <v>6.7466122448979595</v>
      </c>
      <c r="L159" s="3">
        <f>L56*L$10/2205</f>
        <v>11.231020408163264</v>
      </c>
      <c r="M159" s="3">
        <f t="shared" si="0"/>
        <v>244.35266666666666</v>
      </c>
      <c r="N159" s="3">
        <f t="shared" si="1"/>
        <v>121.66014693877551</v>
      </c>
    </row>
    <row r="160" spans="1:14" ht="12.75">
      <c r="A160" s="2">
        <v>1952</v>
      </c>
      <c r="B160" s="3">
        <f>B57*B$10/2205</f>
        <v>3.038095238095238</v>
      </c>
      <c r="C160" s="3">
        <f>C57*C$10/2205</f>
        <v>2.4323809523809525</v>
      </c>
      <c r="D160" s="3">
        <f>D57*D$10/2205</f>
        <v>7.020408163265306</v>
      </c>
      <c r="E160" s="3">
        <f>E57*E$10/2205</f>
        <v>14.975963718820863</v>
      </c>
      <c r="F160" s="3">
        <f>F57*F$10/2205</f>
        <v>128.4453514739229</v>
      </c>
      <c r="G160" s="3">
        <f>G57*G$10/2205</f>
        <v>18.496462585034013</v>
      </c>
      <c r="H160" s="3">
        <f>H57*H$10/2205</f>
        <v>21.443809523809524</v>
      </c>
      <c r="I160" s="3">
        <f>I57*I$10/2205</f>
        <v>1.073968253968254</v>
      </c>
      <c r="J160" s="3">
        <f>J57*J$10/2205</f>
        <v>0.8130612244897959</v>
      </c>
      <c r="K160" s="3">
        <f>K57*K$10/2205</f>
        <v>7.245061224489796</v>
      </c>
      <c r="L160" s="3">
        <f>L57*L$10/2205</f>
        <v>11.733333333333333</v>
      </c>
      <c r="M160" s="3">
        <f t="shared" si="0"/>
        <v>216.71789569160995</v>
      </c>
      <c r="N160" s="3">
        <f t="shared" si="1"/>
        <v>103.34625306122449</v>
      </c>
    </row>
    <row r="161" spans="1:14" ht="12.75">
      <c r="A161" s="2">
        <v>1953</v>
      </c>
      <c r="B161" s="3">
        <f>B58*B$10/2205</f>
        <v>2.7918367346938777</v>
      </c>
      <c r="C161" s="3">
        <f>C58*C$10/2205</f>
        <v>2.203809523809524</v>
      </c>
      <c r="D161" s="3">
        <f>D58*D$10/2205</f>
        <v>7.7</v>
      </c>
      <c r="E161" s="3">
        <f>E58*E$10/2205</f>
        <v>13.444444444444445</v>
      </c>
      <c r="F161" s="3">
        <f>F58*F$10/2205</f>
        <v>152.01904761904763</v>
      </c>
      <c r="G161" s="3">
        <f>G58*G$10/2205</f>
        <v>19.832562358276643</v>
      </c>
      <c r="H161" s="3">
        <f>H58*H$10/2205</f>
        <v>22.501587301587303</v>
      </c>
      <c r="I161" s="3">
        <f>I58*I$10/2205</f>
        <v>1.132063492063492</v>
      </c>
      <c r="J161" s="3">
        <f>J58*J$10/2205</f>
        <v>0.9306122448979591</v>
      </c>
      <c r="K161" s="3">
        <f>K58*K$10/2205</f>
        <v>8.798326530612245</v>
      </c>
      <c r="L161" s="3">
        <f>L58*L$10/2205</f>
        <v>14.664489795918366</v>
      </c>
      <c r="M161" s="3">
        <f t="shared" si="0"/>
        <v>246.0187800453515</v>
      </c>
      <c r="N161" s="3">
        <f t="shared" si="1"/>
        <v>122.15485170068028</v>
      </c>
    </row>
    <row r="162" spans="1:14" ht="12.75">
      <c r="A162" s="2">
        <v>1954</v>
      </c>
      <c r="B162" s="3">
        <f>B59*B$10/2205</f>
        <v>2.0081632653061225</v>
      </c>
      <c r="C162" s="3">
        <f>C59*C$10/2205</f>
        <v>1.8933333333333333</v>
      </c>
      <c r="D162" s="3">
        <f>D59*D$10/2205</f>
        <v>8.387755102040817</v>
      </c>
      <c r="E162" s="3">
        <f>E59*E$10/2205</f>
        <v>11.588662131519275</v>
      </c>
      <c r="F162" s="3">
        <f>F59*F$10/2205</f>
        <v>137.62448979591838</v>
      </c>
      <c r="G162" s="3">
        <f>G59*G$10/2205</f>
        <v>19.020340136054422</v>
      </c>
      <c r="H162" s="3">
        <f>H59*H$10/2205</f>
        <v>19.433333333333334</v>
      </c>
      <c r="I162" s="3">
        <f>I59*I$10/2205</f>
        <v>0.9039682539682539</v>
      </c>
      <c r="J162" s="3">
        <f>J59*J$10/2205</f>
        <v>1.0089795918367346</v>
      </c>
      <c r="K162" s="3">
        <f>K59*K$10/2205</f>
        <v>8.385877551020409</v>
      </c>
      <c r="L162" s="3">
        <f>L59*L$10/2205</f>
        <v>13.474285714285713</v>
      </c>
      <c r="M162" s="3">
        <f t="shared" si="0"/>
        <v>223.7291882086168</v>
      </c>
      <c r="N162" s="3">
        <f t="shared" si="1"/>
        <v>110.87373605442177</v>
      </c>
    </row>
    <row r="163" spans="1:14" ht="12.75">
      <c r="A163" s="2">
        <v>1955</v>
      </c>
      <c r="B163" s="3">
        <f>B60*B$10/2205</f>
        <v>1.870748299319728</v>
      </c>
      <c r="C163" s="3">
        <f>C60*C$10/2205</f>
        <v>2.2723809523809524</v>
      </c>
      <c r="D163" s="3">
        <f>D60*D$10/2205</f>
        <v>12.030272108843537</v>
      </c>
      <c r="E163" s="3">
        <f>E60*E$10/2205</f>
        <v>12.686167800453514</v>
      </c>
      <c r="F163" s="3">
        <f>F60*F$10/2205</f>
        <v>124.6485260770975</v>
      </c>
      <c r="G163" s="3">
        <f>G60*G$10/2205</f>
        <v>19.00453514739229</v>
      </c>
      <c r="H163" s="3">
        <f>H60*H$10/2205</f>
        <v>19.28253968253968</v>
      </c>
      <c r="I163" s="3">
        <f>I60*I$10/2205</f>
        <v>0.984920634920635</v>
      </c>
      <c r="J163" s="3">
        <f>J60*J$10/2205</f>
        <v>0.745578231292517</v>
      </c>
      <c r="K163" s="3">
        <f>K60*K$10/2205</f>
        <v>10.518326530612244</v>
      </c>
      <c r="L163" s="3">
        <f>L60*L$10/2205</f>
        <v>11.151020408163266</v>
      </c>
      <c r="M163" s="3">
        <f t="shared" si="0"/>
        <v>215.19501587301588</v>
      </c>
      <c r="N163" s="3">
        <f t="shared" si="1"/>
        <v>103.0372462585034</v>
      </c>
    </row>
    <row r="164" spans="1:14" ht="12.75">
      <c r="A164" s="2">
        <v>1956</v>
      </c>
      <c r="B164" s="3">
        <f>B61*B$10/2205</f>
        <v>1.6857142857142857</v>
      </c>
      <c r="C164" s="3">
        <f>C61*C$10/2205</f>
        <v>2.135238095238095</v>
      </c>
      <c r="D164" s="3">
        <f>D61*D$10/2205</f>
        <v>9.4</v>
      </c>
      <c r="E164" s="3">
        <f>E61*E$10/2205</f>
        <v>13.234920634920634</v>
      </c>
      <c r="F164" s="3">
        <f>F61*F$10/2205</f>
        <v>133.84852607709752</v>
      </c>
      <c r="G164" s="3">
        <f>G61*G$10/2205</f>
        <v>17.074013605442175</v>
      </c>
      <c r="H164" s="3">
        <f>H61*H$10/2205</f>
        <v>19.253333333333334</v>
      </c>
      <c r="I164" s="3">
        <f>I61*I$10/2205</f>
        <v>1.2007936507936507</v>
      </c>
      <c r="J164" s="3">
        <f>J61*J$10/2205</f>
        <v>1.014965986394558</v>
      </c>
      <c r="K164" s="3">
        <f>K61*K$10/2205</f>
        <v>9.247632653061224</v>
      </c>
      <c r="L164" s="3">
        <f>L61*L$10/2205</f>
        <v>11.078639455782312</v>
      </c>
      <c r="M164" s="3">
        <f t="shared" si="0"/>
        <v>219.17377777777781</v>
      </c>
      <c r="N164" s="3">
        <f t="shared" si="1"/>
        <v>108.85211972789116</v>
      </c>
    </row>
    <row r="165" spans="1:14" ht="12.75">
      <c r="A165" s="2">
        <v>1957</v>
      </c>
      <c r="B165" s="3">
        <f>B62*B$10/2205</f>
        <v>1.6802721088435375</v>
      </c>
      <c r="C165" s="3">
        <f>C62*C$10/2205</f>
        <v>2.0342857142857143</v>
      </c>
      <c r="D165" s="3">
        <f>D62*D$10/2205</f>
        <v>9.974489795918368</v>
      </c>
      <c r="E165" s="3">
        <f>E62*E$10/2205</f>
        <v>14.122902494331067</v>
      </c>
      <c r="F165" s="3">
        <f>F62*F$10/2205</f>
        <v>137.68707482993196</v>
      </c>
      <c r="G165" s="3">
        <f>G62*G$10/2205</f>
        <v>16.35238095238095</v>
      </c>
      <c r="H165" s="3">
        <f>H62*H$10/2205</f>
        <v>25.3</v>
      </c>
      <c r="I165" s="3">
        <f>I62*I$10/2205</f>
        <v>1.1314285714285712</v>
      </c>
      <c r="J165" s="3">
        <f>J62*J$10/2205</f>
        <v>1.0144217687074828</v>
      </c>
      <c r="K165" s="3">
        <f>K62*K$10/2205</f>
        <v>11.36604081632653</v>
      </c>
      <c r="L165" s="3">
        <f>L62*L$10/2205</f>
        <v>10.841360544217688</v>
      </c>
      <c r="M165" s="3">
        <f t="shared" si="0"/>
        <v>231.50465759637183</v>
      </c>
      <c r="N165" s="3">
        <f t="shared" si="1"/>
        <v>113.37528163265306</v>
      </c>
    </row>
    <row r="166" spans="1:14" ht="12.75">
      <c r="A166" s="2">
        <v>1958</v>
      </c>
      <c r="B166" s="3">
        <f>B63*B$10/2205</f>
        <v>1.7959183673469388</v>
      </c>
      <c r="C166" s="3">
        <f>C63*C$10/2205</f>
        <v>2.283809523809524</v>
      </c>
      <c r="D166" s="3">
        <f>D63*D$10/2205</f>
        <v>10.071428571428571</v>
      </c>
      <c r="E166" s="3">
        <f>E63*E$10/2205</f>
        <v>15.270294784580498</v>
      </c>
      <c r="F166" s="3">
        <f>F63*F$10/2205</f>
        <v>115.61541950113379</v>
      </c>
      <c r="G166" s="3">
        <f>G63*G$10/2205</f>
        <v>16.289160997732427</v>
      </c>
      <c r="H166" s="3">
        <f>H63*H$10/2205</f>
        <v>31.525396825396825</v>
      </c>
      <c r="I166" s="3">
        <f>I63*I$10/2205</f>
        <v>1.2085714285714284</v>
      </c>
      <c r="J166" s="3">
        <f>J63*J$10/2205</f>
        <v>1.0448979591836736</v>
      </c>
      <c r="K166" s="3">
        <f>K63*K$10/2205</f>
        <v>11.546816326530612</v>
      </c>
      <c r="L166" s="3">
        <f>L63*L$10/2205</f>
        <v>13.2021768707483</v>
      </c>
      <c r="M166" s="3">
        <f t="shared" si="0"/>
        <v>219.8538911564626</v>
      </c>
      <c r="N166" s="3">
        <f t="shared" si="1"/>
        <v>97.0909224489796</v>
      </c>
    </row>
    <row r="167" spans="1:14" ht="12.75">
      <c r="A167" s="2">
        <v>1959</v>
      </c>
      <c r="B167" s="3">
        <f>B64*B$10/2205</f>
        <v>1.753514739229025</v>
      </c>
      <c r="C167" s="3">
        <f>C64*C$10/2205</f>
        <v>2.1619047619047618</v>
      </c>
      <c r="D167" s="3">
        <f>D64*D$10/2205</f>
        <v>10.461224489795919</v>
      </c>
      <c r="E167" s="3">
        <f>E64*E$10/2205</f>
        <v>15.883900226757369</v>
      </c>
      <c r="F167" s="3">
        <f>F64*F$10/2205</f>
        <v>138.31292517006804</v>
      </c>
      <c r="G167" s="3">
        <f>G64*G$10/2205</f>
        <v>14.983129251700678</v>
      </c>
      <c r="H167" s="3">
        <f>H64*H$10/2205</f>
        <v>29.647936507936507</v>
      </c>
      <c r="I167" s="3">
        <f>I64*I$10/2205</f>
        <v>1.119047619047619</v>
      </c>
      <c r="J167" s="3">
        <f>J64*J$10/2205</f>
        <v>0.8266666666666667</v>
      </c>
      <c r="K167" s="3">
        <f>K64*K$10/2205</f>
        <v>11.904857142857143</v>
      </c>
      <c r="L167" s="3">
        <f>L64*L$10/2205</f>
        <v>7.002448979591836</v>
      </c>
      <c r="M167" s="3">
        <f t="shared" si="0"/>
        <v>234.05755555555558</v>
      </c>
      <c r="N167" s="3">
        <f t="shared" si="1"/>
        <v>114.33953197278912</v>
      </c>
    </row>
    <row r="168" spans="1:14" ht="12.75">
      <c r="A168" s="2">
        <v>1960</v>
      </c>
      <c r="B168" s="3">
        <f>B65*B$10/2205</f>
        <v>1.498140589569161</v>
      </c>
      <c r="C168" s="3">
        <f>C65*C$10/2205</f>
        <v>1.8571428571428572</v>
      </c>
      <c r="D168" s="3">
        <f>D65*D$10/2205</f>
        <v>8.816326530612244</v>
      </c>
      <c r="E168" s="3">
        <f>E65*E$10/2205</f>
        <v>12.960544217687074</v>
      </c>
      <c r="F168" s="3">
        <f>F65*F$10/2205</f>
        <v>152.72834467120182</v>
      </c>
      <c r="G168" s="3">
        <f>G65*G$10/2205</f>
        <v>13.00172335600907</v>
      </c>
      <c r="H168" s="3">
        <f>H65*H$10/2205</f>
        <v>26.138095238095236</v>
      </c>
      <c r="I168" s="3">
        <f>I65*I$10/2205</f>
        <v>1.4182539682539683</v>
      </c>
      <c r="J168" s="3">
        <f>J65*J$10/2205</f>
        <v>0.8206802721088435</v>
      </c>
      <c r="K168" s="3">
        <f>K65*K$10/2205</f>
        <v>8.766734693877552</v>
      </c>
      <c r="L168" s="3">
        <f>L65*L$10/2205</f>
        <v>9.778503401360544</v>
      </c>
      <c r="M168" s="3">
        <f t="shared" si="0"/>
        <v>237.7844897959184</v>
      </c>
      <c r="N168" s="3">
        <f t="shared" si="1"/>
        <v>122.48821768707484</v>
      </c>
    </row>
    <row r="169" spans="1:14" ht="12.75">
      <c r="A169" s="2">
        <v>1961</v>
      </c>
      <c r="B169" s="3">
        <f>B66*B$10/2205</f>
        <v>1.5156054421768708</v>
      </c>
      <c r="C169" s="3">
        <f>C66*C$10/2205</f>
        <v>2.4952380952380953</v>
      </c>
      <c r="D169" s="3">
        <f>D66*D$10/2205</f>
        <v>9.892857142857142</v>
      </c>
      <c r="E169" s="3">
        <f>E66*E$10/2205</f>
        <v>16.44263038548753</v>
      </c>
      <c r="F169" s="3">
        <f>F66*F$10/2205</f>
        <v>160.17596371882087</v>
      </c>
      <c r="G169" s="3">
        <f>G66*G$10/2205</f>
        <v>14.661632653061224</v>
      </c>
      <c r="H169" s="3">
        <f>H66*H$10/2205</f>
        <v>28.53301587301587</v>
      </c>
      <c r="I169" s="3">
        <f>I66*I$10/2205</f>
        <v>1.5585714285714285</v>
      </c>
      <c r="J169" s="3">
        <f>J66*J$10/2205</f>
        <v>0.8380952380952381</v>
      </c>
      <c r="K169" s="3">
        <f>K66*K$10/2205</f>
        <v>11.638081632653062</v>
      </c>
      <c r="L169" s="3">
        <f>L66*L$10/2205</f>
        <v>11.127619047619046</v>
      </c>
      <c r="M169" s="3">
        <f t="shared" si="0"/>
        <v>258.87931065759636</v>
      </c>
      <c r="N169" s="3">
        <f t="shared" si="1"/>
        <v>130.69005714285714</v>
      </c>
    </row>
    <row r="170" spans="1:14" ht="12.75">
      <c r="A170" s="2">
        <v>1962</v>
      </c>
      <c r="B170" s="3">
        <f>B67*B$10/2205</f>
        <v>1.6501587301587302</v>
      </c>
      <c r="C170" s="3">
        <f>C67*C$10/2205</f>
        <v>2.678095238095238</v>
      </c>
      <c r="D170" s="3">
        <f>D67*D$10/2205</f>
        <v>11.31530612244898</v>
      </c>
      <c r="E170" s="3">
        <f>E67*E$10/2205</f>
        <v>19.021768707482995</v>
      </c>
      <c r="F170" s="3">
        <f>F67*F$10/2205</f>
        <v>135.18367346938774</v>
      </c>
      <c r="G170" s="3">
        <f>G67*G$10/2205</f>
        <v>16.06018140589569</v>
      </c>
      <c r="H170" s="3">
        <f>H67*H$10/2205</f>
        <v>31.855873015873016</v>
      </c>
      <c r="I170" s="3">
        <f>I67*I$10/2205</f>
        <v>1.5207936507936508</v>
      </c>
      <c r="J170" s="3">
        <f>J67*J$10/2205</f>
        <v>0.8228571428571428</v>
      </c>
      <c r="K170" s="3">
        <f>K67*K$10/2205</f>
        <v>11.597714285714286</v>
      </c>
      <c r="L170" s="3">
        <f>L67*L$10/2205</f>
        <v>8.833741496598638</v>
      </c>
      <c r="M170" s="3">
        <f t="shared" si="0"/>
        <v>240.5401632653061</v>
      </c>
      <c r="N170" s="3">
        <f t="shared" si="1"/>
        <v>112.00497414965986</v>
      </c>
    </row>
    <row r="171" spans="1:14" ht="12.75">
      <c r="A171" s="2">
        <v>1963</v>
      </c>
      <c r="B171" s="3">
        <f>B68*B$10/2205</f>
        <v>2.0226757369614514</v>
      </c>
      <c r="C171" s="3">
        <f>C68*C$10/2205</f>
        <v>2.8933333333333335</v>
      </c>
      <c r="D171" s="3">
        <f>D68*D$10/2205</f>
        <v>12.24625850340136</v>
      </c>
      <c r="E171" s="3">
        <f>E68*E$10/2205</f>
        <v>19.760090702947846</v>
      </c>
      <c r="F171" s="3">
        <f>F68*F$10/2205</f>
        <v>152.1859410430839</v>
      </c>
      <c r="G171" s="3">
        <f>G68*G$10/2205</f>
        <v>16.10374149659864</v>
      </c>
      <c r="H171" s="3">
        <f>H68*H$10/2205</f>
        <v>27.342857142857138</v>
      </c>
      <c r="I171" s="3">
        <f>I68*I$10/2205</f>
        <v>1.5542857142857143</v>
      </c>
      <c r="J171" s="3">
        <f>J68*J$10/2205</f>
        <v>0.8440816326530611</v>
      </c>
      <c r="K171" s="3">
        <f>K68*K$10/2205</f>
        <v>8.779020408163266</v>
      </c>
      <c r="L171" s="3">
        <f>L68*L$10/2205</f>
        <v>9.896598639455782</v>
      </c>
      <c r="M171" s="3">
        <f t="shared" si="0"/>
        <v>253.62888435374148</v>
      </c>
      <c r="N171" s="3">
        <f t="shared" si="1"/>
        <v>122.60933877551021</v>
      </c>
    </row>
    <row r="172" spans="1:14" ht="12.75">
      <c r="A172" s="2">
        <v>1964</v>
      </c>
      <c r="B172" s="3">
        <f>B69*B$10/2205</f>
        <v>2.876190476190476</v>
      </c>
      <c r="C172" s="3">
        <f>C69*C$10/2205</f>
        <v>3.874285714285715</v>
      </c>
      <c r="D172" s="3">
        <f>D69*D$10/2205</f>
        <v>17.93027210884354</v>
      </c>
      <c r="E172" s="3">
        <f>E69*E$10/2205</f>
        <v>24.264852607709752</v>
      </c>
      <c r="F172" s="3">
        <f>F69*F$10/2205</f>
        <v>142.8190476190476</v>
      </c>
      <c r="G172" s="3">
        <f>G69*G$10/2205</f>
        <v>16.77795918367347</v>
      </c>
      <c r="H172" s="3">
        <f>H69*H$10/2205</f>
        <v>25.67111111111111</v>
      </c>
      <c r="I172" s="3">
        <f>I69*I$10/2205</f>
        <v>1.6028571428571428</v>
      </c>
      <c r="J172" s="3">
        <f>J69*J$10/2205</f>
        <v>0.7738775510204081</v>
      </c>
      <c r="K172" s="3">
        <f>K69*K$10/2205</f>
        <v>12.243591836734693</v>
      </c>
      <c r="L172" s="3">
        <f>L69*L$10/2205</f>
        <v>10.168707482993197</v>
      </c>
      <c r="M172" s="3">
        <f t="shared" si="0"/>
        <v>259.0027528344671</v>
      </c>
      <c r="N172" s="3">
        <f t="shared" si="1"/>
        <v>118.84630204081631</v>
      </c>
    </row>
    <row r="173" spans="1:14" ht="12.75">
      <c r="A173" s="2">
        <v>1965</v>
      </c>
      <c r="B173" s="3">
        <f>B70*B$10/2205</f>
        <v>4.351020408163265</v>
      </c>
      <c r="C173" s="3">
        <f>C70*C$10/2205</f>
        <v>4.154285714285715</v>
      </c>
      <c r="D173" s="3">
        <f>D70*D$10/2205</f>
        <v>20.186394557823128</v>
      </c>
      <c r="E173" s="3">
        <f>E70*E$10/2205</f>
        <v>24.723809523809525</v>
      </c>
      <c r="F173" s="3">
        <f>F70*F$10/2205</f>
        <v>124.14784580498866</v>
      </c>
      <c r="G173" s="3">
        <f>G70*G$10/2205</f>
        <v>18.641020408163264</v>
      </c>
      <c r="H173" s="3">
        <f>H70*H$10/2205</f>
        <v>24.703492063492064</v>
      </c>
      <c r="I173" s="3">
        <f>I70*I$10/2205</f>
        <v>1.5599999999999998</v>
      </c>
      <c r="J173" s="3">
        <f>J70*J$10/2205</f>
        <v>0.6938775510204082</v>
      </c>
      <c r="K173" s="3">
        <f>K70*K$10/2205</f>
        <v>14.093469387755103</v>
      </c>
      <c r="L173" s="3">
        <f>L70*L$10/2205</f>
        <v>7.46829931972789</v>
      </c>
      <c r="M173" s="3">
        <f t="shared" si="0"/>
        <v>244.72351473922902</v>
      </c>
      <c r="N173" s="3">
        <f t="shared" si="1"/>
        <v>106.46280272108844</v>
      </c>
    </row>
    <row r="174" spans="1:14" ht="12.75">
      <c r="A174" s="2">
        <v>1966</v>
      </c>
      <c r="B174" s="3">
        <f>B71*B$10/2205</f>
        <v>5.095691609977324</v>
      </c>
      <c r="C174" s="3">
        <f>C71*C$10/2205</f>
        <v>5.548571428571429</v>
      </c>
      <c r="D174" s="3">
        <f>D71*D$10/2205</f>
        <v>22.13639455782313</v>
      </c>
      <c r="E174" s="3">
        <f>E71*E$10/2205</f>
        <v>26.724263038548752</v>
      </c>
      <c r="F174" s="3">
        <f>F71*F$10/2205</f>
        <v>164.72380952380954</v>
      </c>
      <c r="G174" s="3">
        <f>G71*G$10/2205</f>
        <v>15.765668934240361</v>
      </c>
      <c r="H174" s="3">
        <f>H71*H$10/2205</f>
        <v>18.807301587301588</v>
      </c>
      <c r="I174" s="3">
        <f>I71*I$10/2205</f>
        <v>1.5877777777777777</v>
      </c>
      <c r="J174" s="3">
        <f>J71*J$10/2205</f>
        <v>0.7123809523809523</v>
      </c>
      <c r="K174" s="3">
        <f>K71*K$10/2205</f>
        <v>15.816979591836736</v>
      </c>
      <c r="L174" s="3">
        <f>L71*L$10/2205</f>
        <v>8.613333333333332</v>
      </c>
      <c r="M174" s="3">
        <f t="shared" si="0"/>
        <v>285.53217233560093</v>
      </c>
      <c r="N174" s="3">
        <f t="shared" si="1"/>
        <v>138.97072653061227</v>
      </c>
    </row>
    <row r="175" spans="1:14" ht="12.75">
      <c r="A175" s="2">
        <v>1967</v>
      </c>
      <c r="B175" s="3">
        <f>B72*B$10/2205</f>
        <v>5.984353741496599</v>
      </c>
      <c r="C175" s="3">
        <f>C72*C$10/2205</f>
        <v>2.699047619047619</v>
      </c>
      <c r="D175" s="3">
        <f>D72*D$10/2205</f>
        <v>24.57482993197279</v>
      </c>
      <c r="E175" s="3">
        <f>E72*E$10/2205</f>
        <v>30.410884353741498</v>
      </c>
      <c r="F175" s="3">
        <f>F72*F$10/2205</f>
        <v>186.58684807256236</v>
      </c>
      <c r="G175" s="3">
        <f>G72*G$10/2205</f>
        <v>17.638367346938775</v>
      </c>
      <c r="H175" s="3">
        <f>H72*H$10/2205</f>
        <v>18.39428571428571</v>
      </c>
      <c r="I175" s="3">
        <f>I72*I$10/2205</f>
        <v>1.1657142857142855</v>
      </c>
      <c r="J175" s="3">
        <f>J72*J$10/2205</f>
        <v>0.7091156462585033</v>
      </c>
      <c r="K175" s="3">
        <f>K72*K$10/2205</f>
        <v>14.200530612244899</v>
      </c>
      <c r="L175" s="3">
        <f>L72*L$10/2205</f>
        <v>8.622585034013605</v>
      </c>
      <c r="M175" s="3">
        <f t="shared" si="0"/>
        <v>310.9865623582766</v>
      </c>
      <c r="N175" s="3">
        <f t="shared" si="1"/>
        <v>152.6500843537415</v>
      </c>
    </row>
    <row r="176" spans="1:14" ht="12.75">
      <c r="A176" s="2">
        <v>1968</v>
      </c>
      <c r="B176" s="3">
        <f>B73*B$10/2205</f>
        <v>7.401360544217687</v>
      </c>
      <c r="C176" s="3">
        <f>C73*C$10/2205</f>
        <v>3.057142857142857</v>
      </c>
      <c r="D176" s="3">
        <f>D73*D$10/2205</f>
        <v>26.85612244897959</v>
      </c>
      <c r="E176" s="3">
        <f>E73*E$10/2205</f>
        <v>32.426303854875286</v>
      </c>
      <c r="F176" s="3">
        <f>F73*F$10/2205</f>
        <v>166.7891156462585</v>
      </c>
      <c r="G176" s="3">
        <f>G73*G$10/2205</f>
        <v>19.94666666666667</v>
      </c>
      <c r="H176" s="3">
        <f>H73*H$10/2205</f>
        <v>18.194285714285712</v>
      </c>
      <c r="I176" s="3">
        <f>I73*I$10/2205</f>
        <v>1.3657142857142857</v>
      </c>
      <c r="J176" s="3">
        <f>J73*J$10/2205</f>
        <v>0.780952380952381</v>
      </c>
      <c r="K176" s="3">
        <f>K73*K$10/2205</f>
        <v>15.843306122448979</v>
      </c>
      <c r="L176" s="3">
        <f>L73*L$10/2205</f>
        <v>8.276462585034013</v>
      </c>
      <c r="M176" s="3">
        <f t="shared" si="0"/>
        <v>300.93743310657595</v>
      </c>
      <c r="N176" s="3">
        <f t="shared" si="1"/>
        <v>139.29505306122448</v>
      </c>
    </row>
    <row r="177" spans="1:14" ht="12.75">
      <c r="A177" s="2">
        <v>1969</v>
      </c>
      <c r="B177" s="3">
        <f>B74*B$10/2205</f>
        <v>7.142857142857143</v>
      </c>
      <c r="C177" s="3">
        <f>C74*C$10/2205</f>
        <v>3.6819047619047622</v>
      </c>
      <c r="D177" s="3">
        <f>D74*D$10/2205</f>
        <v>23.883673469387755</v>
      </c>
      <c r="E177" s="3">
        <f>E74*E$10/2205</f>
        <v>34.84580498866213</v>
      </c>
      <c r="F177" s="3">
        <f>F74*F$10/2205</f>
        <v>180.05714285714285</v>
      </c>
      <c r="G177" s="3">
        <f>G74*G$10/2205</f>
        <v>19.28131519274376</v>
      </c>
      <c r="H177" s="3">
        <f>H74*H$10/2205</f>
        <v>13.409523809523808</v>
      </c>
      <c r="I177" s="3">
        <f>I74*I$10/2205</f>
        <v>1.354126984126984</v>
      </c>
      <c r="J177" s="3">
        <f>J74*J$10/2205</f>
        <v>0.8555102040816326</v>
      </c>
      <c r="K177" s="3">
        <f>K74*K$10/2205</f>
        <v>13.451102040816327</v>
      </c>
      <c r="L177" s="3">
        <f>L74*L$10/2205</f>
        <v>7.929251700680272</v>
      </c>
      <c r="M177" s="3">
        <f t="shared" si="0"/>
        <v>305.8922131519274</v>
      </c>
      <c r="N177" s="3">
        <f t="shared" si="1"/>
        <v>147.64469115646259</v>
      </c>
    </row>
    <row r="178" spans="1:14" ht="12.75">
      <c r="A178" s="2">
        <v>1970</v>
      </c>
      <c r="B178" s="3">
        <f>B75*B$10/2205</f>
        <v>7.869841269841269</v>
      </c>
      <c r="C178" s="3">
        <f>C75*C$10/2205</f>
        <v>3.502857142857143</v>
      </c>
      <c r="D178" s="3">
        <f>D75*D$10/2205</f>
        <v>32.525510204081634</v>
      </c>
      <c r="E178" s="3">
        <f>E75*E$10/2205</f>
        <v>39.86938775510204</v>
      </c>
      <c r="F178" s="3">
        <f>F75*F$10/2205</f>
        <v>159.59183673469389</v>
      </c>
      <c r="G178" s="3">
        <f>G75*G$10/2205</f>
        <v>20.557278911564623</v>
      </c>
      <c r="H178" s="3">
        <f>H75*H$10/2205</f>
        <v>12.379047619047618</v>
      </c>
      <c r="I178" s="3">
        <f>I75*I$10/2205</f>
        <v>1.6398412698412699</v>
      </c>
      <c r="J178" s="3">
        <f>J75*J$10/2205</f>
        <v>0.9447619047619047</v>
      </c>
      <c r="K178" s="3">
        <f>K75*K$10/2205</f>
        <v>18.226734693877553</v>
      </c>
      <c r="L178" s="3">
        <f>L75*L$10/2205</f>
        <v>8.628027210884353</v>
      </c>
      <c r="M178" s="3">
        <f t="shared" si="0"/>
        <v>305.73512471655334</v>
      </c>
      <c r="N178" s="3">
        <f t="shared" si="1"/>
        <v>136.02669387755103</v>
      </c>
    </row>
    <row r="179" spans="1:14" ht="12.75">
      <c r="A179" s="2">
        <v>1971</v>
      </c>
      <c r="B179" s="3">
        <f>B76*B$10/2205</f>
        <v>9.453061224489796</v>
      </c>
      <c r="C179" s="3">
        <f>C76*C$10/2205</f>
        <v>5.504761904761905</v>
      </c>
      <c r="D179" s="3">
        <f>D76*D$10/2205</f>
        <v>34.796938775510206</v>
      </c>
      <c r="E179" s="3">
        <f>E76*E$10/2205</f>
        <v>43.092063492063495</v>
      </c>
      <c r="F179" s="3">
        <f>F76*F$10/2205</f>
        <v>136.89433106575964</v>
      </c>
      <c r="G179" s="3">
        <f>G76*G$10/2205</f>
        <v>21.7850566893424</v>
      </c>
      <c r="H179" s="3">
        <f>H76*H$10/2205</f>
        <v>11.880952380952381</v>
      </c>
      <c r="I179" s="3">
        <f>I76*I$10/2205</f>
        <v>1.2653968253968253</v>
      </c>
      <c r="J179" s="3">
        <f>J76*J$10/2205</f>
        <v>0.7053061224489796</v>
      </c>
      <c r="K179" s="3">
        <f>K76*K$10/2205</f>
        <v>18.044204081632653</v>
      </c>
      <c r="L179" s="3">
        <f>L76*L$10/2205</f>
        <v>7.892244897959182</v>
      </c>
      <c r="M179" s="3">
        <f t="shared" si="0"/>
        <v>291.31431746031745</v>
      </c>
      <c r="N179" s="3">
        <f t="shared" si="1"/>
        <v>119.85849251700681</v>
      </c>
    </row>
    <row r="180" spans="1:14" ht="12.75">
      <c r="A180" s="2">
        <v>1972</v>
      </c>
      <c r="B180" s="3">
        <f>B77*B$10/2205</f>
        <v>8.316326530612244</v>
      </c>
      <c r="C180" s="3">
        <f>C77*C$10/2205</f>
        <v>6.123809523809523</v>
      </c>
      <c r="D180" s="3">
        <f>D77*D$10/2205</f>
        <v>31.537414965986393</v>
      </c>
      <c r="E180" s="3">
        <f>E77*E$10/2205</f>
        <v>43.45124716553288</v>
      </c>
      <c r="F180" s="3">
        <f>F77*F$10/2205</f>
        <v>146.59501133786847</v>
      </c>
      <c r="G180" s="3">
        <f>G77*G$10/2205</f>
        <v>19.830249433106573</v>
      </c>
      <c r="H180" s="3">
        <f>H77*H$10/2205</f>
        <v>10.280952380952382</v>
      </c>
      <c r="I180" s="3">
        <f>I77*I$10/2205</f>
        <v>1.2417460317460316</v>
      </c>
      <c r="J180" s="3">
        <f>J77*J$10/2205</f>
        <v>0.9039455782312924</v>
      </c>
      <c r="K180" s="3">
        <f>K77*K$10/2205</f>
        <v>24.167755102040818</v>
      </c>
      <c r="L180" s="3">
        <f>L77*L$10/2205</f>
        <v>8.892517006802722</v>
      </c>
      <c r="M180" s="3">
        <f t="shared" si="0"/>
        <v>301.34097505668933</v>
      </c>
      <c r="N180" s="3">
        <f t="shared" si="1"/>
        <v>132.34236734693877</v>
      </c>
    </row>
    <row r="181" spans="1:14" ht="12.75">
      <c r="A181" s="2">
        <v>1973</v>
      </c>
      <c r="B181" s="3">
        <f>B78*B$10/2205</f>
        <v>7.825396825396825</v>
      </c>
      <c r="C181" s="3">
        <f>C78*C$10/2205</f>
        <v>5.460952380952381</v>
      </c>
      <c r="D181" s="3">
        <f>D78*D$10/2205</f>
        <v>35.394557823129254</v>
      </c>
      <c r="E181" s="3">
        <f>E78*E$10/2205</f>
        <v>46.69387755102041</v>
      </c>
      <c r="F181" s="3">
        <f>F78*F$10/2205</f>
        <v>149.7034013605442</v>
      </c>
      <c r="G181" s="3">
        <f>G78*G$10/2205</f>
        <v>19.023809523809526</v>
      </c>
      <c r="H181" s="3">
        <f>H78*H$10/2205</f>
        <v>8.952380952380953</v>
      </c>
      <c r="I181" s="3">
        <f>I78*I$10/2205</f>
        <v>1.153174603174603</v>
      </c>
      <c r="J181" s="3">
        <f>J78*J$10/2205</f>
        <v>0.8380952380952381</v>
      </c>
      <c r="K181" s="3">
        <f>K78*K$10/2205</f>
        <v>25.57183673469388</v>
      </c>
      <c r="L181" s="3">
        <f>L78*L$10/2205</f>
        <v>8.290068027210884</v>
      </c>
      <c r="M181" s="3">
        <f aca="true" t="shared" si="2" ref="M181:M215">SUM(B181:L181)</f>
        <v>308.9075510204082</v>
      </c>
      <c r="N181" s="3">
        <f aca="true" t="shared" si="3" ref="N181:N215">P$116*F181+P$115*K181+P$117*C181</f>
        <v>135.46549659863945</v>
      </c>
    </row>
    <row r="182" spans="1:14" ht="12.75">
      <c r="A182" s="2">
        <v>1974</v>
      </c>
      <c r="B182" s="3">
        <f>B79*B$10/2205</f>
        <v>6.985034013605442</v>
      </c>
      <c r="C182" s="3">
        <f>C79*C$10/2205</f>
        <v>7.078095238095238</v>
      </c>
      <c r="D182" s="3">
        <f>D79*D$10/2205</f>
        <v>31.904761904761905</v>
      </c>
      <c r="E182" s="3">
        <f>E79*E$10/2205</f>
        <v>49.93650793650794</v>
      </c>
      <c r="F182" s="3">
        <f>F79*F$10/2205</f>
        <v>133.38956916099772</v>
      </c>
      <c r="G182" s="3">
        <f>G79*G$10/2205</f>
        <v>16.798004535147392</v>
      </c>
      <c r="H182" s="3">
        <f>H79*H$10/2205</f>
        <v>8.43015873015873</v>
      </c>
      <c r="I182" s="3">
        <f>I79*I$10/2205</f>
        <v>1.3638095238095238</v>
      </c>
      <c r="J182" s="3">
        <f>J79*J$10/2205</f>
        <v>0.9474829931972788</v>
      </c>
      <c r="K182" s="3">
        <f>K79*K$10/2205</f>
        <v>19.39387755102041</v>
      </c>
      <c r="L182" s="3">
        <f>L79*L$10/2205</f>
        <v>10.58938775510204</v>
      </c>
      <c r="M182" s="3">
        <f t="shared" si="2"/>
        <v>286.8166893424036</v>
      </c>
      <c r="N182" s="3">
        <f t="shared" si="3"/>
        <v>119.09632653061225</v>
      </c>
    </row>
    <row r="183" spans="1:14" ht="12.75">
      <c r="A183" s="2">
        <v>1975</v>
      </c>
      <c r="B183" s="3">
        <f>B80*B$10/2205</f>
        <v>8.19591836734694</v>
      </c>
      <c r="C183" s="3">
        <f>C80*C$10/2205</f>
        <v>6.285714285714286</v>
      </c>
      <c r="D183" s="3">
        <f>D80*D$10/2205</f>
        <v>44.43265306122449</v>
      </c>
      <c r="E183" s="3">
        <f>E80*E$10/2205</f>
        <v>60.76190476190476</v>
      </c>
      <c r="F183" s="3">
        <f>F80*F$10/2205</f>
        <v>141.19183673469388</v>
      </c>
      <c r="G183" s="3">
        <f>G80*G$10/2205</f>
        <v>17.77174603174603</v>
      </c>
      <c r="H183" s="3">
        <f>H80*H$10/2205</f>
        <v>8.996825396825397</v>
      </c>
      <c r="I183" s="3">
        <f>I80*I$10/2205</f>
        <v>1.53015873015873</v>
      </c>
      <c r="J183" s="3">
        <f>J80*J$10/2205</f>
        <v>1.276190476190476</v>
      </c>
      <c r="K183" s="3">
        <f>K80*K$10/2205</f>
        <v>23.65526530612245</v>
      </c>
      <c r="L183" s="3">
        <f>L80*L$10/2205</f>
        <v>12.517006802721088</v>
      </c>
      <c r="M183" s="3">
        <f t="shared" si="2"/>
        <v>326.6152199546485</v>
      </c>
      <c r="N183" s="3">
        <f t="shared" si="3"/>
        <v>127.9609469387755</v>
      </c>
    </row>
    <row r="184" spans="1:14" ht="12.75">
      <c r="A184" s="2">
        <v>1976</v>
      </c>
      <c r="B184" s="3">
        <f>B81*B$10/2205</f>
        <v>7.150793650793651</v>
      </c>
      <c r="C184" s="3">
        <f>C81*C$10/2205</f>
        <v>3.7790476190476197</v>
      </c>
      <c r="D184" s="3">
        <f>D81*D$10/2205</f>
        <v>45.893197278911565</v>
      </c>
      <c r="E184" s="3">
        <f>E81*E$10/2205</f>
        <v>55.67845804988662</v>
      </c>
      <c r="F184" s="3">
        <f>F81*F$10/2205</f>
        <v>150.6421768707483</v>
      </c>
      <c r="G184" s="3">
        <f>G81*G$10/2205</f>
        <v>15.408707482993195</v>
      </c>
      <c r="H184" s="3">
        <f>H81*H$10/2205</f>
        <v>7.11968253968254</v>
      </c>
      <c r="I184" s="3">
        <f>I81*I$10/2205</f>
        <v>1.5025396825396824</v>
      </c>
      <c r="J184" s="3">
        <f>J81*J$10/2205</f>
        <v>0.9763265306122447</v>
      </c>
      <c r="K184" s="3">
        <f>K81*K$10/2205</f>
        <v>16.146938775510204</v>
      </c>
      <c r="L184" s="3">
        <f>L81*L$10/2205</f>
        <v>13.685442176870747</v>
      </c>
      <c r="M184" s="3">
        <f t="shared" si="2"/>
        <v>317.98331065759635</v>
      </c>
      <c r="N184" s="3">
        <f t="shared" si="3"/>
        <v>127.7887074829932</v>
      </c>
    </row>
    <row r="185" spans="1:14" ht="12.75">
      <c r="A185" s="2">
        <v>1977</v>
      </c>
      <c r="B185" s="3">
        <f>B82*B$10/2205</f>
        <v>7.024036281179138</v>
      </c>
      <c r="C185" s="3">
        <f>C82*C$10/2205</f>
        <v>2.108571428571429</v>
      </c>
      <c r="D185" s="3">
        <f>D82*D$10/2205</f>
        <v>51.78367346938776</v>
      </c>
      <c r="E185" s="3">
        <f>E82*E$10/2205</f>
        <v>55.42403628117914</v>
      </c>
      <c r="F185" s="3">
        <f>F82*F$10/2205</f>
        <v>155.04399092970522</v>
      </c>
      <c r="G185" s="3">
        <f>G82*G$10/2205</f>
        <v>17.00848072562358</v>
      </c>
      <c r="H185" s="3">
        <f>H82*H$10/2205</f>
        <v>6.802539682539682</v>
      </c>
      <c r="I185" s="3">
        <f>I82*I$10/2205</f>
        <v>1.7079365079365076</v>
      </c>
      <c r="J185" s="3">
        <f>J82*J$10/2205</f>
        <v>0.6917006802721088</v>
      </c>
      <c r="K185" s="3">
        <f>K82*K$10/2205</f>
        <v>37.401224489795915</v>
      </c>
      <c r="L185" s="3">
        <f>L82*L$10/2205</f>
        <v>17.22612244897959</v>
      </c>
      <c r="M185" s="3">
        <f t="shared" si="2"/>
        <v>352.2223129251701</v>
      </c>
      <c r="N185" s="3">
        <f t="shared" si="3"/>
        <v>147.25825850340138</v>
      </c>
    </row>
    <row r="186" spans="1:14" ht="12.75">
      <c r="A186" s="2">
        <v>1978</v>
      </c>
      <c r="B186" s="3">
        <f>B83*B$10/2205</f>
        <v>8.718367346938775</v>
      </c>
      <c r="C186" s="3">
        <f>C83*C$10/2205</f>
        <v>3.2133333333333334</v>
      </c>
      <c r="D186" s="3">
        <f>D83*D$10/2205</f>
        <v>51.42857142857143</v>
      </c>
      <c r="E186" s="3">
        <f>E83*E$10/2205</f>
        <v>49.61224489795919</v>
      </c>
      <c r="F186" s="3">
        <f>F83*F$10/2205</f>
        <v>148.34739229024945</v>
      </c>
      <c r="G186" s="3">
        <f>G83*G$10/2205</f>
        <v>18.01730158730159</v>
      </c>
      <c r="H186" s="3">
        <f>H83*H$10/2205</f>
        <v>7.381269841269841</v>
      </c>
      <c r="I186" s="3">
        <f>I83*I$10/2205</f>
        <v>1.4742857142857142</v>
      </c>
      <c r="J186" s="3">
        <f>J83*J$10/2205</f>
        <v>0.7346938775510204</v>
      </c>
      <c r="K186" s="3">
        <f>K83*K$10/2205</f>
        <v>33.24865306122449</v>
      </c>
      <c r="L186" s="3">
        <f>L83*L$10/2205</f>
        <v>7.845986394557822</v>
      </c>
      <c r="M186" s="3">
        <f t="shared" si="2"/>
        <v>330.02209977324264</v>
      </c>
      <c r="N186" s="3">
        <f t="shared" si="3"/>
        <v>139.46613333333332</v>
      </c>
    </row>
    <row r="187" spans="1:14" ht="12.75">
      <c r="A187" s="2">
        <v>1979</v>
      </c>
      <c r="B187" s="3">
        <f>B84*B$10/2205</f>
        <v>8.53061224489796</v>
      </c>
      <c r="C187" s="3">
        <f>C84*C$10/2205</f>
        <v>2.5885714285714285</v>
      </c>
      <c r="D187" s="3">
        <f>D84*D$10/2205</f>
        <v>58.46938775510204</v>
      </c>
      <c r="E187" s="3">
        <f>E84*E$10/2205</f>
        <v>49.93650793650794</v>
      </c>
      <c r="F187" s="3">
        <f>F84*F$10/2205</f>
        <v>163.55555555555554</v>
      </c>
      <c r="G187" s="3">
        <f>G84*G$10/2205</f>
        <v>18.942857142857143</v>
      </c>
      <c r="H187" s="3">
        <f>H84*H$10/2205</f>
        <v>7.147619047619047</v>
      </c>
      <c r="I187" s="3">
        <f>I84*I$10/2205</f>
        <v>1.4642857142857142</v>
      </c>
      <c r="J187" s="3">
        <f>J84*J$10/2205</f>
        <v>1.203265306122449</v>
      </c>
      <c r="K187" s="3">
        <f>K84*K$10/2205</f>
        <v>42.385714285714286</v>
      </c>
      <c r="L187" s="3">
        <f>L84*L$10/2205</f>
        <v>14.247074829931972</v>
      </c>
      <c r="M187" s="3">
        <f t="shared" si="2"/>
        <v>368.47145124716553</v>
      </c>
      <c r="N187" s="3">
        <f t="shared" si="3"/>
        <v>157.8695238095238</v>
      </c>
    </row>
    <row r="188" spans="1:14" ht="12.75">
      <c r="A188" s="2">
        <v>1980</v>
      </c>
      <c r="B188" s="3">
        <f>B85*B$10/2205</f>
        <v>10.653061224489797</v>
      </c>
      <c r="C188" s="3">
        <f>C85*C$10/2205</f>
        <v>2.9523809523809526</v>
      </c>
      <c r="D188" s="3">
        <f>D85*D$10/2205</f>
        <v>63.064965986394554</v>
      </c>
      <c r="E188" s="3">
        <f>E85*E$10/2205</f>
        <v>46.0453514739229</v>
      </c>
      <c r="F188" s="3">
        <f>F85*F$10/2205</f>
        <v>167.7278911564626</v>
      </c>
      <c r="G188" s="3">
        <f>G85*G$10/2205</f>
        <v>19.490249433106577</v>
      </c>
      <c r="H188" s="3">
        <f>H85*H$10/2205</f>
        <v>7.117460317460317</v>
      </c>
      <c r="I188" s="3">
        <f>I85*I$10/2205</f>
        <v>1.2798412698412698</v>
      </c>
      <c r="J188" s="3">
        <f>J85*J$10/2205</f>
        <v>1.6108843537414965</v>
      </c>
      <c r="K188" s="3">
        <f>K85*K$10/2205</f>
        <v>44.4830612244898</v>
      </c>
      <c r="L188" s="3">
        <f>L85*L$10/2205</f>
        <v>14.694965986394557</v>
      </c>
      <c r="M188" s="3">
        <f t="shared" si="2"/>
        <v>379.1201133786848</v>
      </c>
      <c r="N188" s="3">
        <f t="shared" si="3"/>
        <v>162.85855782312927</v>
      </c>
    </row>
    <row r="189" spans="1:14" ht="12.75">
      <c r="A189" s="2">
        <v>1981</v>
      </c>
      <c r="B189" s="3">
        <f>B86*B$10/2205</f>
        <v>12.149659863945578</v>
      </c>
      <c r="C189" s="3">
        <f>C86*C$10/2205</f>
        <v>2.7142857142857144</v>
      </c>
      <c r="D189" s="3">
        <f>D86*D$10/2205</f>
        <v>70.10884353741497</v>
      </c>
      <c r="E189" s="3">
        <f>E86*E$10/2205</f>
        <v>42.73786848072562</v>
      </c>
      <c r="F189" s="3">
        <f>F86*F$10/2205</f>
        <v>161.99092970521542</v>
      </c>
      <c r="G189" s="3">
        <f>G86*G$10/2205</f>
        <v>18.800226757369614</v>
      </c>
      <c r="H189" s="3">
        <f>H86*H$10/2205</f>
        <v>5.55015873015873</v>
      </c>
      <c r="I189" s="3">
        <f>I86*I$10/2205</f>
        <v>1.241111111111111</v>
      </c>
      <c r="J189" s="3">
        <f>J86*J$10/2205</f>
        <v>1.8084353741496597</v>
      </c>
      <c r="K189" s="3">
        <f>K86*K$10/2205</f>
        <v>39.13351020408163</v>
      </c>
      <c r="L189" s="3">
        <f>L86*L$10/2205</f>
        <v>14.656326530612244</v>
      </c>
      <c r="M189" s="3">
        <f t="shared" si="2"/>
        <v>370.89135600907036</v>
      </c>
      <c r="N189" s="3">
        <f t="shared" si="3"/>
        <v>154.15714829931974</v>
      </c>
    </row>
    <row r="190" spans="1:14" ht="12.75">
      <c r="A190" s="2">
        <v>1982</v>
      </c>
      <c r="B190" s="3">
        <f>B87*B$10/2205</f>
        <v>15.598185941043084</v>
      </c>
      <c r="C190" s="3">
        <f>C87*C$10/2205</f>
        <v>2.857142857142857</v>
      </c>
      <c r="D190" s="3">
        <f>D87*D$10/2205</f>
        <v>69.56462585034014</v>
      </c>
      <c r="E190" s="3">
        <f>E87*E$10/2205</f>
        <v>38.63718820861678</v>
      </c>
      <c r="F190" s="3">
        <f>F87*F$10/2205</f>
        <v>159.2580498866213</v>
      </c>
      <c r="G190" s="3">
        <f>G87*G$10/2205</f>
        <v>18.248979591836736</v>
      </c>
      <c r="H190" s="3">
        <f>H87*H$10/2205</f>
        <v>7.142857142857142</v>
      </c>
      <c r="I190" s="3">
        <f>I87*I$10/2205</f>
        <v>1.2696825396825395</v>
      </c>
      <c r="J190" s="3">
        <f>J87*J$10/2205</f>
        <v>1.8062585034013605</v>
      </c>
      <c r="K190" s="3">
        <f>K87*K$10/2205</f>
        <v>54.706530612244904</v>
      </c>
      <c r="L190" s="3">
        <f>L87*L$10/2205</f>
        <v>7.538503401360543</v>
      </c>
      <c r="M190" s="3">
        <f t="shared" si="2"/>
        <v>376.6280045351475</v>
      </c>
      <c r="N190" s="3">
        <f t="shared" si="3"/>
        <v>164.63733333333332</v>
      </c>
    </row>
    <row r="191" spans="1:14" ht="12.75">
      <c r="A191" s="2">
        <v>1983</v>
      </c>
      <c r="B191" s="3">
        <f>B88*B$10/2205</f>
        <v>10.952380952380953</v>
      </c>
      <c r="C191" s="3">
        <f>C88*C$10/2205</f>
        <v>1.619047619047619</v>
      </c>
      <c r="D191" s="3">
        <f>D88*D$10/2205</f>
        <v>62.88231292517007</v>
      </c>
      <c r="E191" s="3">
        <f>E88*E$10/2205</f>
        <v>32.95510204081633</v>
      </c>
      <c r="F191" s="3">
        <f>F88*F$10/2205</f>
        <v>153.20816326530613</v>
      </c>
      <c r="G191" s="3">
        <f>G88*G$10/2205</f>
        <v>13.024081632653061</v>
      </c>
      <c r="H191" s="3">
        <f>H88*H$10/2205</f>
        <v>4.825396825396825</v>
      </c>
      <c r="I191" s="3">
        <f>I88*I$10/2205</f>
        <v>1.1557142857142857</v>
      </c>
      <c r="J191" s="3">
        <f>J88*J$10/2205</f>
        <v>1.6653061224489796</v>
      </c>
      <c r="K191" s="3">
        <f>K88*K$10/2205</f>
        <v>47.38775510204081</v>
      </c>
      <c r="L191" s="3">
        <f>L88*L$10/2205</f>
        <v>16.07238095238095</v>
      </c>
      <c r="M191" s="3">
        <f t="shared" si="2"/>
        <v>345.74764172335597</v>
      </c>
      <c r="N191" s="3">
        <f t="shared" si="3"/>
        <v>153.62585034013605</v>
      </c>
    </row>
    <row r="192" spans="1:14" ht="12.75">
      <c r="A192" s="2">
        <v>1984</v>
      </c>
      <c r="B192" s="3">
        <f>B89*B$10/2205</f>
        <v>12.817460317460318</v>
      </c>
      <c r="C192" s="3">
        <f>C89*C$10/2205</f>
        <v>1.8933333333333333</v>
      </c>
      <c r="D192" s="3">
        <f>D89*D$10/2205</f>
        <v>69.72789115646259</v>
      </c>
      <c r="E192" s="3">
        <f>E89*E$10/2205</f>
        <v>34.67120181405895</v>
      </c>
      <c r="F192" s="3">
        <f>F89*F$10/2205</f>
        <v>160.34285714285716</v>
      </c>
      <c r="G192" s="3">
        <f>G89*G$10/2205</f>
        <v>15.785714285714286</v>
      </c>
      <c r="H192" s="3">
        <f>H89*H$10/2205</f>
        <v>5.710793650793651</v>
      </c>
      <c r="I192" s="3">
        <f>I89*I$10/2205</f>
        <v>1.1611111111111112</v>
      </c>
      <c r="J192" s="3">
        <f>J89*J$10/2205</f>
        <v>1.6326530612244898</v>
      </c>
      <c r="K192" s="3">
        <f>K89*K$10/2205</f>
        <v>59.14693877551021</v>
      </c>
      <c r="L192" s="3">
        <f>L89*L$10/2205</f>
        <v>16.55074829931973</v>
      </c>
      <c r="M192" s="3">
        <f t="shared" si="2"/>
        <v>379.4407029478458</v>
      </c>
      <c r="N192" s="3">
        <f t="shared" si="3"/>
        <v>168.52136054421769</v>
      </c>
    </row>
    <row r="193" spans="1:14" ht="12.75">
      <c r="A193" s="2">
        <v>1985</v>
      </c>
      <c r="B193" s="3">
        <f>B90*B$10/2205</f>
        <v>15.729705215419502</v>
      </c>
      <c r="C193" s="3">
        <f>C90*C$10/2205</f>
        <v>2.4571428571428573</v>
      </c>
      <c r="D193" s="3">
        <f>D90*D$10/2205</f>
        <v>72.78911564625851</v>
      </c>
      <c r="E193" s="3">
        <f>E90*E$10/2205</f>
        <v>32.15691609977324</v>
      </c>
      <c r="F193" s="3">
        <f>F90*F$10/2205</f>
        <v>158.5487528344671</v>
      </c>
      <c r="G193" s="3">
        <f>G90*G$10/2205</f>
        <v>15.988866213151926</v>
      </c>
      <c r="H193" s="3">
        <f>H90*H$10/2205</f>
        <v>5.984126984126984</v>
      </c>
      <c r="I193" s="3">
        <f>I90*I$10/2205</f>
        <v>1.1706349206349207</v>
      </c>
      <c r="J193" s="3">
        <f>J90*J$10/2205</f>
        <v>1.4149659863945578</v>
      </c>
      <c r="K193" s="3">
        <f>K90*K$10/2205</f>
        <v>65.28979591836735</v>
      </c>
      <c r="L193" s="3">
        <f>L90*L$10/2205</f>
        <v>19.908027210884352</v>
      </c>
      <c r="M193" s="3">
        <f t="shared" si="2"/>
        <v>391.4380498866214</v>
      </c>
      <c r="N193" s="3">
        <f t="shared" si="3"/>
        <v>172.37197278911563</v>
      </c>
    </row>
    <row r="194" spans="1:14" ht="12.75">
      <c r="A194" s="2">
        <v>1986</v>
      </c>
      <c r="B194" s="3">
        <f>B91*B$10/2205</f>
        <v>16.408163265306122</v>
      </c>
      <c r="C194" s="3">
        <f>C91*C$10/2205</f>
        <v>1.7542857142857144</v>
      </c>
      <c r="D194" s="3">
        <f>D91*D$10/2205</f>
        <v>62.925170068027214</v>
      </c>
      <c r="E194" s="3">
        <f>E91*E$10/2205</f>
        <v>29.936961451247164</v>
      </c>
      <c r="F194" s="3">
        <f>F91*F$10/2205</f>
        <v>175.32154195011339</v>
      </c>
      <c r="G194" s="3">
        <f>G91*G$10/2205</f>
        <v>12.682539682539682</v>
      </c>
      <c r="H194" s="3">
        <f>H91*H$10/2205</f>
        <v>4.063492063492063</v>
      </c>
      <c r="I194" s="3">
        <f>I91*I$10/2205</f>
        <v>1.04015873015873</v>
      </c>
      <c r="J194" s="3">
        <f>J91*J$10/2205</f>
        <v>0.9795918367346939</v>
      </c>
      <c r="K194" s="3">
        <f>K91*K$10/2205</f>
        <v>61.2530612244898</v>
      </c>
      <c r="L194" s="3">
        <f>L91*L$10/2205</f>
        <v>20.73469387755102</v>
      </c>
      <c r="M194" s="3">
        <f t="shared" si="2"/>
        <v>387.0996598639456</v>
      </c>
      <c r="N194" s="3">
        <f t="shared" si="3"/>
        <v>181.3707482993197</v>
      </c>
    </row>
    <row r="195" spans="1:14" ht="12.75">
      <c r="A195" s="2">
        <v>1987</v>
      </c>
      <c r="B195" s="3">
        <f>B92*B$10/2205</f>
        <v>15.966439909297053</v>
      </c>
      <c r="C195" s="3">
        <f>C92*C$10/2205</f>
        <v>4.628571428571429</v>
      </c>
      <c r="D195" s="3">
        <f>D92*D$10/2205</f>
        <v>73.12925170068027</v>
      </c>
      <c r="E195" s="3">
        <f>E92*E$10/2205</f>
        <v>31.927437641723355</v>
      </c>
      <c r="F195" s="3">
        <f>F92*F$10/2205</f>
        <v>177.32426303854876</v>
      </c>
      <c r="G195" s="3">
        <f>G92*G$10/2205</f>
        <v>12.99092970521542</v>
      </c>
      <c r="H195" s="3">
        <f>H92*H$10/2205</f>
        <v>4.444444444444445</v>
      </c>
      <c r="I195" s="3">
        <f>I92*I$10/2205</f>
        <v>1.1412698412698412</v>
      </c>
      <c r="J195" s="3">
        <f>J92*J$10/2205</f>
        <v>0.7619047619047619</v>
      </c>
      <c r="K195" s="3">
        <f>K92*K$10/2205</f>
        <v>80.73469387755102</v>
      </c>
      <c r="L195" s="3">
        <f>L92*L$10/2205</f>
        <v>13.4421768707483</v>
      </c>
      <c r="M195" s="3">
        <f t="shared" si="2"/>
        <v>416.4913832199547</v>
      </c>
      <c r="N195" s="3">
        <f t="shared" si="3"/>
        <v>199.8952380952381</v>
      </c>
    </row>
    <row r="196" spans="1:14" ht="12.75">
      <c r="A196" s="2">
        <v>1988</v>
      </c>
      <c r="B196" s="3">
        <f>B93*B$10/2205</f>
        <v>11.773242630385488</v>
      </c>
      <c r="C196" s="3">
        <f>C93*C$10/2205</f>
        <v>2.4761904761904763</v>
      </c>
      <c r="D196" s="3">
        <f>D93*D$10/2205</f>
        <v>50</v>
      </c>
      <c r="E196" s="3">
        <f>E93*E$10/2205</f>
        <v>22.448979591836736</v>
      </c>
      <c r="F196" s="3">
        <f>F93*F$10/2205</f>
        <v>152.29024943310657</v>
      </c>
      <c r="G196" s="3">
        <f>G93*G$10/2205</f>
        <v>8.943310657596372</v>
      </c>
      <c r="H196" s="3">
        <f>H93*H$10/2205</f>
        <v>3.5555555555555554</v>
      </c>
      <c r="I196" s="3">
        <f>I93*I$10/2205</f>
        <v>0.861111111111111</v>
      </c>
      <c r="J196" s="3">
        <f>J93*J$10/2205</f>
        <v>0.5714285714285714</v>
      </c>
      <c r="K196" s="3">
        <f>K93*K$10/2205</f>
        <v>72.48571428571428</v>
      </c>
      <c r="L196" s="3">
        <f>L93*L$10/2205</f>
        <v>22.693877551020407</v>
      </c>
      <c r="M196" s="3">
        <f t="shared" si="2"/>
        <v>348.0996598639456</v>
      </c>
      <c r="N196" s="3">
        <f t="shared" si="3"/>
        <v>173.4443537414966</v>
      </c>
    </row>
    <row r="197" spans="1:14" ht="12.75">
      <c r="A197" s="2">
        <v>1989</v>
      </c>
      <c r="B197" s="3">
        <f>B94*B$10/2205</f>
        <v>13.26530612244898</v>
      </c>
      <c r="C197" s="3">
        <f>C94*C$10/2205</f>
        <v>2.9904761904761905</v>
      </c>
      <c r="D197" s="3">
        <f>D94*D$10/2205</f>
        <v>63.945578231292515</v>
      </c>
      <c r="E197" s="3">
        <f>E94*E$10/2205</f>
        <v>24.444444444444443</v>
      </c>
      <c r="F197" s="3">
        <f>F94*F$10/2205</f>
        <v>168.9795918367347</v>
      </c>
      <c r="G197" s="3">
        <f>G94*G$10/2205</f>
        <v>10.253968253968255</v>
      </c>
      <c r="H197" s="3">
        <f>H94*H$10/2205</f>
        <v>5.428571428571429</v>
      </c>
      <c r="I197" s="3">
        <f>I94*I$10/2205</f>
        <v>1.0103174603174603</v>
      </c>
      <c r="J197" s="3">
        <f>J94*J$10/2205</f>
        <v>0.8435374149659864</v>
      </c>
      <c r="K197" s="3">
        <f>K94*K$10/2205</f>
        <v>75.82040816326531</v>
      </c>
      <c r="L197" s="3">
        <f>L94*L$10/2205</f>
        <v>21.904761904761905</v>
      </c>
      <c r="M197" s="3">
        <f t="shared" si="2"/>
        <v>388.8869614512472</v>
      </c>
      <c r="N197" s="3">
        <f t="shared" si="3"/>
        <v>188.8862585034014</v>
      </c>
    </row>
    <row r="198" spans="1:14" ht="12.75">
      <c r="A198" s="2">
        <v>1990</v>
      </c>
      <c r="B198" s="3">
        <f>B95*B$10/2205</f>
        <v>12.387755102040817</v>
      </c>
      <c r="C198" s="3">
        <f>C95*C$10/2205</f>
        <v>4.190476190476191</v>
      </c>
      <c r="D198" s="3">
        <f>D95*D$10/2205</f>
        <v>66.66666666666667</v>
      </c>
      <c r="E198" s="3">
        <f>E95*E$10/2205</f>
        <v>27.43764172335601</v>
      </c>
      <c r="F198" s="3">
        <f>F95*F$10/2205</f>
        <v>171.06575963718822</v>
      </c>
      <c r="G198" s="3">
        <f>G95*G$10/2205</f>
        <v>9.63718820861678</v>
      </c>
      <c r="H198" s="3">
        <f>H95*H$10/2205</f>
        <v>4.349206349206349</v>
      </c>
      <c r="I198" s="3">
        <f>I95*I$10/2205</f>
        <v>1.1873015873015873</v>
      </c>
      <c r="J198" s="3">
        <f>J95*J$10/2205</f>
        <v>0.9251700680272109</v>
      </c>
      <c r="K198" s="3">
        <f>K95*K$10/2205</f>
        <v>78.10204081632654</v>
      </c>
      <c r="L198" s="3">
        <f>L95*L$10/2205</f>
        <v>28.35374149659864</v>
      </c>
      <c r="M198" s="3">
        <f t="shared" si="2"/>
        <v>404.302947845805</v>
      </c>
      <c r="N198" s="3">
        <f t="shared" si="3"/>
        <v>192.87619047619052</v>
      </c>
    </row>
    <row r="199" spans="1:14" ht="12.75">
      <c r="A199" s="2">
        <v>1991</v>
      </c>
      <c r="B199" s="3">
        <f>B96*B$10/2205</f>
        <v>11.832692244897961</v>
      </c>
      <c r="C199" s="3">
        <f>C96*C$10/2205</f>
        <v>5.714285714285714</v>
      </c>
      <c r="D199" s="3">
        <f>D96*D$10/2205</f>
        <v>71.08843537414965</v>
      </c>
      <c r="E199" s="3">
        <f>E96*E$10/2205</f>
        <v>19.954648526077097</v>
      </c>
      <c r="F199" s="3">
        <f>F96*F$10/2205</f>
        <v>166.89342403628117</v>
      </c>
      <c r="G199" s="3">
        <f>G96*G$10/2205</f>
        <v>8.365079365079366</v>
      </c>
      <c r="H199" s="3">
        <f>H96*H$10/2205</f>
        <v>2.8253968253968256</v>
      </c>
      <c r="I199" s="3">
        <f>I96*I$10/2205</f>
        <v>1.0028571428571427</v>
      </c>
      <c r="J199" s="3">
        <f>J96*J$10/2205</f>
        <v>0.9251700680272109</v>
      </c>
      <c r="K199" s="3">
        <f>K96*K$10/2205</f>
        <v>89.51020408163265</v>
      </c>
      <c r="L199" s="3">
        <f>L96*L$10/2205</f>
        <v>12.462585034013605</v>
      </c>
      <c r="M199" s="3">
        <f t="shared" si="2"/>
        <v>390.5747784126984</v>
      </c>
      <c r="N199" s="3">
        <f t="shared" si="3"/>
        <v>199.63537414965984</v>
      </c>
    </row>
    <row r="200" spans="1:14" ht="12.75">
      <c r="A200" s="2">
        <v>1992</v>
      </c>
      <c r="B200" s="3">
        <f>B97*B$10/2205</f>
        <v>13.449433106575963</v>
      </c>
      <c r="C200" s="3">
        <f>C97*C$10/2205</f>
        <v>1.9238095238095239</v>
      </c>
      <c r="D200" s="3">
        <f>D97*D$10/2205</f>
        <v>46.25850340136054</v>
      </c>
      <c r="E200" s="3">
        <f>E97*E$10/2205</f>
        <v>18.20861678004535</v>
      </c>
      <c r="F200" s="3">
        <f>F97*F$10/2205</f>
        <v>154.3764172335601</v>
      </c>
      <c r="G200" s="3">
        <f>G97*G$10/2205</f>
        <v>8.095238095238095</v>
      </c>
      <c r="H200" s="3">
        <f>H97*H$10/2205</f>
        <v>3.6507936507936503</v>
      </c>
      <c r="I200" s="3">
        <f>I97*I$10/2205</f>
        <v>1.3088888888888888</v>
      </c>
      <c r="J200" s="3">
        <f>J97*J$10/2205</f>
        <v>0.54421768707483</v>
      </c>
      <c r="K200" s="3">
        <f>K97*K$10/2205</f>
        <v>87.75510204081633</v>
      </c>
      <c r="L200" s="3">
        <f>L97*L$10/2205</f>
        <v>26.612244897959183</v>
      </c>
      <c r="M200" s="3">
        <f t="shared" si="2"/>
        <v>362.1832653061224</v>
      </c>
      <c r="N200" s="3">
        <f t="shared" si="3"/>
        <v>186.94829931972788</v>
      </c>
    </row>
    <row r="201" spans="1:14" ht="12.75">
      <c r="A201" s="2">
        <v>1993</v>
      </c>
      <c r="B201" s="3">
        <f>B98*B$10/2205</f>
        <v>10.952380952380953</v>
      </c>
      <c r="C201" s="3">
        <f>C98*C$10/2205</f>
        <v>4</v>
      </c>
      <c r="D201" s="3">
        <f>D98*D$10/2205</f>
        <v>64.62585034013605</v>
      </c>
      <c r="E201" s="3">
        <f>E98*E$10/2205</f>
        <v>20.453514739229025</v>
      </c>
      <c r="F201" s="3">
        <f>F98*F$10/2205</f>
        <v>177.32426303854876</v>
      </c>
      <c r="G201" s="3">
        <f>G98*G$10/2205</f>
        <v>9.058956916099774</v>
      </c>
      <c r="H201" s="3">
        <f>H98*H$10/2205</f>
        <v>2.9047619047619047</v>
      </c>
      <c r="I201" s="3">
        <f>I98*I$10/2205</f>
        <v>1.1161904761904762</v>
      </c>
      <c r="J201" s="3">
        <f>J98*J$10/2205</f>
        <v>0.5714285714285714</v>
      </c>
      <c r="K201" s="3">
        <f>K98*K$10/2205</f>
        <v>117.59183673469387</v>
      </c>
      <c r="L201" s="3">
        <f>L98*L$10/2205</f>
        <v>13.605442176870747</v>
      </c>
      <c r="M201" s="3">
        <f t="shared" si="2"/>
        <v>422.2046258503401</v>
      </c>
      <c r="N201" s="3">
        <f t="shared" si="3"/>
        <v>229.06666666666666</v>
      </c>
    </row>
    <row r="202" spans="1:14" ht="12.75">
      <c r="A202" s="2">
        <v>1994</v>
      </c>
      <c r="B202" s="3">
        <f>B99*B$10/2205</f>
        <v>9.571428571428571</v>
      </c>
      <c r="C202" s="3">
        <f>C99*C$10/2205</f>
        <v>4</v>
      </c>
      <c r="D202" s="3">
        <f>D99*D$10/2205</f>
        <v>67.34693877551021</v>
      </c>
      <c r="E202" s="3">
        <f>E99*E$10/2205</f>
        <v>17.959183673469386</v>
      </c>
      <c r="F202" s="3">
        <f>F99*F$10/2205</f>
        <v>160.63492063492063</v>
      </c>
      <c r="G202" s="3">
        <f>G99*G$10/2205</f>
        <v>7.709750566893424</v>
      </c>
      <c r="H202" s="3">
        <f>H99*H$10/2205</f>
        <v>2.0634920634920637</v>
      </c>
      <c r="I202" s="3">
        <f>I99*I$10/2205</f>
        <v>1.2536507936507935</v>
      </c>
      <c r="J202" s="3">
        <f>J99*J$10/2205</f>
        <v>0.9795918367346939</v>
      </c>
      <c r="K202" s="3">
        <f>K99*K$10/2205</f>
        <v>133.3877551020408</v>
      </c>
      <c r="L202" s="3">
        <f>L99*L$10/2205</f>
        <v>25.197278911564627</v>
      </c>
      <c r="M202" s="3">
        <f t="shared" si="2"/>
        <v>430.1039909297053</v>
      </c>
      <c r="N202" s="3">
        <f t="shared" si="3"/>
        <v>229.18639455782312</v>
      </c>
    </row>
    <row r="203" spans="1:14" ht="12.75">
      <c r="A203" s="2">
        <v>1995</v>
      </c>
      <c r="B203" s="3">
        <f>B100*B$10/2205</f>
        <v>8.979591836734693</v>
      </c>
      <c r="C203" s="3">
        <f>C100*C$10/2205</f>
        <v>5.0476190476190474</v>
      </c>
      <c r="D203" s="3">
        <f>D100*D$10/2205</f>
        <v>68.70748299319727</v>
      </c>
      <c r="E203" s="3">
        <f>E100*E$10/2205</f>
        <v>17.959183673469386</v>
      </c>
      <c r="F203" s="3">
        <f>F100*F$10/2205</f>
        <v>156.4625850340136</v>
      </c>
      <c r="G203" s="3">
        <f>G100*G$10/2205</f>
        <v>7.709750566893424</v>
      </c>
      <c r="H203" s="3">
        <f>H100*H$10/2205</f>
        <v>1.873015873015873</v>
      </c>
      <c r="I203" s="3">
        <f>I100*I$10/2205</f>
        <v>1.282063492063492</v>
      </c>
      <c r="J203" s="3">
        <f>J100*J$10/2205</f>
        <v>0.9795918367346939</v>
      </c>
      <c r="K203" s="3">
        <f>K100*K$10/2205</f>
        <v>131.6326530612245</v>
      </c>
      <c r="L203" s="3">
        <f>L100*L$10/2205</f>
        <v>27.346938775510203</v>
      </c>
      <c r="M203" s="3">
        <f t="shared" si="2"/>
        <v>427.98047619047617</v>
      </c>
      <c r="N203" s="3">
        <f t="shared" si="3"/>
        <v>225.17687074829934</v>
      </c>
    </row>
    <row r="204" spans="1:14" ht="12.75">
      <c r="A204" s="2">
        <v>1996</v>
      </c>
      <c r="B204" s="3">
        <f>B101*B$10/2205</f>
        <v>8.425850340136055</v>
      </c>
      <c r="C204" s="3">
        <f>C101*C$10/2205</f>
        <v>2.6952380952380954</v>
      </c>
      <c r="D204" s="3">
        <f>D101*D$10/2205</f>
        <v>68.02721088435374</v>
      </c>
      <c r="E204" s="3">
        <f>E101*E$10/2205</f>
        <v>17.959183673469386</v>
      </c>
      <c r="F204" s="3">
        <f>F101*F$10/2205</f>
        <v>134.5578231292517</v>
      </c>
      <c r="G204" s="3">
        <f>G101*G$10/2205</f>
        <v>6.167800453514739</v>
      </c>
      <c r="H204" s="3">
        <f>H101*H$10/2205</f>
        <v>1.619047619047619</v>
      </c>
      <c r="I204" s="3">
        <f>I101*I$10/2205</f>
        <v>1.1746031746031746</v>
      </c>
      <c r="J204" s="3">
        <f>J101*J$10/2205</f>
        <v>0.8707482993197279</v>
      </c>
      <c r="K204" s="3">
        <f>K101*K$10/2205</f>
        <v>122.85714285714286</v>
      </c>
      <c r="L204" s="3">
        <f>L101*L$10/2205</f>
        <v>17.25170068027211</v>
      </c>
      <c r="M204" s="3">
        <f t="shared" si="2"/>
        <v>381.6063492063492</v>
      </c>
      <c r="N204" s="3">
        <f t="shared" si="3"/>
        <v>200.55170068027212</v>
      </c>
    </row>
    <row r="205" spans="1:14" ht="12.75">
      <c r="A205" s="2">
        <v>1997</v>
      </c>
      <c r="B205" s="3">
        <f>B102*B$10/2205</f>
        <v>9.34421768707483</v>
      </c>
      <c r="C205" s="3">
        <f>C102*C$10/2205</f>
        <v>2.780952380952381</v>
      </c>
      <c r="D205" s="3">
        <f>D102*D$10/2205</f>
        <v>64.62585034013605</v>
      </c>
      <c r="E205" s="3">
        <f>E102*E$10/2205</f>
        <v>17.210884353741495</v>
      </c>
      <c r="F205" s="3">
        <f>F102*F$10/2205</f>
        <v>134.5578231292517</v>
      </c>
      <c r="G205" s="3">
        <f>G102*G$10/2205</f>
        <v>6.938775510204081</v>
      </c>
      <c r="H205" s="3">
        <f>H102*H$10/2205</f>
        <v>1.9682539682539681</v>
      </c>
      <c r="I205" s="3">
        <f>I102*I$10/2205</f>
        <v>1.2317460317460318</v>
      </c>
      <c r="J205" s="3">
        <f>J102*J$10/2205</f>
        <v>1.034013605442177</v>
      </c>
      <c r="K205" s="3">
        <f>K102*K$10/2205</f>
        <v>154.44897959183675</v>
      </c>
      <c r="L205" s="3">
        <f>L102*L$10/2205</f>
        <v>16.598639455782312</v>
      </c>
      <c r="M205" s="3">
        <f t="shared" si="2"/>
        <v>410.7401360544218</v>
      </c>
      <c r="N205" s="3">
        <f t="shared" si="3"/>
        <v>225.86802721088435</v>
      </c>
    </row>
    <row r="206" spans="1:14" ht="12.75">
      <c r="A206" s="2">
        <v>1998</v>
      </c>
      <c r="B206" s="3">
        <f>B103*B$10/2205</f>
        <v>8.32766439909297</v>
      </c>
      <c r="C206" s="3">
        <f>C103*C$10/2205</f>
        <v>2.4</v>
      </c>
      <c r="D206" s="3">
        <f>D103*D$10/2205</f>
        <v>80.61224489795919</v>
      </c>
      <c r="E206" s="3">
        <f>E103*E$10/2205</f>
        <v>19.45578231292517</v>
      </c>
      <c r="F206" s="3">
        <f>F103*F$10/2205</f>
        <v>98.0498866213152</v>
      </c>
      <c r="G206" s="3">
        <f>G103*G$10/2205</f>
        <v>6.553287981859411</v>
      </c>
      <c r="H206" s="3">
        <f>H103*H$10/2205</f>
        <v>1.9365079365079365</v>
      </c>
      <c r="I206" s="3">
        <f>I103*I$10/2205</f>
        <v>1.2314285714285713</v>
      </c>
      <c r="J206" s="3">
        <f>J103*J$10/2205</f>
        <v>1.1700680272108843</v>
      </c>
      <c r="K206" s="3">
        <f>K103*K$10/2205</f>
        <v>150.9387755102041</v>
      </c>
      <c r="L206" s="3">
        <f>L103*L$10/2205</f>
        <v>26.231292517006803</v>
      </c>
      <c r="M206" s="3">
        <f t="shared" si="2"/>
        <v>396.9069387755102</v>
      </c>
      <c r="N206" s="3">
        <f t="shared" si="3"/>
        <v>195.48843537414967</v>
      </c>
    </row>
    <row r="207" spans="1:14" ht="12.75">
      <c r="A207" s="2">
        <v>1999</v>
      </c>
      <c r="B207" s="3">
        <f>B104*B$10/2205</f>
        <v>8.208616780045352</v>
      </c>
      <c r="C207" s="3">
        <f>C104*C$10/2205</f>
        <v>4.438095238095238</v>
      </c>
      <c r="D207" s="3">
        <f>D104*D$10/2205</f>
        <v>78.57142857142857</v>
      </c>
      <c r="E207" s="3">
        <f>E104*E$10/2205</f>
        <v>22.947845804988663</v>
      </c>
      <c r="F207" s="3">
        <f>F104*F$10/2205</f>
        <v>106.39455782312925</v>
      </c>
      <c r="G207" s="3">
        <f>G104*G$10/2205</f>
        <v>5.8979591836734695</v>
      </c>
      <c r="H207" s="3">
        <f>H104*H$10/2205</f>
        <v>1.9682539682539681</v>
      </c>
      <c r="I207" s="3">
        <f>I104*I$10/2205</f>
        <v>1.2274603174603174</v>
      </c>
      <c r="J207" s="3">
        <f>J104*J$10/2205</f>
        <v>1.3605442176870748</v>
      </c>
      <c r="K207" s="3">
        <f>K104*K$10/2205</f>
        <v>150.9387755102041</v>
      </c>
      <c r="L207" s="3">
        <f>L104*L$10/2205</f>
        <v>30.14965986394558</v>
      </c>
      <c r="M207" s="3">
        <f t="shared" si="2"/>
        <v>412.10319727891164</v>
      </c>
      <c r="N207" s="3">
        <f t="shared" si="3"/>
        <v>202.76598639455784</v>
      </c>
    </row>
    <row r="208" spans="1:14" ht="12.75">
      <c r="A208" s="2">
        <v>2000</v>
      </c>
      <c r="B208" s="3">
        <f>B105*B$10/2205</f>
        <v>5.98639455782313</v>
      </c>
      <c r="C208" s="3">
        <f>C105*C$10/2205</f>
        <v>2.3523809523809525</v>
      </c>
      <c r="D208" s="3">
        <f>D105*D$10/2205</f>
        <v>60.034013605442176</v>
      </c>
      <c r="E208" s="3">
        <f>E105*E$10/2205</f>
        <v>19.45578231292517</v>
      </c>
      <c r="F208" s="3">
        <f>F105*F$10/2205</f>
        <v>112.65306122448979</v>
      </c>
      <c r="G208" s="3">
        <f>G105*G$10/2205</f>
        <v>4.471655328798186</v>
      </c>
      <c r="H208" s="3">
        <f>H105*H$10/2205</f>
        <v>1.3650793650793651</v>
      </c>
      <c r="I208" s="3">
        <f>I105*I$10/2205</f>
        <v>1.2003174603174602</v>
      </c>
      <c r="J208" s="3">
        <f>J105*J$10/2205</f>
        <v>1.3061224489795917</v>
      </c>
      <c r="K208" s="3">
        <f>K105*K$10/2205</f>
        <v>149.18367346938774</v>
      </c>
      <c r="L208" s="3">
        <f>L105*L$10/2205</f>
        <v>29.551020408163264</v>
      </c>
      <c r="M208" s="3">
        <f t="shared" si="2"/>
        <v>387.5595011337868</v>
      </c>
      <c r="N208" s="3">
        <f t="shared" si="3"/>
        <v>205.012925170068</v>
      </c>
    </row>
    <row r="209" spans="1:14" ht="12.75">
      <c r="A209" s="2">
        <v>2001</v>
      </c>
      <c r="B209" s="3">
        <f>B106*B$10/2205</f>
        <v>8.843537414965986</v>
      </c>
      <c r="C209" s="3">
        <f>C106*C$10/2205</f>
        <v>2.4</v>
      </c>
      <c r="D209" s="3">
        <f>D106*D$10/2205</f>
        <v>68.70748299319727</v>
      </c>
      <c r="E209" s="3">
        <f>E106*E$10/2205</f>
        <v>16.462585034013607</v>
      </c>
      <c r="F209" s="3">
        <f>F106*F$10/2205</f>
        <v>103.78684807256236</v>
      </c>
      <c r="G209" s="3">
        <f>G106*G$10/2205</f>
        <v>5.011337868480726</v>
      </c>
      <c r="H209" s="3">
        <f>H106*H$10/2205</f>
        <v>1.9682539682539681</v>
      </c>
      <c r="I209" s="3">
        <f>I106*I$10/2205</f>
        <v>1.2568253968253966</v>
      </c>
      <c r="J209" s="3">
        <f>J106*J$10/2205</f>
        <v>1.1700680272108843</v>
      </c>
      <c r="K209" s="3">
        <f>K106*K$10/2205</f>
        <v>82.48979591836735</v>
      </c>
      <c r="L209" s="3">
        <f>L106*L$10/2205</f>
        <v>24.707482993197278</v>
      </c>
      <c r="M209" s="3">
        <f t="shared" si="2"/>
        <v>316.80421768707487</v>
      </c>
      <c r="N209" s="3">
        <f t="shared" si="3"/>
        <v>145.03197278911563</v>
      </c>
    </row>
    <row r="210" spans="1:14" ht="12.75">
      <c r="A210" s="2">
        <v>2002</v>
      </c>
      <c r="B210" s="3">
        <f>B107*B$10/2205</f>
        <v>8.253968253968255</v>
      </c>
      <c r="C210" s="3">
        <f>C107*C$10/2205</f>
        <v>5.285714285714286</v>
      </c>
      <c r="D210" s="3">
        <f>D107*D$10/2205</f>
        <v>73.46938775510205</v>
      </c>
      <c r="E210" s="3">
        <f>E107*E$10/2205</f>
        <v>19.954648526077097</v>
      </c>
      <c r="F210" s="3">
        <f>F107*F$10/2205</f>
        <v>107.43764172335601</v>
      </c>
      <c r="G210" s="3">
        <f>G107*G$10/2205</f>
        <v>4.54875283446712</v>
      </c>
      <c r="H210" s="3">
        <f>H107*H$10/2205</f>
        <v>2.126984126984127</v>
      </c>
      <c r="I210" s="3">
        <f>I107*I$10/2205</f>
        <v>1.1053968253968252</v>
      </c>
      <c r="J210" s="3">
        <f>J107*J$10/2205</f>
        <v>1.0204081632653061</v>
      </c>
      <c r="K210" s="3">
        <f>K107*K$10/2205</f>
        <v>122.85714285714286</v>
      </c>
      <c r="L210" s="3">
        <f>L107*L$10/2205</f>
        <v>27.428571428571427</v>
      </c>
      <c r="M210" s="3">
        <f t="shared" si="2"/>
        <v>373.4886167800454</v>
      </c>
      <c r="N210" s="3">
        <f t="shared" si="3"/>
        <v>181.50680272108843</v>
      </c>
    </row>
    <row r="211" spans="1:14" ht="12.75">
      <c r="A211" s="2">
        <v>2003</v>
      </c>
      <c r="B211" s="3">
        <f>B108*B$10/2205</f>
        <v>7.346938775510204</v>
      </c>
      <c r="C211" s="3">
        <f>C108*C$10/2205</f>
        <v>4.095238095238095</v>
      </c>
      <c r="D211" s="3">
        <f>D108*D$10/2205</f>
        <v>74.48979591836735</v>
      </c>
      <c r="E211" s="3">
        <f>E108*E$10/2205</f>
        <v>22.947845804988663</v>
      </c>
      <c r="F211" s="3">
        <f>F108*F$10/2205</f>
        <v>117.86848072562358</v>
      </c>
      <c r="G211" s="3">
        <f>G108*G$10/2205</f>
        <v>4.510204081632653</v>
      </c>
      <c r="H211" s="3">
        <f>H108*H$10/2205</f>
        <v>2.5396825396825395</v>
      </c>
      <c r="I211" s="3">
        <f>I108*I$10/2205</f>
        <v>1.429047619047619</v>
      </c>
      <c r="J211" s="3">
        <f>J108*J$10/2205</f>
        <v>1.3061224489795917</v>
      </c>
      <c r="K211" s="3">
        <f>K108*K$10/2205</f>
        <v>111.44897959183673</v>
      </c>
      <c r="L211" s="3">
        <f>L108*L$10/2205</f>
        <v>44.35374149659864</v>
      </c>
      <c r="M211" s="3">
        <f t="shared" si="2"/>
        <v>392.3360770975056</v>
      </c>
      <c r="N211" s="3">
        <f t="shared" si="3"/>
        <v>179.6081632653061</v>
      </c>
    </row>
    <row r="212" spans="1:14" ht="12.75">
      <c r="A212" s="2">
        <v>2004</v>
      </c>
      <c r="B212" s="3">
        <f>B109*B$10/2205</f>
        <v>7.074829931972789</v>
      </c>
      <c r="C212" s="3">
        <f>C109*C$10/2205</f>
        <v>5.266666666666667</v>
      </c>
      <c r="D212" s="3">
        <f>D109*D$10/2205</f>
        <v>71.42857142857143</v>
      </c>
      <c r="E212" s="3">
        <f>E109*E$10/2205</f>
        <v>23.94557823129252</v>
      </c>
      <c r="F212" s="3">
        <f>F109*F$10/2205</f>
        <v>120.99773242630386</v>
      </c>
      <c r="G212" s="3">
        <f>G109*G$10/2205</f>
        <v>4.163265306122449</v>
      </c>
      <c r="H212" s="3">
        <f>H109*H$10/2205</f>
        <v>2.2222222222222223</v>
      </c>
      <c r="I212" s="3">
        <f>I109*I$10/2205</f>
        <v>1.2504761904761903</v>
      </c>
      <c r="J212" s="3">
        <f>J109*J$10/2205</f>
        <v>1.4149659863945578</v>
      </c>
      <c r="K212" s="3">
        <f>K109*K$10/2205</f>
        <v>159.71428571428572</v>
      </c>
      <c r="L212" s="3">
        <f>L109*L$10/2205</f>
        <v>29.931972789115648</v>
      </c>
      <c r="M212" s="3">
        <f t="shared" si="2"/>
        <v>427.41056689342406</v>
      </c>
      <c r="N212" s="3">
        <f t="shared" si="3"/>
        <v>221.15306122448982</v>
      </c>
    </row>
    <row r="213" spans="1:14" ht="12.75">
      <c r="A213" s="2">
        <v>2005</v>
      </c>
      <c r="B213" s="3">
        <f>B110*B$10/2205</f>
        <v>6.0770975056689345</v>
      </c>
      <c r="C213" s="3">
        <f>C110*C$10/2205</f>
        <v>7.523809523809524</v>
      </c>
      <c r="D213" s="3">
        <f>D110*D$10/2205</f>
        <v>77.21088435374149</v>
      </c>
      <c r="E213" s="3">
        <f>E110*E$10/2205</f>
        <v>23.77097505668934</v>
      </c>
      <c r="F213" s="3">
        <f>F110*F$10/2205</f>
        <v>116.30385487528345</v>
      </c>
      <c r="G213" s="3">
        <f>G110*G$10/2205</f>
        <v>3.6621315192743764</v>
      </c>
      <c r="H213" s="3">
        <f>H110*H$10/2205</f>
        <v>2.142857142857143</v>
      </c>
      <c r="I213" s="3">
        <f>I110*I$10/2205</f>
        <v>0.9804761904761904</v>
      </c>
      <c r="J213" s="3">
        <f>J110*J$10/2205</f>
        <v>1.1972789115646258</v>
      </c>
      <c r="K213" s="3">
        <f>K110*K$10/2205</f>
        <v>166.73469387755102</v>
      </c>
      <c r="L213" s="3">
        <f>L110*L$10/2205</f>
        <v>31.61904761904762</v>
      </c>
      <c r="M213" s="3">
        <f t="shared" si="2"/>
        <v>437.2231065759637</v>
      </c>
      <c r="N213" s="3">
        <f t="shared" si="3"/>
        <v>224.37755102040816</v>
      </c>
    </row>
    <row r="214" spans="1:14" ht="12.75">
      <c r="A214" s="2">
        <v>2006</v>
      </c>
      <c r="B214" s="3">
        <f>B111*B$10/2205</f>
        <v>6.054421768707483</v>
      </c>
      <c r="C214" s="3">
        <f>C111*C$10/2205</f>
        <v>6.123809523809523</v>
      </c>
      <c r="D214" s="3">
        <f>D111*D$10/2205</f>
        <v>78.57142857142857</v>
      </c>
      <c r="E214" s="3">
        <f>E111*E$10/2205</f>
        <v>26.93877551020408</v>
      </c>
      <c r="F214" s="3">
        <f>F111*F$10/2205</f>
        <v>138.73015873015873</v>
      </c>
      <c r="G214" s="3">
        <f>G111*G$10/2205</f>
        <v>3.5657596371882088</v>
      </c>
      <c r="H214" s="3">
        <f>H111*H$10/2205</f>
        <v>2.3333333333333335</v>
      </c>
      <c r="I214" s="3">
        <f>I111*I$10/2205</f>
        <v>1.1942857142857142</v>
      </c>
      <c r="J214" s="3">
        <f>J111*J$10/2205</f>
        <v>0.9795918367346939</v>
      </c>
      <c r="K214" s="3">
        <f>K111*K$10/2205</f>
        <v>172</v>
      </c>
      <c r="L214" s="3">
        <f>L111*L$10/2205</f>
        <v>46.802721088435376</v>
      </c>
      <c r="M214" s="3">
        <f t="shared" si="2"/>
        <v>483.2942857142857</v>
      </c>
      <c r="N214" s="3">
        <f t="shared" si="3"/>
        <v>244.70952380952383</v>
      </c>
    </row>
    <row r="215" spans="1:14" ht="12.75">
      <c r="A215" s="2">
        <v>2007</v>
      </c>
      <c r="B215" s="3">
        <f>B112*B$10/2205</f>
        <v>4.535147392290249</v>
      </c>
      <c r="C215" s="3">
        <f>C112*C$10/2205</f>
        <v>4.523809523809524</v>
      </c>
      <c r="D215" s="3">
        <f>D112*D$10/2205</f>
        <v>93.5374149659864</v>
      </c>
      <c r="E215" s="3">
        <f>E112*E$10/2205</f>
        <v>21.950113378684808</v>
      </c>
      <c r="F215" s="3">
        <f>F112*F$10/2205</f>
        <v>119.9546485260771</v>
      </c>
      <c r="G215" s="3">
        <f>G112*G$10/2205</f>
        <v>3.122448979591837</v>
      </c>
      <c r="H215" s="3">
        <f>H112*H$10/2205</f>
        <v>1.8095238095238093</v>
      </c>
      <c r="I215" s="3">
        <f>I112*I$10/2205</f>
        <v>0.8171428571428572</v>
      </c>
      <c r="J215" s="3">
        <f>J112*J$10/2205</f>
        <v>0.9251700680272109</v>
      </c>
      <c r="K215" s="3">
        <f>K112*K$10/2205</f>
        <v>129</v>
      </c>
      <c r="L215" s="3">
        <f>L112*L$10/2205</f>
        <v>23.836734693877553</v>
      </c>
      <c r="M215" s="3">
        <f t="shared" si="2"/>
        <v>404.0121541950113</v>
      </c>
      <c r="N215" s="3">
        <f t="shared" si="3"/>
        <v>195.42789115646258</v>
      </c>
    </row>
    <row r="216" spans="13:14" ht="12.75">
      <c r="M216" s="2"/>
      <c r="N216" s="2"/>
    </row>
    <row r="217" ht="12.75">
      <c r="A217" s="145" t="s">
        <v>127</v>
      </c>
    </row>
    <row r="218" spans="1:13" ht="12.75">
      <c r="A218" s="2">
        <v>1908</v>
      </c>
      <c r="B218" s="3">
        <f>B13*B$11/2205</f>
        <v>3.7362035374149656</v>
      </c>
      <c r="C218" s="3">
        <f>C13*C$11/2205</f>
        <v>0.5641950113378684</v>
      </c>
      <c r="D218" s="3">
        <f>D13*D$11/2205</f>
        <v>3.9737079365079366</v>
      </c>
      <c r="E218" s="3">
        <f>E13*E$11/2205</f>
        <v>5.488888888888889</v>
      </c>
      <c r="F218" s="3">
        <f>F13*F$11/2205</f>
        <v>28.228571428571428</v>
      </c>
      <c r="G218" s="3">
        <f>G13*G$11/2205</f>
        <v>2.1445079365079365</v>
      </c>
      <c r="H218" s="3">
        <f>H13*H$11/2205</f>
        <v>11.77108843537415</v>
      </c>
      <c r="I218" s="3">
        <f>I13*I$11/2205</f>
        <v>0.942721088435374</v>
      </c>
      <c r="J218" s="3">
        <f>J13*J$11/2205</f>
        <v>0.2802721088435374</v>
      </c>
      <c r="K218" s="3">
        <f>K13*K$11/2205</f>
        <v>0</v>
      </c>
      <c r="L218" s="3">
        <f>L13*L$11/2205</f>
        <v>4.913469387755102</v>
      </c>
      <c r="M218" s="26">
        <f aca="true" t="shared" si="4" ref="M218:M281">SUM(B218:L218)</f>
        <v>62.04362575963719</v>
      </c>
    </row>
    <row r="219" spans="1:13" ht="12.75">
      <c r="A219" s="2">
        <v>1909</v>
      </c>
      <c r="B219" s="3">
        <f>B14*B$11/2205</f>
        <v>3.7007551020408163</v>
      </c>
      <c r="C219" s="3">
        <f>C14*C$11/2205</f>
        <v>0.5704988662131518</v>
      </c>
      <c r="D219" s="3">
        <f>D14*D$11/2205</f>
        <v>3.3283596371882087</v>
      </c>
      <c r="E219" s="3">
        <f>E14*E$11/2205</f>
        <v>5.1</v>
      </c>
      <c r="F219" s="3">
        <f>F14*F$11/2205</f>
        <v>25.975510204081633</v>
      </c>
      <c r="G219" s="3">
        <f>G14*G$11/2205</f>
        <v>2.1173696145124716</v>
      </c>
      <c r="H219" s="3">
        <f>H14*H$11/2205</f>
        <v>12.380045351473923</v>
      </c>
      <c r="I219" s="3">
        <f>I14*I$11/2205</f>
        <v>1.2026530612244897</v>
      </c>
      <c r="J219" s="3">
        <f>J14*J$11/2205</f>
        <v>0.2985034013605442</v>
      </c>
      <c r="K219" s="3">
        <f>K14*K$11/2205</f>
        <v>0</v>
      </c>
      <c r="L219" s="3">
        <f>L14*L$11/2205</f>
        <v>4.425034013605441</v>
      </c>
      <c r="M219" s="26">
        <f t="shared" si="4"/>
        <v>59.098729251700675</v>
      </c>
    </row>
    <row r="220" spans="1:13" ht="12.75">
      <c r="A220" s="2">
        <v>1910</v>
      </c>
      <c r="B220" s="3">
        <f>B15*B$11/2205</f>
        <v>2.4920380952380956</v>
      </c>
      <c r="C220" s="3">
        <f>C15*C$11/2205</f>
        <v>0.4582902494331066</v>
      </c>
      <c r="D220" s="3">
        <f>D15*D$11/2205</f>
        <v>2.5115764172335604</v>
      </c>
      <c r="E220" s="3">
        <f>E15*E$11/2205</f>
        <v>5.104444444444445</v>
      </c>
      <c r="F220" s="3">
        <f>F15*F$11/2205</f>
        <v>24.61496598639456</v>
      </c>
      <c r="G220" s="3">
        <f>G15*G$11/2205</f>
        <v>1.5377414965986396</v>
      </c>
      <c r="H220" s="3">
        <f>H15*H$11/2205</f>
        <v>10.196825396825396</v>
      </c>
      <c r="I220" s="3">
        <f>I15*I$11/2205</f>
        <v>0.7061224489795919</v>
      </c>
      <c r="J220" s="3">
        <f>J15*J$11/2205</f>
        <v>0.3352380952380952</v>
      </c>
      <c r="K220" s="3">
        <f>K15*K$11/2205</f>
        <v>0</v>
      </c>
      <c r="L220" s="3">
        <f>L15*L$11/2205</f>
        <v>5.399455782312925</v>
      </c>
      <c r="M220" s="26">
        <f t="shared" si="4"/>
        <v>53.35669841269842</v>
      </c>
    </row>
    <row r="221" spans="1:13" ht="12.75">
      <c r="A221" s="2">
        <v>1911</v>
      </c>
      <c r="B221" s="3">
        <f>B16*B$11/2205</f>
        <v>2.427614693877551</v>
      </c>
      <c r="C221" s="3">
        <f>C16*C$11/2205</f>
        <v>0.5515873015873016</v>
      </c>
      <c r="D221" s="3">
        <f>D16*D$11/2205</f>
        <v>3.373502947845805</v>
      </c>
      <c r="E221" s="3">
        <f>E16*E$11/2205</f>
        <v>4.993333333333334</v>
      </c>
      <c r="F221" s="3">
        <f>F16*F$11/2205</f>
        <v>26.519727891156464</v>
      </c>
      <c r="G221" s="3">
        <f>G16*G$11/2205</f>
        <v>1.7515102040816326</v>
      </c>
      <c r="H221" s="3">
        <f>H16*H$11/2205</f>
        <v>9.608049886621314</v>
      </c>
      <c r="I221" s="3">
        <f>I16*I$11/2205</f>
        <v>0.6546258503401361</v>
      </c>
      <c r="J221" s="3">
        <f>J16*J$11/2205</f>
        <v>0.47129251700680275</v>
      </c>
      <c r="K221" s="3">
        <f>K16*K$11/2205</f>
        <v>0</v>
      </c>
      <c r="L221" s="3">
        <f>L16*L$11/2205</f>
        <v>5.3684353741496595</v>
      </c>
      <c r="M221" s="26">
        <f t="shared" si="4"/>
        <v>55.71968000000001</v>
      </c>
    </row>
    <row r="222" spans="1:13" ht="12.75">
      <c r="A222" s="2">
        <v>1912</v>
      </c>
      <c r="B222" s="3">
        <f>B17*B$11/2205</f>
        <v>2.6714557823129255</v>
      </c>
      <c r="C222" s="3">
        <f>C17*C$11/2205</f>
        <v>0.504938775510204</v>
      </c>
      <c r="D222" s="3">
        <f>D17*D$11/2205</f>
        <v>3.0094321995464854</v>
      </c>
      <c r="E222" s="3">
        <f>E17*E$11/2205</f>
        <v>5.966666666666668</v>
      </c>
      <c r="F222" s="3">
        <f>F17*F$11/2205</f>
        <v>30.568707482993197</v>
      </c>
      <c r="G222" s="3">
        <f>G17*G$11/2205</f>
        <v>1.967310657596372</v>
      </c>
      <c r="H222" s="3">
        <f>H17*H$11/2205</f>
        <v>11.00374149659864</v>
      </c>
      <c r="I222" s="3">
        <f>I17*I$11/2205</f>
        <v>0.9261224489795918</v>
      </c>
      <c r="J222" s="3">
        <f>J17*J$11/2205</f>
        <v>0.46557823129251696</v>
      </c>
      <c r="K222" s="3">
        <f>K17*K$11/2205</f>
        <v>0</v>
      </c>
      <c r="L222" s="3">
        <f>L17*L$11/2205</f>
        <v>4.740408163265307</v>
      </c>
      <c r="M222" s="26">
        <f t="shared" si="4"/>
        <v>61.82436190476191</v>
      </c>
    </row>
    <row r="223" spans="1:13" ht="12.75">
      <c r="A223" s="2">
        <v>1913</v>
      </c>
      <c r="B223" s="3">
        <f>B18*B$11/2205</f>
        <v>2.582047619047619</v>
      </c>
      <c r="C223" s="3">
        <f>C18*C$11/2205</f>
        <v>0.4223582766439909</v>
      </c>
      <c r="D223" s="3">
        <f>D18*D$11/2205</f>
        <v>2.957526530612245</v>
      </c>
      <c r="E223" s="3">
        <f>E18*E$11/2205</f>
        <v>4.993333333333334</v>
      </c>
      <c r="F223" s="3">
        <f>F18*F$11/2205</f>
        <v>22.318367346938775</v>
      </c>
      <c r="G223" s="3">
        <f>G18*G$11/2205</f>
        <v>1.755718820861678</v>
      </c>
      <c r="H223" s="3">
        <f>H18*H$11/2205</f>
        <v>11.922789115646259</v>
      </c>
      <c r="I223" s="3">
        <f>I18*I$11/2205</f>
        <v>0.7389795918367347</v>
      </c>
      <c r="J223" s="3">
        <f>J18*J$11/2205</f>
        <v>0.42639455782312924</v>
      </c>
      <c r="K223" s="3">
        <f>K18*K$11/2205</f>
        <v>0</v>
      </c>
      <c r="L223" s="3">
        <f>L18*L$11/2205</f>
        <v>5.401632653061225</v>
      </c>
      <c r="M223" s="26">
        <f t="shared" si="4"/>
        <v>53.519147845804994</v>
      </c>
    </row>
    <row r="224" spans="1:13" ht="12.75">
      <c r="A224" s="2">
        <v>1914</v>
      </c>
      <c r="B224" s="3">
        <f>B19*B$11/2205</f>
        <v>2.470583673469388</v>
      </c>
      <c r="C224" s="3">
        <f>C19*C$11/2205</f>
        <v>0.4311836734693877</v>
      </c>
      <c r="D224" s="3">
        <f>D19*D$11/2205</f>
        <v>2.4508979591836737</v>
      </c>
      <c r="E224" s="3">
        <f>E19*E$11/2205</f>
        <v>6.497777777777778</v>
      </c>
      <c r="F224" s="3">
        <f>F19*F$11/2205</f>
        <v>20.42448979591837</v>
      </c>
      <c r="G224" s="3">
        <f>G19*G$11/2205</f>
        <v>1.8301678004535147</v>
      </c>
      <c r="H224" s="3">
        <f>H19*H$11/2205</f>
        <v>11.26984126984127</v>
      </c>
      <c r="I224" s="3">
        <f>I19*I$11/2205</f>
        <v>1.051904761904762</v>
      </c>
      <c r="J224" s="3">
        <f>J19*J$11/2205</f>
        <v>0.36489795918367346</v>
      </c>
      <c r="K224" s="3">
        <f>K19*K$11/2205</f>
        <v>0</v>
      </c>
      <c r="L224" s="3">
        <f>L19*L$11/2205</f>
        <v>4.804897959183673</v>
      </c>
      <c r="M224" s="26">
        <f t="shared" si="4"/>
        <v>51.59664263038549</v>
      </c>
    </row>
    <row r="225" spans="1:13" ht="12.75">
      <c r="A225" s="2">
        <v>1915</v>
      </c>
      <c r="B225" s="3">
        <f>B20*B$11/2205</f>
        <v>2.715991836734694</v>
      </c>
      <c r="C225" s="3">
        <f>C20*C$11/2205</f>
        <v>0.37823129251700677</v>
      </c>
      <c r="D225" s="3">
        <f>D20*D$11/2205</f>
        <v>2.533142857142857</v>
      </c>
      <c r="E225" s="3">
        <f>E20*E$11/2205</f>
        <v>6.78</v>
      </c>
      <c r="F225" s="3">
        <f>F20*F$11/2205</f>
        <v>23.025850340136053</v>
      </c>
      <c r="G225" s="3">
        <f>G20*G$11/2205</f>
        <v>1.9982222222222221</v>
      </c>
      <c r="H225" s="3">
        <f>H20*H$11/2205</f>
        <v>13.924036281179138</v>
      </c>
      <c r="I225" s="3">
        <f>I20*I$11/2205</f>
        <v>0.5861904761904762</v>
      </c>
      <c r="J225" s="3">
        <f>J20*J$11/2205</f>
        <v>0.42204081632653057</v>
      </c>
      <c r="K225" s="3">
        <f>K20*K$11/2205</f>
        <v>0</v>
      </c>
      <c r="L225" s="3">
        <f>L20*L$11/2205</f>
        <v>8.231836734693879</v>
      </c>
      <c r="M225" s="26">
        <f t="shared" si="4"/>
        <v>60.59554285714286</v>
      </c>
    </row>
    <row r="226" spans="1:13" ht="12.75">
      <c r="A226" s="2">
        <v>1916</v>
      </c>
      <c r="B226" s="3">
        <f>B21*B$11/2205</f>
        <v>1.3261768707482995</v>
      </c>
      <c r="C226" s="3">
        <f>C21*C$11/2205</f>
        <v>0.19983219954648526</v>
      </c>
      <c r="D226" s="3">
        <f>D21*D$11/2205</f>
        <v>1.0892879818594106</v>
      </c>
      <c r="E226" s="3">
        <f>E21*E$11/2205</f>
        <v>3.582222222222222</v>
      </c>
      <c r="F226" s="3">
        <f>F21*F$11/2205</f>
        <v>34.20952380952381</v>
      </c>
      <c r="G226" s="3">
        <f>G21*G$11/2205</f>
        <v>1.0791473922902495</v>
      </c>
      <c r="H226" s="3">
        <f>H21*H$11/2205</f>
        <v>5.756349206349206</v>
      </c>
      <c r="I226" s="3">
        <f>I21*I$11/2205</f>
        <v>0.331156462585034</v>
      </c>
      <c r="J226" s="3">
        <f>J21*J$11/2205</f>
        <v>0.32870748299319724</v>
      </c>
      <c r="K226" s="3">
        <f>K21*K$11/2205</f>
        <v>0</v>
      </c>
      <c r="L226" s="3">
        <f>L21*L$11/2205</f>
        <v>4.879183673469388</v>
      </c>
      <c r="M226" s="26">
        <f t="shared" si="4"/>
        <v>52.78158730158731</v>
      </c>
    </row>
    <row r="227" spans="1:13" ht="12.75">
      <c r="A227" s="2">
        <v>1917</v>
      </c>
      <c r="B227" s="3">
        <f>B22*B$11/2205</f>
        <v>1.979360544217687</v>
      </c>
      <c r="C227" s="3">
        <f>C22*C$11/2205</f>
        <v>0.26665306122448973</v>
      </c>
      <c r="D227" s="3">
        <f>D22*D$11/2205</f>
        <v>1.0892879818594106</v>
      </c>
      <c r="E227" s="3">
        <f>E22*E$11/2205</f>
        <v>4.44</v>
      </c>
      <c r="F227" s="3">
        <f>F22*F$11/2205</f>
        <v>28.517006802721088</v>
      </c>
      <c r="G227" s="3">
        <f>G22*G$11/2205</f>
        <v>1.616108843537415</v>
      </c>
      <c r="H227" s="3">
        <f>H22*H$11/2205</f>
        <v>11.119727891156463</v>
      </c>
      <c r="I227" s="3">
        <f>I22*I$11/2205</f>
        <v>0.7747619047619048</v>
      </c>
      <c r="J227" s="3">
        <f>J22*J$11/2205</f>
        <v>0.32843537414965984</v>
      </c>
      <c r="K227" s="3">
        <f>K22*K$11/2205</f>
        <v>0</v>
      </c>
      <c r="L227" s="3">
        <f>L22*L$11/2205</f>
        <v>4.440272108843537</v>
      </c>
      <c r="M227" s="26">
        <f t="shared" si="4"/>
        <v>54.57161451247166</v>
      </c>
    </row>
    <row r="228" spans="1:13" ht="12.75">
      <c r="A228" s="2">
        <v>1918</v>
      </c>
      <c r="B228" s="3">
        <f>B23*B$11/2205</f>
        <v>4.286759727891157</v>
      </c>
      <c r="C228" s="3">
        <f>C23*C$11/2205</f>
        <v>0.8749750566893424</v>
      </c>
      <c r="D228" s="3">
        <f>D23*D$11/2205</f>
        <v>2.378705215419501</v>
      </c>
      <c r="E228" s="3">
        <f>E23*E$11/2205</f>
        <v>8.764444444444445</v>
      </c>
      <c r="F228" s="3">
        <f>F23*F$11/2205</f>
        <v>26.808163265306124</v>
      </c>
      <c r="G228" s="3">
        <f>G23*G$11/2205</f>
        <v>3.9854149659863944</v>
      </c>
      <c r="H228" s="3">
        <f>H23*H$11/2205</f>
        <v>14.937981859410431</v>
      </c>
      <c r="I228" s="3">
        <f>I23*I$11/2205</f>
        <v>0.7908843537414966</v>
      </c>
      <c r="J228" s="3">
        <f>J23*J$11/2205</f>
        <v>0.4933333333333333</v>
      </c>
      <c r="K228" s="3">
        <f>K23*K$11/2205</f>
        <v>0</v>
      </c>
      <c r="L228" s="3">
        <f>L23*L$11/2205</f>
        <v>4.147210884353742</v>
      </c>
      <c r="M228" s="26">
        <f t="shared" si="4"/>
        <v>67.46787310657596</v>
      </c>
    </row>
    <row r="229" spans="1:13" ht="12.75">
      <c r="A229" s="2">
        <v>1919</v>
      </c>
      <c r="B229" s="3">
        <f>B24*B$11/2205</f>
        <v>2.3255885714285713</v>
      </c>
      <c r="C229" s="3">
        <f>C24*C$11/2205</f>
        <v>0.18155102040816326</v>
      </c>
      <c r="D229" s="3">
        <f>D24*D$11/2205</f>
        <v>2.769277097505669</v>
      </c>
      <c r="E229" s="3">
        <f>E24*E$11/2205</f>
        <v>8.920000000000002</v>
      </c>
      <c r="F229" s="3">
        <f>F24*F$11/2205</f>
        <v>32.12517006802721</v>
      </c>
      <c r="G229" s="3">
        <f>G24*G$11/2205</f>
        <v>2.864036281179138</v>
      </c>
      <c r="H229" s="3">
        <f>H24*H$11/2205</f>
        <v>8.887528344671201</v>
      </c>
      <c r="I229" s="3">
        <f>I24*I$11/2205</f>
        <v>0.6181632653061224</v>
      </c>
      <c r="J229" s="3">
        <f>J24*J$11/2205</f>
        <v>0.6038095238095238</v>
      </c>
      <c r="K229" s="3">
        <f>K24*K$11/2205</f>
        <v>0</v>
      </c>
      <c r="L229" s="3">
        <f>L24*L$11/2205</f>
        <v>5.632108843537415</v>
      </c>
      <c r="M229" s="26">
        <f t="shared" si="4"/>
        <v>64.92723301587301</v>
      </c>
    </row>
    <row r="230" spans="1:13" ht="12.75">
      <c r="A230" s="2">
        <v>1920</v>
      </c>
      <c r="B230" s="3">
        <f>B25*B$11/2205</f>
        <v>2.9466525170068025</v>
      </c>
      <c r="C230" s="3">
        <f>C25*C$11/2205</f>
        <v>0.23954648526077094</v>
      </c>
      <c r="D230" s="3">
        <f>D25*D$11/2205</f>
        <v>2.3604285714285713</v>
      </c>
      <c r="E230" s="3">
        <f>E25*E$11/2205</f>
        <v>10.373333333333333</v>
      </c>
      <c r="F230" s="3">
        <f>F25*F$11/2205</f>
        <v>26.443537414965988</v>
      </c>
      <c r="G230" s="3">
        <f>G25*G$11/2205</f>
        <v>3.7314467120181405</v>
      </c>
      <c r="H230" s="3">
        <f>H25*H$11/2205</f>
        <v>14.645238095238096</v>
      </c>
      <c r="I230" s="3">
        <f>I25*I$11/2205</f>
        <v>0.9780272108843536</v>
      </c>
      <c r="J230" s="3">
        <f>J25*J$11/2205</f>
        <v>0.6394557823129252</v>
      </c>
      <c r="K230" s="3">
        <f>K25*K$11/2205</f>
        <v>0</v>
      </c>
      <c r="L230" s="3">
        <f>L25*L$11/2205</f>
        <v>6.250884353741496</v>
      </c>
      <c r="M230" s="26">
        <f t="shared" si="4"/>
        <v>68.60855047619047</v>
      </c>
    </row>
    <row r="231" spans="1:13" ht="12.75">
      <c r="A231" s="2">
        <v>1921</v>
      </c>
      <c r="B231" s="3">
        <f>B26*B$11/2205</f>
        <v>1.7984925170068027</v>
      </c>
      <c r="C231" s="3">
        <f>C26*C$11/2205</f>
        <v>0.2698049886621315</v>
      </c>
      <c r="D231" s="3">
        <f>D26*D$11/2205</f>
        <v>2.4750231292517006</v>
      </c>
      <c r="E231" s="3">
        <f>E26*E$11/2205</f>
        <v>11.144444444444444</v>
      </c>
      <c r="F231" s="3">
        <f>F26*F$11/2205</f>
        <v>24.005442176870748</v>
      </c>
      <c r="G231" s="3">
        <f>G26*G$11/2205</f>
        <v>2.349278911564626</v>
      </c>
      <c r="H231" s="3">
        <f>H26*H$11/2205</f>
        <v>8.22845804988662</v>
      </c>
      <c r="I231" s="3">
        <f>I26*I$11/2205</f>
        <v>0.6285714285714286</v>
      </c>
      <c r="J231" s="3">
        <f>J26*J$11/2205</f>
        <v>0.48326530612244895</v>
      </c>
      <c r="K231" s="3">
        <f>K26*K$11/2205</f>
        <v>0</v>
      </c>
      <c r="L231" s="3">
        <f>L26*L$11/2205</f>
        <v>4.238095238095238</v>
      </c>
      <c r="M231" s="26">
        <f t="shared" si="4"/>
        <v>55.62087619047618</v>
      </c>
    </row>
    <row r="232" spans="1:13" ht="12.75">
      <c r="A232" s="2">
        <v>1922</v>
      </c>
      <c r="B232" s="3">
        <f>B27*B$11/2205</f>
        <v>2.47116380952381</v>
      </c>
      <c r="C232" s="3">
        <f>C27*C$11/2205</f>
        <v>0.3927301587301587</v>
      </c>
      <c r="D232" s="3">
        <f>D27*D$11/2205</f>
        <v>2.2491238095238097</v>
      </c>
      <c r="E232" s="3">
        <f>E27*E$11/2205</f>
        <v>9.806666666666667</v>
      </c>
      <c r="F232" s="3">
        <f>F27*F$11/2205</f>
        <v>33.72517006802721</v>
      </c>
      <c r="G232" s="3">
        <f>G27*G$11/2205</f>
        <v>3.0868027210884357</v>
      </c>
      <c r="H232" s="3">
        <f>H27*H$11/2205</f>
        <v>13.15578231292517</v>
      </c>
      <c r="I232" s="3">
        <f>I27*I$11/2205</f>
        <v>0.8306122448979592</v>
      </c>
      <c r="J232" s="3">
        <f>J27*J$11/2205</f>
        <v>0.6802721088435374</v>
      </c>
      <c r="K232" s="3">
        <f>K27*K$11/2205</f>
        <v>0</v>
      </c>
      <c r="L232" s="3">
        <f>L27*L$11/2205</f>
        <v>5.4130612244897955</v>
      </c>
      <c r="M232" s="26">
        <f t="shared" si="4"/>
        <v>71.81138512471655</v>
      </c>
    </row>
    <row r="233" spans="1:13" ht="12.75">
      <c r="A233" s="2">
        <v>1923</v>
      </c>
      <c r="B233" s="3">
        <f>B28*B$11/2205</f>
        <v>2.393017006802721</v>
      </c>
      <c r="C233" s="3">
        <f>C28*C$11/2205</f>
        <v>0.3996643990929705</v>
      </c>
      <c r="D233" s="3">
        <f>D28*D$11/2205</f>
        <v>2.3505591836734694</v>
      </c>
      <c r="E233" s="3">
        <f>E28*E$11/2205</f>
        <v>8.113333333333333</v>
      </c>
      <c r="F233" s="3">
        <f>F28*F$11/2205</f>
        <v>35.85306122448979</v>
      </c>
      <c r="G233" s="3">
        <f>G28*G$11/2205</f>
        <v>3.4657233560090703</v>
      </c>
      <c r="H233" s="3">
        <f>H28*H$11/2205</f>
        <v>11.732993197278912</v>
      </c>
      <c r="I233" s="3">
        <f>I28*I$11/2205</f>
        <v>0.7808843537414966</v>
      </c>
      <c r="J233" s="3">
        <f>J28*J$11/2205</f>
        <v>0.5472108843537414</v>
      </c>
      <c r="K233" s="3">
        <f>K28*K$11/2205</f>
        <v>0</v>
      </c>
      <c r="L233" s="3">
        <f>L28*L$11/2205</f>
        <v>5.044081632653061</v>
      </c>
      <c r="M233" s="26">
        <f t="shared" si="4"/>
        <v>70.68052857142857</v>
      </c>
    </row>
    <row r="234" spans="1:13" ht="12.75">
      <c r="A234" s="2">
        <v>1924</v>
      </c>
      <c r="B234" s="3">
        <f>B29*B$11/2205</f>
        <v>2.579030204081633</v>
      </c>
      <c r="C234" s="3">
        <f>C29*C$11/2205</f>
        <v>0.5402403628117914</v>
      </c>
      <c r="D234" s="3">
        <f>D29*D$11/2205</f>
        <v>2.0362009070294786</v>
      </c>
      <c r="E234" s="3">
        <f>E29*E$11/2205</f>
        <v>8.837777777777779</v>
      </c>
      <c r="F234" s="3">
        <f>F29*F$11/2205</f>
        <v>36.370068027210884</v>
      </c>
      <c r="G234" s="3">
        <f>G29*G$11/2205</f>
        <v>3.831727891156463</v>
      </c>
      <c r="H234" s="3">
        <f>H29*H$11/2205</f>
        <v>12.953401360544218</v>
      </c>
      <c r="I234" s="3">
        <f>I29*I$11/2205</f>
        <v>1.019047619047619</v>
      </c>
      <c r="J234" s="3">
        <f>J29*J$11/2205</f>
        <v>0.6258503401360545</v>
      </c>
      <c r="K234" s="3">
        <f>K29*K$11/2205</f>
        <v>0</v>
      </c>
      <c r="L234" s="3">
        <f>L29*L$11/2205</f>
        <v>6.35265306122449</v>
      </c>
      <c r="M234" s="26">
        <f t="shared" si="4"/>
        <v>75.1459975510204</v>
      </c>
    </row>
    <row r="235" spans="1:13" ht="12.75">
      <c r="A235" s="2">
        <v>1925</v>
      </c>
      <c r="B235" s="3">
        <f>B30*B$11/2205</f>
        <v>2.639774693877551</v>
      </c>
      <c r="C235" s="3">
        <f>C30*C$11/2205</f>
        <v>0.7274648526077098</v>
      </c>
      <c r="D235" s="3">
        <f>D30*D$11/2205</f>
        <v>1.7794140589569163</v>
      </c>
      <c r="E235" s="3">
        <f>E30*E$11/2205</f>
        <v>8.031111111111112</v>
      </c>
      <c r="F235" s="3">
        <f>F30*F$11/2205</f>
        <v>36.08707482993197</v>
      </c>
      <c r="G235" s="3">
        <f>G30*G$11/2205</f>
        <v>4.099192743764172</v>
      </c>
      <c r="H235" s="3">
        <f>H30*H$11/2205</f>
        <v>13.390022675736962</v>
      </c>
      <c r="I235" s="3">
        <f>I30*I$11/2205</f>
        <v>0.6414285714285713</v>
      </c>
      <c r="J235" s="3">
        <f>J30*J$11/2205</f>
        <v>0.4857142857142857</v>
      </c>
      <c r="K235" s="3">
        <f>K30*K$11/2205</f>
        <v>0</v>
      </c>
      <c r="L235" s="3">
        <f>L30*L$11/2205</f>
        <v>6.858503401360545</v>
      </c>
      <c r="M235" s="26">
        <f t="shared" si="4"/>
        <v>74.7397012244898</v>
      </c>
    </row>
    <row r="236" spans="1:13" ht="12.75">
      <c r="A236" s="2">
        <v>1926</v>
      </c>
      <c r="B236" s="3">
        <f>B31*B$11/2205</f>
        <v>2.5577314285714285</v>
      </c>
      <c r="C236" s="3">
        <f>C31*C$11/2205</f>
        <v>0.5162857142857142</v>
      </c>
      <c r="D236" s="3">
        <f>D31*D$11/2205</f>
        <v>1.2585297052154194</v>
      </c>
      <c r="E236" s="3">
        <f>E31*E$11/2205</f>
        <v>7.771111111111113</v>
      </c>
      <c r="F236" s="3">
        <f>F31*F$11/2205</f>
        <v>38.57959183673469</v>
      </c>
      <c r="G236" s="3">
        <f>G31*G$11/2205</f>
        <v>4.147374149659864</v>
      </c>
      <c r="H236" s="3">
        <f>H31*H$11/2205</f>
        <v>10.852834467120182</v>
      </c>
      <c r="I236" s="3">
        <f>I31*I$11/2205</f>
        <v>0.6733333333333333</v>
      </c>
      <c r="J236" s="3">
        <f>J31*J$11/2205</f>
        <v>0.40843537414965986</v>
      </c>
      <c r="K236" s="3">
        <f>K31*K$11/2205</f>
        <v>0</v>
      </c>
      <c r="L236" s="3">
        <f>L31*L$11/2205</f>
        <v>6.285714285714286</v>
      </c>
      <c r="M236" s="26">
        <f t="shared" si="4"/>
        <v>73.05094140589571</v>
      </c>
    </row>
    <row r="237" spans="1:13" ht="12.75">
      <c r="A237" s="2">
        <v>1927</v>
      </c>
      <c r="B237" s="3">
        <f>B32*B$11/2205</f>
        <v>3.0502775510204083</v>
      </c>
      <c r="C237" s="3">
        <f>C32*C$11/2205</f>
        <v>0.4570294784580498</v>
      </c>
      <c r="D237" s="3">
        <f>D32*D$11/2205</f>
        <v>0.6639904761904762</v>
      </c>
      <c r="E237" s="3">
        <f>E32*E$11/2205</f>
        <v>5.535555555555556</v>
      </c>
      <c r="F237" s="3">
        <f>F32*F$11/2205</f>
        <v>43.5265306122449</v>
      </c>
      <c r="G237" s="3">
        <f>G32*G$11/2205</f>
        <v>4.632235827664399</v>
      </c>
      <c r="H237" s="3">
        <f>H32*H$11/2205</f>
        <v>11.554875283446712</v>
      </c>
      <c r="I237" s="3">
        <f>I32*I$11/2205</f>
        <v>0.6324489795918368</v>
      </c>
      <c r="J237" s="3">
        <f>J32*J$11/2205</f>
        <v>0.3507482993197279</v>
      </c>
      <c r="K237" s="3">
        <f>K32*K$11/2205</f>
        <v>0</v>
      </c>
      <c r="L237" s="3">
        <f>L32*L$11/2205</f>
        <v>5.9472108843537415</v>
      </c>
      <c r="M237" s="26">
        <f t="shared" si="4"/>
        <v>76.35090294784582</v>
      </c>
    </row>
    <row r="238" spans="1:13" ht="12.75">
      <c r="A238" s="2">
        <v>1928</v>
      </c>
      <c r="B238" s="3">
        <f>B33*B$11/2205</f>
        <v>3.526618775510204</v>
      </c>
      <c r="C238" s="3">
        <f>C33*C$11/2205</f>
        <v>0.5503265306122449</v>
      </c>
      <c r="D238" s="3">
        <f>D33*D$11/2205</f>
        <v>0.8434671201814059</v>
      </c>
      <c r="E238" s="3">
        <f>E33*E$11/2205</f>
        <v>5.968888888888889</v>
      </c>
      <c r="F238" s="3">
        <f>F33*F$11/2205</f>
        <v>39.97823129251701</v>
      </c>
      <c r="G238" s="3">
        <f>G33*G$11/2205</f>
        <v>4.889396825396826</v>
      </c>
      <c r="H238" s="3">
        <f>H33*H$11/2205</f>
        <v>10.596485260770976</v>
      </c>
      <c r="I238" s="3">
        <f>I33*I$11/2205</f>
        <v>0.8078231292517006</v>
      </c>
      <c r="J238" s="3">
        <f>J33*J$11/2205</f>
        <v>0.30775510204081635</v>
      </c>
      <c r="K238" s="3">
        <f>K33*K$11/2205</f>
        <v>0</v>
      </c>
      <c r="L238" s="3">
        <f>L33*L$11/2205</f>
        <v>5.155918367346938</v>
      </c>
      <c r="M238" s="26">
        <f t="shared" si="4"/>
        <v>72.62491129251701</v>
      </c>
    </row>
    <row r="239" spans="1:13" ht="12.75">
      <c r="A239" s="2">
        <v>1929</v>
      </c>
      <c r="B239" s="3">
        <f>B34*B$11/2205</f>
        <v>3.1909074829931976</v>
      </c>
      <c r="C239" s="3">
        <f>C34*C$11/2205</f>
        <v>0.7016190476190476</v>
      </c>
      <c r="D239" s="3">
        <f>D34*D$11/2205</f>
        <v>0.8133106575963719</v>
      </c>
      <c r="E239" s="3">
        <f>E34*E$11/2205</f>
        <v>4.935555555555556</v>
      </c>
      <c r="F239" s="3">
        <f>F34*F$11/2205</f>
        <v>40.00544217687075</v>
      </c>
      <c r="G239" s="3">
        <f>G34*G$11/2205</f>
        <v>4.3398095238095244</v>
      </c>
      <c r="H239" s="3">
        <f>H34*H$11/2205</f>
        <v>8.34920634920635</v>
      </c>
      <c r="I239" s="3">
        <f>I34*I$11/2205</f>
        <v>0.5771428571428571</v>
      </c>
      <c r="J239" s="3">
        <f>J34*J$11/2205</f>
        <v>0.23755102040816325</v>
      </c>
      <c r="K239" s="3">
        <f>K34*K$11/2205</f>
        <v>0</v>
      </c>
      <c r="L239" s="3">
        <f>L34*L$11/2205</f>
        <v>5.374421768707483</v>
      </c>
      <c r="M239" s="26">
        <f t="shared" si="4"/>
        <v>68.5249664399093</v>
      </c>
    </row>
    <row r="240" spans="1:13" ht="12.75">
      <c r="A240" s="2">
        <v>1930</v>
      </c>
      <c r="B240" s="3">
        <f>B35*B$11/2205</f>
        <v>3.7006666666666668</v>
      </c>
      <c r="C240" s="3">
        <f>C35*C$11/2205</f>
        <v>0.5704988662131518</v>
      </c>
      <c r="D240" s="3">
        <f>D35*D$11/2205</f>
        <v>0.9410643990929706</v>
      </c>
      <c r="E240" s="3">
        <f>E35*E$11/2205</f>
        <v>5.82</v>
      </c>
      <c r="F240" s="3">
        <f>F35*F$11/2205</f>
        <v>36.3156462585034</v>
      </c>
      <c r="G240" s="3">
        <f>G35*G$11/2205</f>
        <v>5.443918367346939</v>
      </c>
      <c r="H240" s="3">
        <f>H35*H$11/2205</f>
        <v>11.052380952380952</v>
      </c>
      <c r="I240" s="3">
        <f>I35*I$11/2205</f>
        <v>0.7459183673469387</v>
      </c>
      <c r="J240" s="3">
        <f>J35*J$11/2205</f>
        <v>0.2549659863945578</v>
      </c>
      <c r="K240" s="3">
        <f>K35*K$11/2205</f>
        <v>0</v>
      </c>
      <c r="L240" s="3">
        <f>L35*L$11/2205</f>
        <v>5.503673469387755</v>
      </c>
      <c r="M240" s="26">
        <f t="shared" si="4"/>
        <v>70.34873333333331</v>
      </c>
    </row>
    <row r="241" spans="1:13" ht="12.75">
      <c r="A241" s="2">
        <v>1931</v>
      </c>
      <c r="B241" s="3">
        <f>B36*B$11/2205</f>
        <v>2.384040816326531</v>
      </c>
      <c r="C241" s="3">
        <f>C36*C$11/2205</f>
        <v>0.726204081632653</v>
      </c>
      <c r="D241" s="3">
        <f>D36*D$11/2205</f>
        <v>0.9624480725623584</v>
      </c>
      <c r="E241" s="3">
        <f>E36*E$11/2205</f>
        <v>5.142222222222222</v>
      </c>
      <c r="F241" s="3">
        <f>F36*F$11/2205</f>
        <v>34.44353741496599</v>
      </c>
      <c r="G241" s="3">
        <f>G36*G$11/2205</f>
        <v>5.033650793650794</v>
      </c>
      <c r="H241" s="3">
        <f>H36*H$11/2205</f>
        <v>8.90249433106576</v>
      </c>
      <c r="I241" s="3">
        <f>I36*I$11/2205</f>
        <v>0.8191836734693877</v>
      </c>
      <c r="J241" s="3">
        <f>J36*J$11/2205</f>
        <v>0.27156462585034014</v>
      </c>
      <c r="K241" s="3">
        <f>K36*K$11/2205</f>
        <v>0</v>
      </c>
      <c r="L241" s="3">
        <f>L36*L$11/2205</f>
        <v>4.692789115646258</v>
      </c>
      <c r="M241" s="26">
        <f t="shared" si="4"/>
        <v>63.378135147392285</v>
      </c>
    </row>
    <row r="242" spans="1:13" ht="12.75">
      <c r="A242" s="2">
        <v>1932</v>
      </c>
      <c r="B242" s="3">
        <f>B37*B$11/2205</f>
        <v>2.435722448979592</v>
      </c>
      <c r="C242" s="3">
        <f>C37*C$11/2205</f>
        <v>0.6682086167800453</v>
      </c>
      <c r="D242" s="3">
        <f>D37*D$11/2205</f>
        <v>0.9242498866213154</v>
      </c>
      <c r="E242" s="3">
        <f>E37*E$11/2205</f>
        <v>4.888888888888889</v>
      </c>
      <c r="F242" s="3">
        <f>F37*F$11/2205</f>
        <v>36.32108843537415</v>
      </c>
      <c r="G242" s="3">
        <f>G37*G$11/2205</f>
        <v>4.836571428571428</v>
      </c>
      <c r="H242" s="3">
        <f>H37*H$11/2205</f>
        <v>8.562018140589569</v>
      </c>
      <c r="I242" s="3">
        <f>I37*I$11/2205</f>
        <v>0.6473469387755102</v>
      </c>
      <c r="J242" s="3">
        <f>J37*J$11/2205</f>
        <v>0.2786394557823129</v>
      </c>
      <c r="K242" s="3">
        <f>K37*K$11/2205</f>
        <v>0</v>
      </c>
      <c r="L242" s="3">
        <f>L37*L$11/2205</f>
        <v>4.64</v>
      </c>
      <c r="M242" s="26">
        <f t="shared" si="4"/>
        <v>64.20273424036282</v>
      </c>
    </row>
    <row r="243" spans="1:13" ht="12.75">
      <c r="A243" s="2">
        <v>1933</v>
      </c>
      <c r="B243" s="3">
        <f>B38*B$11/2205</f>
        <v>2.128126530612245</v>
      </c>
      <c r="C243" s="3">
        <f>C38*C$11/2205</f>
        <v>0.4910702947845805</v>
      </c>
      <c r="D243" s="3">
        <f>D38*D$11/2205</f>
        <v>0.9237015873015874</v>
      </c>
      <c r="E243" s="3">
        <f>E38*E$11/2205</f>
        <v>5.4222222222222225</v>
      </c>
      <c r="F243" s="3">
        <f>F38*F$11/2205</f>
        <v>33.6</v>
      </c>
      <c r="G243" s="3">
        <f>G38*G$11/2205</f>
        <v>3.99934693877551</v>
      </c>
      <c r="H243" s="3">
        <f>H38*H$11/2205</f>
        <v>7.431179138321996</v>
      </c>
      <c r="I243" s="3">
        <f>I38*I$11/2205</f>
        <v>0.687891156462585</v>
      </c>
      <c r="J243" s="3">
        <f>J38*J$11/2205</f>
        <v>0.24843537414965985</v>
      </c>
      <c r="K243" s="3">
        <f>K38*K$11/2205</f>
        <v>0</v>
      </c>
      <c r="L243" s="3">
        <f>L38*L$11/2205</f>
        <v>4.271836734693878</v>
      </c>
      <c r="M243" s="26">
        <f t="shared" si="4"/>
        <v>59.20380997732426</v>
      </c>
    </row>
    <row r="244" spans="1:13" ht="12.75">
      <c r="A244" s="2">
        <v>1934</v>
      </c>
      <c r="B244" s="3">
        <f>B39*B$11/2205</f>
        <v>2.60724462585034</v>
      </c>
      <c r="C244" s="3">
        <f>C39*C$11/2205</f>
        <v>0.43622675736961447</v>
      </c>
      <c r="D244" s="3">
        <f>D39*D$11/2205</f>
        <v>1.2424462585034013</v>
      </c>
      <c r="E244" s="3">
        <f>E39*E$11/2205</f>
        <v>6.644444444444446</v>
      </c>
      <c r="F244" s="3">
        <f>F39*F$11/2205</f>
        <v>23.325170068027212</v>
      </c>
      <c r="G244" s="3">
        <f>G39*G$11/2205</f>
        <v>4.67243537414966</v>
      </c>
      <c r="H244" s="3">
        <f>H39*H$11/2205</f>
        <v>9.243310657596371</v>
      </c>
      <c r="I244" s="3">
        <f>I39*I$11/2205</f>
        <v>0.8047619047619048</v>
      </c>
      <c r="J244" s="3">
        <f>J39*J$11/2205</f>
        <v>0.23564625850340137</v>
      </c>
      <c r="K244" s="3">
        <f>K39*K$11/2205</f>
        <v>0</v>
      </c>
      <c r="L244" s="3">
        <f>L39*L$11/2205</f>
        <v>2.3202721088435374</v>
      </c>
      <c r="M244" s="26">
        <f t="shared" si="4"/>
        <v>51.53195845804988</v>
      </c>
    </row>
    <row r="245" spans="1:13" ht="12.75">
      <c r="A245" s="2">
        <v>1935</v>
      </c>
      <c r="B245" s="3">
        <f>B40*B$11/2205</f>
        <v>2.978609523809524</v>
      </c>
      <c r="C245" s="3">
        <f>C40*C$11/2205</f>
        <v>0.6505578231292516</v>
      </c>
      <c r="D245" s="3">
        <f>D40*D$11/2205</f>
        <v>1.4191814058956917</v>
      </c>
      <c r="E245" s="3">
        <f>E40*E$11/2205</f>
        <v>6.742222222222223</v>
      </c>
      <c r="F245" s="3">
        <f>F40*F$11/2205</f>
        <v>37.56190476190476</v>
      </c>
      <c r="G245" s="3">
        <f>G40*G$11/2205</f>
        <v>4.9082630385487525</v>
      </c>
      <c r="H245" s="3">
        <f>H40*H$11/2205</f>
        <v>9.700793650793651</v>
      </c>
      <c r="I245" s="3">
        <f>I40*I$11/2205</f>
        <v>0.5359183673469388</v>
      </c>
      <c r="J245" s="3">
        <f>J40*J$11/2205</f>
        <v>0.2840816326530612</v>
      </c>
      <c r="K245" s="3">
        <f>K40*K$11/2205</f>
        <v>0</v>
      </c>
      <c r="L245" s="3">
        <f>L40*L$11/2205</f>
        <v>3.9341496598639454</v>
      </c>
      <c r="M245" s="26">
        <f t="shared" si="4"/>
        <v>68.7156820861678</v>
      </c>
    </row>
    <row r="246" spans="1:13" ht="12.75">
      <c r="A246" s="2">
        <v>1936</v>
      </c>
      <c r="B246" s="3">
        <f>B41*B$11/2205</f>
        <v>2.479444897959184</v>
      </c>
      <c r="C246" s="3">
        <f>C41*C$11/2205</f>
        <v>0.4683764172335601</v>
      </c>
      <c r="D246" s="3">
        <f>D41*D$11/2205</f>
        <v>1.111768253968254</v>
      </c>
      <c r="E246" s="3">
        <f>E41*E$11/2205</f>
        <v>5.4911111111111115</v>
      </c>
      <c r="F246" s="3">
        <f>F41*F$11/2205</f>
        <v>33.50204081632653</v>
      </c>
      <c r="G246" s="3">
        <f>G41*G$11/2205</f>
        <v>4.038965986394558</v>
      </c>
      <c r="H246" s="3">
        <f>H41*H$11/2205</f>
        <v>7.580272108843538</v>
      </c>
      <c r="I246" s="3">
        <f>I41*I$11/2205</f>
        <v>0.6312925170068027</v>
      </c>
      <c r="J246" s="3">
        <f>J41*J$11/2205</f>
        <v>0.24326530612244898</v>
      </c>
      <c r="K246" s="3">
        <f>K41*K$11/2205</f>
        <v>0</v>
      </c>
      <c r="L246" s="3">
        <f>L41*L$11/2205</f>
        <v>3.8674829931972785</v>
      </c>
      <c r="M246" s="26">
        <f t="shared" si="4"/>
        <v>59.41402040816326</v>
      </c>
    </row>
    <row r="247" spans="1:13" ht="12.75">
      <c r="A247" s="2">
        <v>1937</v>
      </c>
      <c r="B247" s="3">
        <f>B42*B$11/2205</f>
        <v>2.831686530612245</v>
      </c>
      <c r="C247" s="3">
        <f>C42*C$11/2205</f>
        <v>0.6959455782312924</v>
      </c>
      <c r="D247" s="3">
        <f>D42*D$11/2205</f>
        <v>0.9896802721088437</v>
      </c>
      <c r="E247" s="3">
        <f>E42*E$11/2205</f>
        <v>6.846666666666668</v>
      </c>
      <c r="F247" s="3">
        <f>F42*F$11/2205</f>
        <v>34.0843537414966</v>
      </c>
      <c r="G247" s="3">
        <f>G42*G$11/2205</f>
        <v>4.456489795918367</v>
      </c>
      <c r="H247" s="3">
        <f>H42*H$11/2205</f>
        <v>8.367687074829933</v>
      </c>
      <c r="I247" s="3">
        <f>I42*I$11/2205</f>
        <v>0.6863945578231293</v>
      </c>
      <c r="J247" s="3">
        <f>J42*J$11/2205</f>
        <v>0.3515646258503401</v>
      </c>
      <c r="K247" s="3">
        <f>K42*K$11/2205</f>
        <v>0</v>
      </c>
      <c r="L247" s="3">
        <f>L42*L$11/2205</f>
        <v>5.52108843537415</v>
      </c>
      <c r="M247" s="26">
        <f t="shared" si="4"/>
        <v>64.83155727891156</v>
      </c>
    </row>
    <row r="248" spans="1:13" ht="12.75">
      <c r="A248" s="2">
        <v>1938</v>
      </c>
      <c r="B248" s="3">
        <f>B43*B$11/2205</f>
        <v>2.944261224489796</v>
      </c>
      <c r="C248" s="3">
        <f>C43*C$11/2205</f>
        <v>0.8617369614512471</v>
      </c>
      <c r="D248" s="3">
        <f>D43*D$11/2205</f>
        <v>1.4054739229024944</v>
      </c>
      <c r="E248" s="3">
        <f>E43*E$11/2205</f>
        <v>7.715555555555557</v>
      </c>
      <c r="F248" s="3">
        <f>F43*F$11/2205</f>
        <v>34.40544217687075</v>
      </c>
      <c r="G248" s="3">
        <f>G43*G$11/2205</f>
        <v>4.731210884353741</v>
      </c>
      <c r="H248" s="3">
        <f>H43*H$11/2205</f>
        <v>9.313718820861679</v>
      </c>
      <c r="I248" s="3">
        <f>I43*I$11/2205</f>
        <v>0.5072108843537414</v>
      </c>
      <c r="J248" s="3">
        <f>J43*J$11/2205</f>
        <v>0.3912925170068027</v>
      </c>
      <c r="K248" s="3">
        <f>K43*K$11/2205</f>
        <v>0</v>
      </c>
      <c r="L248" s="3">
        <f>L43*L$11/2205</f>
        <v>5.829659863945578</v>
      </c>
      <c r="M248" s="26">
        <f t="shared" si="4"/>
        <v>68.10556281179139</v>
      </c>
    </row>
    <row r="249" spans="1:13" ht="12.75">
      <c r="A249" s="2">
        <v>1939</v>
      </c>
      <c r="B249" s="3">
        <f>B44*B$11/2205</f>
        <v>2.9359836734693876</v>
      </c>
      <c r="C249" s="3">
        <f>C44*C$11/2205</f>
        <v>0.8434557823129252</v>
      </c>
      <c r="D249" s="3">
        <f>D44*D$11/2205</f>
        <v>1.4798598639455784</v>
      </c>
      <c r="E249" s="3">
        <f>E44*E$11/2205</f>
        <v>7.877777777777778</v>
      </c>
      <c r="F249" s="3">
        <f>F44*F$11/2205</f>
        <v>34.01360544217687</v>
      </c>
      <c r="G249" s="3">
        <f>G44*G$11/2205</f>
        <v>5.175437641723356</v>
      </c>
      <c r="H249" s="3">
        <f>H44*H$11/2205</f>
        <v>9.823015873015873</v>
      </c>
      <c r="I249" s="3">
        <f>I44*I$11/2205</f>
        <v>0.49299319727891155</v>
      </c>
      <c r="J249" s="3">
        <f>J44*J$11/2205</f>
        <v>0.3749659863945578</v>
      </c>
      <c r="K249" s="3">
        <f>K44*K$11/2205</f>
        <v>0</v>
      </c>
      <c r="L249" s="3">
        <f>L44*L$11/2205</f>
        <v>6.4819047619047625</v>
      </c>
      <c r="M249" s="26">
        <f t="shared" si="4"/>
        <v>69.499</v>
      </c>
    </row>
    <row r="250" spans="1:13" ht="12.75">
      <c r="A250" s="2">
        <v>1940</v>
      </c>
      <c r="B250" s="3">
        <f>B45*B$11/2205</f>
        <v>2.744839455782313</v>
      </c>
      <c r="C250" s="3">
        <f>C45*C$11/2205</f>
        <v>0.7968072562358276</v>
      </c>
      <c r="D250" s="3">
        <f>D45*D$11/2205</f>
        <v>1.2713233560090702</v>
      </c>
      <c r="E250" s="3">
        <f>E45*E$11/2205</f>
        <v>6.915555555555556</v>
      </c>
      <c r="F250" s="3">
        <f>F45*F$11/2205</f>
        <v>37.63809523809524</v>
      </c>
      <c r="G250" s="3">
        <f>G45*G$11/2205</f>
        <v>5.045986394557823</v>
      </c>
      <c r="H250" s="3">
        <f>H45*H$11/2205</f>
        <v>9.813378684807256</v>
      </c>
      <c r="I250" s="3">
        <f>I45*I$11/2205</f>
        <v>0.4593877551020408</v>
      </c>
      <c r="J250" s="3">
        <f>J45*J$11/2205</f>
        <v>0.4236734693877551</v>
      </c>
      <c r="K250" s="3">
        <f>K45*K$11/2205</f>
        <v>0</v>
      </c>
      <c r="L250" s="3">
        <f>L45*L$11/2205</f>
        <v>6.36734693877551</v>
      </c>
      <c r="M250" s="26">
        <f t="shared" si="4"/>
        <v>71.47639410430838</v>
      </c>
    </row>
    <row r="251" spans="1:13" ht="12.75">
      <c r="A251" s="2">
        <v>1941</v>
      </c>
      <c r="B251" s="3">
        <f>B46*B$11/2205</f>
        <v>1.8071238095238098</v>
      </c>
      <c r="C251" s="3">
        <f>C46*C$11/2205</f>
        <v>0.9966394557823128</v>
      </c>
      <c r="D251" s="3">
        <f>D46*D$11/2205</f>
        <v>2.1193596371882086</v>
      </c>
      <c r="E251" s="3">
        <f>E46*E$11/2205</f>
        <v>6.555555555555556</v>
      </c>
      <c r="F251" s="3">
        <f>F46*F$11/2205</f>
        <v>29.926530612244896</v>
      </c>
      <c r="G251" s="3">
        <f>G46*G$11/2205</f>
        <v>5.5530521541950115</v>
      </c>
      <c r="H251" s="3">
        <f>H46*H$11/2205</f>
        <v>7.497959183673469</v>
      </c>
      <c r="I251" s="3">
        <f>I46*I$11/2205</f>
        <v>0.5271428571428571</v>
      </c>
      <c r="J251" s="3">
        <f>J46*J$11/2205</f>
        <v>0.3640816326530612</v>
      </c>
      <c r="K251" s="3">
        <f>K46*K$11/2205</f>
        <v>0.08266666666666667</v>
      </c>
      <c r="L251" s="3">
        <f>L46*L$11/2205</f>
        <v>4.332244897959184</v>
      </c>
      <c r="M251" s="26">
        <f t="shared" si="4"/>
        <v>59.762356462585046</v>
      </c>
    </row>
    <row r="252" spans="1:13" ht="12.75">
      <c r="A252" s="2">
        <v>1942</v>
      </c>
      <c r="B252" s="3">
        <f>B47*B$11/2205</f>
        <v>2.086897959183674</v>
      </c>
      <c r="C252" s="3">
        <f>C47*C$11/2205</f>
        <v>0.7892426303854875</v>
      </c>
      <c r="D252" s="3">
        <f>D47*D$11/2205</f>
        <v>2.547581405895692</v>
      </c>
      <c r="E252" s="3">
        <f>E47*E$11/2205</f>
        <v>6.78</v>
      </c>
      <c r="F252" s="3">
        <f>F47*F$11/2205</f>
        <v>40.751020408163264</v>
      </c>
      <c r="G252" s="3">
        <f>G47*G$11/2205</f>
        <v>7.174385487528345</v>
      </c>
      <c r="H252" s="3">
        <f>H47*H$11/2205</f>
        <v>9.575056689342404</v>
      </c>
      <c r="I252" s="3">
        <f>I47*I$11/2205</f>
        <v>0.4750340136054422</v>
      </c>
      <c r="J252" s="3">
        <f>J47*J$11/2205</f>
        <v>0.39646258503401355</v>
      </c>
      <c r="K252" s="3">
        <f>K47*K$11/2205</f>
        <v>0.3321904761904762</v>
      </c>
      <c r="L252" s="3">
        <f>L47*L$11/2205</f>
        <v>6.497959183673469</v>
      </c>
      <c r="M252" s="26">
        <f t="shared" si="4"/>
        <v>77.40583083900226</v>
      </c>
    </row>
    <row r="253" spans="1:13" ht="12.75">
      <c r="A253" s="2">
        <v>1943</v>
      </c>
      <c r="B253" s="3">
        <f>B48*B$11/2205</f>
        <v>1.0861632653061226</v>
      </c>
      <c r="C253" s="3">
        <f>C48*C$11/2205</f>
        <v>0.7287256235827664</v>
      </c>
      <c r="D253" s="3">
        <f>D48*D$11/2205</f>
        <v>1.3075111111111113</v>
      </c>
      <c r="E253" s="3">
        <f>E48*E$11/2205</f>
        <v>6.402222222222223</v>
      </c>
      <c r="F253" s="3">
        <f>F48*F$11/2205</f>
        <v>39.65714285714286</v>
      </c>
      <c r="G253" s="3">
        <f>G48*G$11/2205</f>
        <v>2.8688253968253967</v>
      </c>
      <c r="H253" s="3">
        <f>H48*H$11/2205</f>
        <v>3.839795918367347</v>
      </c>
      <c r="I253" s="3">
        <f>I48*I$11/2205</f>
        <v>0.4774149659863946</v>
      </c>
      <c r="J253" s="3">
        <f>J48*J$11/2205</f>
        <v>0.27918367346938777</v>
      </c>
      <c r="K253" s="3">
        <f>K48*K$11/2205</f>
        <v>0.20761904761904762</v>
      </c>
      <c r="L253" s="3">
        <f>L48*L$11/2205</f>
        <v>3.6087074829931973</v>
      </c>
      <c r="M253" s="26">
        <f t="shared" si="4"/>
        <v>60.463311564625855</v>
      </c>
    </row>
    <row r="254" spans="1:13" ht="12.75">
      <c r="A254" s="2">
        <v>1944</v>
      </c>
      <c r="B254" s="3">
        <f>B49*B$11/2205</f>
        <v>1.8711863945578233</v>
      </c>
      <c r="C254" s="3">
        <f>C49*C$11/2205</f>
        <v>0.728095238095238</v>
      </c>
      <c r="D254" s="3">
        <f>D49*D$11/2205</f>
        <v>2.0681850340136054</v>
      </c>
      <c r="E254" s="3">
        <f>E49*E$11/2205</f>
        <v>6.755555555555556</v>
      </c>
      <c r="F254" s="3">
        <f>F49*F$11/2205</f>
        <v>32.41904761904762</v>
      </c>
      <c r="G254" s="3">
        <f>G49*G$11/2205</f>
        <v>5.695709750566894</v>
      </c>
      <c r="H254" s="3">
        <f>H49*H$11/2205</f>
        <v>7.246371882086168</v>
      </c>
      <c r="I254" s="3">
        <f>I49*I$11/2205</f>
        <v>0.5166666666666667</v>
      </c>
      <c r="J254" s="3">
        <f>J49*J$11/2205</f>
        <v>0.331156462585034</v>
      </c>
      <c r="K254" s="3">
        <f>K49*K$11/2205</f>
        <v>0.25790476190476186</v>
      </c>
      <c r="L254" s="3">
        <f>L49*L$11/2205</f>
        <v>5.487619047619047</v>
      </c>
      <c r="M254" s="26">
        <f t="shared" si="4"/>
        <v>63.37749841269841</v>
      </c>
    </row>
    <row r="255" spans="1:13" ht="12.75">
      <c r="A255" s="2">
        <v>1945</v>
      </c>
      <c r="B255" s="3">
        <f>B50*B$11/2205</f>
        <v>1.5525714285714287</v>
      </c>
      <c r="C255" s="3">
        <f>C50*C$11/2205</f>
        <v>0.6682086167800453</v>
      </c>
      <c r="D255" s="3">
        <f>D50*D$11/2205</f>
        <v>1.9163061224489795</v>
      </c>
      <c r="E255" s="3">
        <f>E50*E$11/2205</f>
        <v>5.151111111111112</v>
      </c>
      <c r="F255" s="3">
        <f>F50*F$11/2205</f>
        <v>40.326530612244895</v>
      </c>
      <c r="G255" s="3">
        <f>G50*G$11/2205</f>
        <v>4.6470385487528345</v>
      </c>
      <c r="H255" s="3">
        <f>H50*H$11/2205</f>
        <v>5.711337868480726</v>
      </c>
      <c r="I255" s="3">
        <f>I50*I$11/2205</f>
        <v>0.44721088435374146</v>
      </c>
      <c r="J255" s="3">
        <f>J50*J$11/2205</f>
        <v>0.33278911564625846</v>
      </c>
      <c r="K255" s="3">
        <f>K50*K$11/2205</f>
        <v>0.32076190476190475</v>
      </c>
      <c r="L255" s="3">
        <f>L50*L$11/2205</f>
        <v>5.1322448979591835</v>
      </c>
      <c r="M255" s="26">
        <f t="shared" si="4"/>
        <v>66.20611111111111</v>
      </c>
    </row>
    <row r="256" spans="1:13" ht="12.75">
      <c r="A256" s="2">
        <v>1946</v>
      </c>
      <c r="B256" s="3">
        <f>B51*B$11/2205</f>
        <v>1.7591034013605444</v>
      </c>
      <c r="C256" s="3">
        <f>C51*C$11/2205</f>
        <v>0.83778231292517</v>
      </c>
      <c r="D256" s="3">
        <f>D51*D$11/2205</f>
        <v>1.9625460317460321</v>
      </c>
      <c r="E256" s="3">
        <f>E51*E$11/2205</f>
        <v>5.880000000000001</v>
      </c>
      <c r="F256" s="3">
        <f>F51*F$11/2205</f>
        <v>32.631292517006806</v>
      </c>
      <c r="G256" s="3">
        <f>G51*G$11/2205</f>
        <v>5.773496598639456</v>
      </c>
      <c r="H256" s="3">
        <f>H51*H$11/2205</f>
        <v>7.480952380952381</v>
      </c>
      <c r="I256" s="3">
        <f>I51*I$11/2205</f>
        <v>0.6024489795918366</v>
      </c>
      <c r="J256" s="3">
        <f>J51*J$11/2205</f>
        <v>0.3673469387755102</v>
      </c>
      <c r="K256" s="3">
        <f>K51*K$11/2205</f>
        <v>0.4083809523809524</v>
      </c>
      <c r="L256" s="3">
        <f>L51*L$11/2205</f>
        <v>4.144761904761904</v>
      </c>
      <c r="M256" s="26">
        <f t="shared" si="4"/>
        <v>61.8481120181406</v>
      </c>
    </row>
    <row r="257" spans="1:13" ht="12.75">
      <c r="A257" s="2">
        <v>1947</v>
      </c>
      <c r="B257" s="3">
        <f>B52*B$11/2205</f>
        <v>0.9991428571428572</v>
      </c>
      <c r="C257" s="3">
        <f>C52*C$11/2205</f>
        <v>0.7955464852607709</v>
      </c>
      <c r="D257" s="3">
        <f>D52*D$11/2205</f>
        <v>1.212655328798186</v>
      </c>
      <c r="E257" s="3">
        <f>E52*E$11/2205</f>
        <v>5.542222222222223</v>
      </c>
      <c r="F257" s="3">
        <f>F52*F$11/2205</f>
        <v>35.83673469387755</v>
      </c>
      <c r="G257" s="3">
        <f>G52*G$11/2205</f>
        <v>3.394176870748299</v>
      </c>
      <c r="H257" s="3">
        <f>H52*H$11/2205</f>
        <v>4.242176870748299</v>
      </c>
      <c r="I257" s="3">
        <f>I52*I$11/2205</f>
        <v>0.48857142857142855</v>
      </c>
      <c r="J257" s="3">
        <f>J52*J$11/2205</f>
        <v>0.38448979591836735</v>
      </c>
      <c r="K257" s="3">
        <f>K52*K$11/2205</f>
        <v>0.4228571428571428</v>
      </c>
      <c r="L257" s="3">
        <f>L52*L$11/2205</f>
        <v>4.323265306122448</v>
      </c>
      <c r="M257" s="26">
        <f t="shared" si="4"/>
        <v>57.64183900226757</v>
      </c>
    </row>
    <row r="258" spans="1:13" ht="12.75">
      <c r="A258" s="2">
        <v>1948</v>
      </c>
      <c r="B258" s="3">
        <f>B53*B$11/2205</f>
        <v>1.2351238095238095</v>
      </c>
      <c r="C258" s="3">
        <f>C53*C$11/2205</f>
        <v>0.8838004535147392</v>
      </c>
      <c r="D258" s="3">
        <f>D53*D$11/2205</f>
        <v>2.2663038548752836</v>
      </c>
      <c r="E258" s="3">
        <f>E53*E$11/2205</f>
        <v>7.164444444444444</v>
      </c>
      <c r="F258" s="3">
        <f>F53*F$11/2205</f>
        <v>35.05850340136055</v>
      </c>
      <c r="G258" s="3">
        <f>G53*G$11/2205</f>
        <v>6.275047619047619</v>
      </c>
      <c r="H258" s="3">
        <f>H53*H$11/2205</f>
        <v>7.69172335600907</v>
      </c>
      <c r="I258" s="3">
        <f>I53*I$11/2205</f>
        <v>0.6296598639455782</v>
      </c>
      <c r="J258" s="3">
        <f>J53*J$11/2205</f>
        <v>0.7308843537414965</v>
      </c>
      <c r="K258" s="3">
        <f>K53*K$11/2205</f>
        <v>0.6948571428571428</v>
      </c>
      <c r="L258" s="3">
        <f>L53*L$11/2205</f>
        <v>6.27374149659864</v>
      </c>
      <c r="M258" s="26">
        <f t="shared" si="4"/>
        <v>68.90408979591837</v>
      </c>
    </row>
    <row r="259" spans="1:13" ht="12.75">
      <c r="A259" s="2">
        <v>1949</v>
      </c>
      <c r="B259" s="3">
        <f>B54*B$11/2205</f>
        <v>1.0664775510204083</v>
      </c>
      <c r="C259" s="3">
        <f>C54*C$11/2205</f>
        <v>0.994748299319728</v>
      </c>
      <c r="D259" s="3">
        <f>D54*D$11/2205</f>
        <v>2.451629024943311</v>
      </c>
      <c r="E259" s="3">
        <f>E54*E$11/2205</f>
        <v>7.2666666666666675</v>
      </c>
      <c r="F259" s="3">
        <f>F54*F$11/2205</f>
        <v>22.895238095238096</v>
      </c>
      <c r="G259" s="3">
        <f>G54*G$11/2205</f>
        <v>5.624888888888889</v>
      </c>
      <c r="H259" s="3">
        <f>H54*H$11/2205</f>
        <v>7.056462585034014</v>
      </c>
      <c r="I259" s="3">
        <f>I54*I$11/2205</f>
        <v>0.5544217687074829</v>
      </c>
      <c r="J259" s="3">
        <f>J54*J$11/2205</f>
        <v>0.5942857142857142</v>
      </c>
      <c r="K259" s="3">
        <f>K54*K$11/2205</f>
        <v>0.9942857142857143</v>
      </c>
      <c r="L259" s="3">
        <f>L54*L$11/2205</f>
        <v>5.8533333333333335</v>
      </c>
      <c r="M259" s="26">
        <f t="shared" si="4"/>
        <v>55.352437641723355</v>
      </c>
    </row>
    <row r="260" spans="1:13" ht="12.75">
      <c r="A260" s="2">
        <v>1950</v>
      </c>
      <c r="B260" s="3">
        <f>B55*B$11/2205</f>
        <v>1.273469387755102</v>
      </c>
      <c r="C260" s="3">
        <f>C55*C$11/2205</f>
        <v>0.7362902494331066</v>
      </c>
      <c r="D260" s="3">
        <f>D55*D$11/2205</f>
        <v>2.5062761904761905</v>
      </c>
      <c r="E260" s="3">
        <f>E55*E$11/2205</f>
        <v>8.131111111111112</v>
      </c>
      <c r="F260" s="3">
        <f>F55*F$11/2205</f>
        <v>28.35918367346939</v>
      </c>
      <c r="G260" s="3">
        <f>G55*G$11/2205</f>
        <v>7.084408163265307</v>
      </c>
      <c r="H260" s="3">
        <f>H55*H$11/2205</f>
        <v>9.245011337868482</v>
      </c>
      <c r="I260" s="3">
        <f>I55*I$11/2205</f>
        <v>0.616734693877551</v>
      </c>
      <c r="J260" s="3">
        <f>J55*J$11/2205</f>
        <v>0.49795918367346936</v>
      </c>
      <c r="K260" s="3">
        <f>K55*K$11/2205</f>
        <v>1.2659047619047619</v>
      </c>
      <c r="L260" s="3">
        <f>L55*L$11/2205</f>
        <v>6.897414965986394</v>
      </c>
      <c r="M260" s="26">
        <f t="shared" si="4"/>
        <v>66.61376371882088</v>
      </c>
    </row>
    <row r="261" spans="1:13" ht="12.75">
      <c r="A261" s="2">
        <v>1951</v>
      </c>
      <c r="B261" s="3">
        <f>B56*B$11/2205</f>
        <v>1.2970285714285714</v>
      </c>
      <c r="C261" s="3">
        <f>C56*C$11/2205</f>
        <v>0.7633968253968254</v>
      </c>
      <c r="D261" s="3">
        <f>D56*D$11/2205</f>
        <v>2.8785714285714286</v>
      </c>
      <c r="E261" s="3">
        <f>E56*E$11/2205</f>
        <v>6.2666666666666675</v>
      </c>
      <c r="F261" s="3">
        <f>F56*F$11/2205</f>
        <v>40.03809523809524</v>
      </c>
      <c r="G261" s="3">
        <f>G56*G$11/2205</f>
        <v>7.530231292517007</v>
      </c>
      <c r="H261" s="3">
        <f>H56*H$11/2205</f>
        <v>9.320068027210885</v>
      </c>
      <c r="I261" s="3">
        <f>I56*I$11/2205</f>
        <v>0.39435374149659863</v>
      </c>
      <c r="J261" s="3">
        <f>J56*J$11/2205</f>
        <v>0.40979591836734697</v>
      </c>
      <c r="K261" s="3">
        <f>K56*K$11/2205</f>
        <v>1.4643809523809523</v>
      </c>
      <c r="L261" s="3">
        <f>L56*L$11/2205</f>
        <v>5.615510204081632</v>
      </c>
      <c r="M261" s="26">
        <f t="shared" si="4"/>
        <v>75.97809886621316</v>
      </c>
    </row>
    <row r="262" spans="1:13" ht="12.75">
      <c r="A262" s="2">
        <v>1952</v>
      </c>
      <c r="B262" s="3">
        <f>B57*B$11/2205</f>
        <v>1.1848571428571428</v>
      </c>
      <c r="C262" s="3">
        <f>C57*C$11/2205</f>
        <v>0.8050022675736961</v>
      </c>
      <c r="D262" s="3">
        <f>D57*D$11/2205</f>
        <v>3.772299319727891</v>
      </c>
      <c r="E262" s="3">
        <f>E57*E$11/2205</f>
        <v>6.671111111111111</v>
      </c>
      <c r="F262" s="3">
        <f>F57*F$11/2205</f>
        <v>33.50748299319728</v>
      </c>
      <c r="G262" s="3">
        <f>G57*G$11/2205</f>
        <v>6.963374149659864</v>
      </c>
      <c r="H262" s="3">
        <f>H57*H$11/2205</f>
        <v>7.658503401360544</v>
      </c>
      <c r="I262" s="3">
        <f>I57*I$11/2205</f>
        <v>0.4602721088435374</v>
      </c>
      <c r="J262" s="3">
        <f>J57*J$11/2205</f>
        <v>0.40653061224489795</v>
      </c>
      <c r="K262" s="3">
        <f>K57*K$11/2205</f>
        <v>1.5725714285714285</v>
      </c>
      <c r="L262" s="3">
        <f>L57*L$11/2205</f>
        <v>5.866666666666666</v>
      </c>
      <c r="M262" s="26">
        <f t="shared" si="4"/>
        <v>68.86867120181405</v>
      </c>
    </row>
    <row r="263" spans="1:13" ht="12.75">
      <c r="A263" s="2">
        <v>1953</v>
      </c>
      <c r="B263" s="3">
        <f>B58*B$11/2205</f>
        <v>1.0888163265306123</v>
      </c>
      <c r="C263" s="3">
        <f>C58*C$11/2205</f>
        <v>0.7293560090702947</v>
      </c>
      <c r="D263" s="3">
        <f>D58*D$11/2205</f>
        <v>4.1374666666666675</v>
      </c>
      <c r="E263" s="3">
        <f>E58*E$11/2205</f>
        <v>5.98888888888889</v>
      </c>
      <c r="F263" s="3">
        <f>F58*F$11/2205</f>
        <v>39.65714285714286</v>
      </c>
      <c r="G263" s="3">
        <f>G58*G$11/2205</f>
        <v>7.46637641723356</v>
      </c>
      <c r="H263" s="3">
        <f>H58*H$11/2205</f>
        <v>8.036281179138323</v>
      </c>
      <c r="I263" s="3">
        <f>I58*I$11/2205</f>
        <v>0.48517006802721085</v>
      </c>
      <c r="J263" s="3">
        <f>J58*J$11/2205</f>
        <v>0.46530612244897956</v>
      </c>
      <c r="K263" s="3">
        <f>K58*K$11/2205</f>
        <v>1.9097142857142857</v>
      </c>
      <c r="L263" s="3">
        <f>L58*L$11/2205</f>
        <v>7.332244897959183</v>
      </c>
      <c r="M263" s="26">
        <f t="shared" si="4"/>
        <v>77.29676371882088</v>
      </c>
    </row>
    <row r="264" spans="1:13" ht="12.75">
      <c r="A264" s="2">
        <v>1954</v>
      </c>
      <c r="B264" s="3">
        <f>B59*B$11/2205</f>
        <v>0.7831836734693878</v>
      </c>
      <c r="C264" s="3">
        <f>C59*C$11/2205</f>
        <v>0.6266031746031745</v>
      </c>
      <c r="D264" s="3">
        <f>D59*D$11/2205</f>
        <v>4.507020408163266</v>
      </c>
      <c r="E264" s="3">
        <f>E59*E$11/2205</f>
        <v>5.162222222222223</v>
      </c>
      <c r="F264" s="3">
        <f>F59*F$11/2205</f>
        <v>35.90204081632653</v>
      </c>
      <c r="G264" s="3">
        <f>G59*G$11/2205</f>
        <v>7.160598639455783</v>
      </c>
      <c r="H264" s="3">
        <f>H59*H$11/2205</f>
        <v>6.940476190476191</v>
      </c>
      <c r="I264" s="3">
        <f>I59*I$11/2205</f>
        <v>0.3874149659863946</v>
      </c>
      <c r="J264" s="3">
        <f>J59*J$11/2205</f>
        <v>0.5044897959183673</v>
      </c>
      <c r="K264" s="3">
        <f>K59*K$11/2205</f>
        <v>1.8201904761904761</v>
      </c>
      <c r="L264" s="3">
        <f>L59*L$11/2205</f>
        <v>6.737142857142857</v>
      </c>
      <c r="M264" s="26">
        <f t="shared" si="4"/>
        <v>70.53138321995465</v>
      </c>
    </row>
    <row r="265" spans="1:13" ht="12.75">
      <c r="A265" s="2">
        <v>1955</v>
      </c>
      <c r="B265" s="3">
        <f>B60*B$11/2205</f>
        <v>0.7295918367346939</v>
      </c>
      <c r="C265" s="3">
        <f>C60*C$11/2205</f>
        <v>0.7520498866213152</v>
      </c>
      <c r="D265" s="3">
        <f>D60*D$11/2205</f>
        <v>6.4642662131519275</v>
      </c>
      <c r="E265" s="3">
        <f>E60*E$11/2205</f>
        <v>5.651111111111112</v>
      </c>
      <c r="F265" s="3">
        <f>F60*F$11/2205</f>
        <v>32.51700680272109</v>
      </c>
      <c r="G265" s="3">
        <f>G60*G$11/2205</f>
        <v>7.154648526077097</v>
      </c>
      <c r="H265" s="3">
        <f>H60*H$11/2205</f>
        <v>6.886621315192744</v>
      </c>
      <c r="I265" s="3">
        <f>I60*I$11/2205</f>
        <v>0.42210884353741496</v>
      </c>
      <c r="J265" s="3">
        <f>J60*J$11/2205</f>
        <v>0.3727891156462585</v>
      </c>
      <c r="K265" s="3">
        <f>K60*K$11/2205</f>
        <v>2.283047619047619</v>
      </c>
      <c r="L265" s="3">
        <f>L60*L$11/2205</f>
        <v>5.575510204081633</v>
      </c>
      <c r="M265" s="26">
        <f t="shared" si="4"/>
        <v>68.80875147392291</v>
      </c>
    </row>
    <row r="266" spans="1:13" ht="12.75">
      <c r="A266" s="2">
        <v>1956</v>
      </c>
      <c r="B266" s="3">
        <f>B61*B$11/2205</f>
        <v>0.6574285714285715</v>
      </c>
      <c r="C266" s="3">
        <f>C61*C$11/2205</f>
        <v>0.7066621315192743</v>
      </c>
      <c r="D266" s="3">
        <f>D61*D$11/2205</f>
        <v>5.050933333333334</v>
      </c>
      <c r="E266" s="3">
        <f>E61*E$11/2205</f>
        <v>5.895555555555556</v>
      </c>
      <c r="F266" s="3">
        <f>F61*F$11/2205</f>
        <v>34.91700680272109</v>
      </c>
      <c r="G266" s="3">
        <f>G61*G$11/2205</f>
        <v>6.427863945578231</v>
      </c>
      <c r="H266" s="3">
        <f>H61*H$11/2205</f>
        <v>6.876190476190477</v>
      </c>
      <c r="I266" s="3">
        <f>I61*I$11/2205</f>
        <v>0.5146258503401361</v>
      </c>
      <c r="J266" s="3">
        <f>J61*J$11/2205</f>
        <v>0.507482993197279</v>
      </c>
      <c r="K266" s="3">
        <f>K61*K$11/2205</f>
        <v>2.0072380952380953</v>
      </c>
      <c r="L266" s="3">
        <f>L61*L$11/2205</f>
        <v>5.539319727891156</v>
      </c>
      <c r="M266" s="26">
        <f t="shared" si="4"/>
        <v>69.1003074829932</v>
      </c>
    </row>
    <row r="267" spans="1:13" ht="12.75">
      <c r="A267" s="2">
        <v>1957</v>
      </c>
      <c r="B267" s="3">
        <f>B62*B$11/2205</f>
        <v>0.6553061224489796</v>
      </c>
      <c r="C267" s="3">
        <f>C62*C$11/2205</f>
        <v>0.6732517006802721</v>
      </c>
      <c r="D267" s="3">
        <f>D62*D$11/2205</f>
        <v>5.359625850340136</v>
      </c>
      <c r="E267" s="3">
        <f>E62*E$11/2205</f>
        <v>6.291111111111112</v>
      </c>
      <c r="F267" s="3">
        <f>F62*F$11/2205</f>
        <v>35.91836734693877</v>
      </c>
      <c r="G267" s="3">
        <f>G62*G$11/2205</f>
        <v>6.156190476190476</v>
      </c>
      <c r="H267" s="3">
        <f>H62*H$11/2205</f>
        <v>9.035714285714286</v>
      </c>
      <c r="I267" s="3">
        <f>I62*I$11/2205</f>
        <v>0.4848979591836735</v>
      </c>
      <c r="J267" s="3">
        <f>J62*J$11/2205</f>
        <v>0.5072108843537414</v>
      </c>
      <c r="K267" s="3">
        <f>K62*K$11/2205</f>
        <v>2.467047619047619</v>
      </c>
      <c r="L267" s="3">
        <f>L62*L$11/2205</f>
        <v>5.420680272108844</v>
      </c>
      <c r="M267" s="26">
        <f t="shared" si="4"/>
        <v>72.9694036281179</v>
      </c>
    </row>
    <row r="268" spans="1:13" ht="12.75">
      <c r="A268" s="2">
        <v>1958</v>
      </c>
      <c r="B268" s="3">
        <f>B63*B$11/2205</f>
        <v>0.7004081632653062</v>
      </c>
      <c r="C268" s="3">
        <f>C63*C$11/2205</f>
        <v>0.7558321995464852</v>
      </c>
      <c r="D268" s="3">
        <f>D63*D$11/2205</f>
        <v>5.411714285714286</v>
      </c>
      <c r="E268" s="3">
        <f>E63*E$11/2205</f>
        <v>6.802222222222223</v>
      </c>
      <c r="F268" s="3">
        <f>F63*F$11/2205</f>
        <v>30.160544217687075</v>
      </c>
      <c r="G268" s="3">
        <f>G63*G$11/2205</f>
        <v>6.132390022675737</v>
      </c>
      <c r="H268" s="3">
        <f>H63*H$11/2205</f>
        <v>11.25907029478458</v>
      </c>
      <c r="I268" s="3">
        <f>I63*I$11/2205</f>
        <v>0.5179591836734694</v>
      </c>
      <c r="J268" s="3">
        <f>J63*J$11/2205</f>
        <v>0.5224489795918368</v>
      </c>
      <c r="K268" s="3">
        <f>K63*K$11/2205</f>
        <v>2.5062857142857142</v>
      </c>
      <c r="L268" s="3">
        <f>L63*L$11/2205</f>
        <v>6.60108843537415</v>
      </c>
      <c r="M268" s="26">
        <f t="shared" si="4"/>
        <v>71.36996371882086</v>
      </c>
    </row>
    <row r="269" spans="1:13" ht="12.75">
      <c r="A269" s="2">
        <v>1959</v>
      </c>
      <c r="B269" s="3">
        <f>B64*B$11/2205</f>
        <v>0.6838707482993197</v>
      </c>
      <c r="C269" s="3">
        <f>C64*C$11/2205</f>
        <v>0.7154875283446711</v>
      </c>
      <c r="D269" s="3">
        <f>D64*D$11/2205</f>
        <v>5.621164625850341</v>
      </c>
      <c r="E269" s="3">
        <f>E64*E$11/2205</f>
        <v>7.075555555555556</v>
      </c>
      <c r="F269" s="3">
        <f>F64*F$11/2205</f>
        <v>36.08163265306123</v>
      </c>
      <c r="G269" s="3">
        <f>G64*G$11/2205</f>
        <v>5.640707482993197</v>
      </c>
      <c r="H269" s="3">
        <f>H64*H$11/2205</f>
        <v>10.588548752834468</v>
      </c>
      <c r="I269" s="3">
        <f>I64*I$11/2205</f>
        <v>0.47959183673469385</v>
      </c>
      <c r="J269" s="3">
        <f>J64*J$11/2205</f>
        <v>0.41333333333333333</v>
      </c>
      <c r="K269" s="3">
        <f>K64*K$11/2205</f>
        <v>2.5839999999999996</v>
      </c>
      <c r="L269" s="3">
        <f>L64*L$11/2205</f>
        <v>3.501224489795918</v>
      </c>
      <c r="M269" s="26">
        <f t="shared" si="4"/>
        <v>73.38511700680273</v>
      </c>
    </row>
    <row r="270" spans="1:13" ht="12.75">
      <c r="A270" s="2">
        <v>1960</v>
      </c>
      <c r="B270" s="3">
        <f>B65*B$11/2205</f>
        <v>0.5842748299319728</v>
      </c>
      <c r="C270" s="3">
        <f>C65*C$11/2205</f>
        <v>0.6146258503401361</v>
      </c>
      <c r="D270" s="3">
        <f>D65*D$11/2205</f>
        <v>4.73730612244898</v>
      </c>
      <c r="E270" s="3">
        <f>E65*E$11/2205</f>
        <v>5.773333333333333</v>
      </c>
      <c r="F270" s="3">
        <f>F65*F$11/2205</f>
        <v>39.8421768707483</v>
      </c>
      <c r="G270" s="3">
        <f>G65*G$11/2205</f>
        <v>4.894766439909297</v>
      </c>
      <c r="H270" s="3">
        <f>H65*H$11/2205</f>
        <v>9.335034013605442</v>
      </c>
      <c r="I270" s="3">
        <f>I65*I$11/2205</f>
        <v>0.6078231292517007</v>
      </c>
      <c r="J270" s="3">
        <f>J65*J$11/2205</f>
        <v>0.41034013605442177</v>
      </c>
      <c r="K270" s="3">
        <f>K65*K$11/2205</f>
        <v>1.902857142857143</v>
      </c>
      <c r="L270" s="3">
        <f>L65*L$11/2205</f>
        <v>4.889251700680272</v>
      </c>
      <c r="M270" s="26">
        <f t="shared" si="4"/>
        <v>73.591789569161</v>
      </c>
    </row>
    <row r="271" spans="1:13" ht="12.75">
      <c r="A271" s="2">
        <v>1961</v>
      </c>
      <c r="B271" s="3">
        <f>B66*B$11/2205</f>
        <v>0.5910861224489796</v>
      </c>
      <c r="C271" s="3">
        <f>C66*C$11/2205</f>
        <v>0.8258049886621315</v>
      </c>
      <c r="D271" s="3">
        <f>D66*D$11/2205</f>
        <v>5.315761904761906</v>
      </c>
      <c r="E271" s="3">
        <f>E66*E$11/2205</f>
        <v>7.324444444444445</v>
      </c>
      <c r="F271" s="3">
        <f>F66*F$11/2205</f>
        <v>41.78503401360544</v>
      </c>
      <c r="G271" s="3">
        <f>G66*G$11/2205</f>
        <v>5.519673469387755</v>
      </c>
      <c r="H271" s="3">
        <f>H66*H$11/2205</f>
        <v>10.190362811791383</v>
      </c>
      <c r="I271" s="3">
        <f>I66*I$11/2205</f>
        <v>0.6679591836734693</v>
      </c>
      <c r="J271" s="3">
        <f>J66*J$11/2205</f>
        <v>0.41904761904761906</v>
      </c>
      <c r="K271" s="3">
        <f>K66*K$11/2205</f>
        <v>2.526095238095238</v>
      </c>
      <c r="L271" s="3">
        <f>L66*L$11/2205</f>
        <v>5.563809523809523</v>
      </c>
      <c r="M271" s="26">
        <f t="shared" si="4"/>
        <v>80.7290793197279</v>
      </c>
    </row>
    <row r="272" spans="1:13" ht="12.75">
      <c r="A272" s="2">
        <v>1962</v>
      </c>
      <c r="B272" s="3">
        <f>B67*B$11/2205</f>
        <v>0.6435619047619048</v>
      </c>
      <c r="C272" s="3">
        <f>C67*C$11/2205</f>
        <v>0.8863219954648526</v>
      </c>
      <c r="D272" s="3">
        <f>D67*D$11/2205</f>
        <v>6.0800911564625855</v>
      </c>
      <c r="E272" s="3">
        <f>E67*E$11/2205</f>
        <v>8.473333333333334</v>
      </c>
      <c r="F272" s="3">
        <f>F67*F$11/2205</f>
        <v>35.265306122448976</v>
      </c>
      <c r="G272" s="3">
        <f>G67*G$11/2205</f>
        <v>6.046185941043084</v>
      </c>
      <c r="H272" s="3">
        <f>H67*H$11/2205</f>
        <v>11.377097505668933</v>
      </c>
      <c r="I272" s="3">
        <f>I67*I$11/2205</f>
        <v>0.6517687074829931</v>
      </c>
      <c r="J272" s="3">
        <f>J67*J$11/2205</f>
        <v>0.4114285714285714</v>
      </c>
      <c r="K272" s="3">
        <f>K67*K$11/2205</f>
        <v>2.517333333333333</v>
      </c>
      <c r="L272" s="3">
        <f>L67*L$11/2205</f>
        <v>4.416870748299319</v>
      </c>
      <c r="M272" s="26">
        <f t="shared" si="4"/>
        <v>76.76929931972788</v>
      </c>
    </row>
    <row r="273" spans="1:13" ht="12.75">
      <c r="A273" s="2">
        <v>1963</v>
      </c>
      <c r="B273" s="3">
        <f>B68*B$11/2205</f>
        <v>0.788843537414966</v>
      </c>
      <c r="C273" s="3">
        <f>C68*C$11/2205</f>
        <v>0.9575555555555555</v>
      </c>
      <c r="D273" s="3">
        <f>D68*D$11/2205</f>
        <v>6.5803229024943315</v>
      </c>
      <c r="E273" s="3">
        <f>E68*E$11/2205</f>
        <v>8.802222222222223</v>
      </c>
      <c r="F273" s="3">
        <f>F68*F$11/2205</f>
        <v>39.70068027210884</v>
      </c>
      <c r="G273" s="3">
        <f>G68*G$11/2205</f>
        <v>6.062585034013606</v>
      </c>
      <c r="H273" s="3">
        <f>H68*H$11/2205</f>
        <v>9.76530612244898</v>
      </c>
      <c r="I273" s="3">
        <f>I68*I$11/2205</f>
        <v>0.6661224489795918</v>
      </c>
      <c r="J273" s="3">
        <f>J68*J$11/2205</f>
        <v>0.42204081632653057</v>
      </c>
      <c r="K273" s="3">
        <f>K68*K$11/2205</f>
        <v>1.9055238095238096</v>
      </c>
      <c r="L273" s="3">
        <f>L68*L$11/2205</f>
        <v>4.948299319727891</v>
      </c>
      <c r="M273" s="26">
        <f t="shared" si="4"/>
        <v>80.59950204081633</v>
      </c>
    </row>
    <row r="274" spans="1:13" ht="12.75">
      <c r="A274" s="2">
        <v>1964</v>
      </c>
      <c r="B274" s="3">
        <f>B69*B$11/2205</f>
        <v>1.1217142857142857</v>
      </c>
      <c r="C274" s="3">
        <f>C69*C$11/2205</f>
        <v>1.282204081632653</v>
      </c>
      <c r="D274" s="3">
        <f>D69*D$11/2205</f>
        <v>9.634532879818595</v>
      </c>
      <c r="E274" s="3">
        <f>E69*E$11/2205</f>
        <v>10.80888888888889</v>
      </c>
      <c r="F274" s="3">
        <f>F69*F$11/2205</f>
        <v>37.25714285714286</v>
      </c>
      <c r="G274" s="3">
        <f>G69*G$11/2205</f>
        <v>6.316408163265306</v>
      </c>
      <c r="H274" s="3">
        <f>H69*H$11/2205</f>
        <v>9.168253968253968</v>
      </c>
      <c r="I274" s="3">
        <f>I69*I$11/2205</f>
        <v>0.6869387755102041</v>
      </c>
      <c r="J274" s="3">
        <f>J69*J$11/2205</f>
        <v>0.38693877551020406</v>
      </c>
      <c r="K274" s="3">
        <f>K69*K$11/2205</f>
        <v>2.6575238095238096</v>
      </c>
      <c r="L274" s="3">
        <f>L69*L$11/2205</f>
        <v>5.0843537414965985</v>
      </c>
      <c r="M274" s="26">
        <f t="shared" si="4"/>
        <v>84.40490022675736</v>
      </c>
    </row>
    <row r="275" spans="1:13" ht="12.75">
      <c r="A275" s="2">
        <v>1965</v>
      </c>
      <c r="B275" s="3">
        <f>B70*B$11/2205</f>
        <v>1.6968979591836737</v>
      </c>
      <c r="C275" s="3">
        <f>C70*C$11/2205</f>
        <v>1.3748707482993197</v>
      </c>
      <c r="D275" s="3">
        <f>D70*D$11/2205</f>
        <v>10.846822675736963</v>
      </c>
      <c r="E275" s="3">
        <f>E70*E$11/2205</f>
        <v>11.013333333333334</v>
      </c>
      <c r="F275" s="3">
        <f>F70*F$11/2205</f>
        <v>32.38639455782313</v>
      </c>
      <c r="G275" s="3">
        <f>G70*G$11/2205</f>
        <v>7.017795918367347</v>
      </c>
      <c r="H275" s="3">
        <f>H70*H$11/2205</f>
        <v>8.822675736961452</v>
      </c>
      <c r="I275" s="3">
        <f>I70*I$11/2205</f>
        <v>0.6685714285714286</v>
      </c>
      <c r="J275" s="3">
        <f>J70*J$11/2205</f>
        <v>0.3469387755102041</v>
      </c>
      <c r="K275" s="3">
        <f>K70*K$11/2205</f>
        <v>3.059047619047619</v>
      </c>
      <c r="L275" s="3">
        <f>L70*L$11/2205</f>
        <v>3.734149659863945</v>
      </c>
      <c r="M275" s="26">
        <f t="shared" si="4"/>
        <v>80.96749841269842</v>
      </c>
    </row>
    <row r="276" spans="1:13" ht="12.75">
      <c r="A276" s="2">
        <v>1966</v>
      </c>
      <c r="B276" s="3">
        <f>B71*B$11/2205</f>
        <v>1.9873197278911565</v>
      </c>
      <c r="C276" s="3">
        <f>C71*C$11/2205</f>
        <v>1.8363129251700678</v>
      </c>
      <c r="D276" s="3">
        <f>D71*D$11/2205</f>
        <v>11.894622675736962</v>
      </c>
      <c r="E276" s="3">
        <f>E71*E$11/2205</f>
        <v>11.904444444444445</v>
      </c>
      <c r="F276" s="3">
        <f>F71*F$11/2205</f>
        <v>42.97142857142857</v>
      </c>
      <c r="G276" s="3">
        <f>G71*G$11/2205</f>
        <v>5.935310657596372</v>
      </c>
      <c r="H276" s="3">
        <f>H71*H$11/2205</f>
        <v>6.716893424036281</v>
      </c>
      <c r="I276" s="3">
        <f>I71*I$11/2205</f>
        <v>0.6804761904761905</v>
      </c>
      <c r="J276" s="3">
        <f>J71*J$11/2205</f>
        <v>0.35619047619047617</v>
      </c>
      <c r="K276" s="3">
        <f>K71*K$11/2205</f>
        <v>3.4331428571428573</v>
      </c>
      <c r="L276" s="3">
        <f>L71*L$11/2205</f>
        <v>4.306666666666666</v>
      </c>
      <c r="M276" s="26">
        <f t="shared" si="4"/>
        <v>92.02280861678004</v>
      </c>
    </row>
    <row r="277" spans="1:13" ht="12.75">
      <c r="A277" s="2">
        <v>1967</v>
      </c>
      <c r="B277" s="3">
        <f>B72*B$11/2205</f>
        <v>2.3338979591836733</v>
      </c>
      <c r="C277" s="3">
        <f>C72*C$11/2205</f>
        <v>0.8932562358276643</v>
      </c>
      <c r="D277" s="3">
        <f>D72*D$11/2205</f>
        <v>13.204875283446713</v>
      </c>
      <c r="E277" s="3">
        <f>E72*E$11/2205</f>
        <v>13.546666666666667</v>
      </c>
      <c r="F277" s="3">
        <f>F72*F$11/2205</f>
        <v>48.67482993197279</v>
      </c>
      <c r="G277" s="3">
        <f>G72*G$11/2205</f>
        <v>6.640326530612245</v>
      </c>
      <c r="H277" s="3">
        <f>H72*H$11/2205</f>
        <v>6.569387755102041</v>
      </c>
      <c r="I277" s="3">
        <f>I72*I$11/2205</f>
        <v>0.4995918367346938</v>
      </c>
      <c r="J277" s="3">
        <f>J72*J$11/2205</f>
        <v>0.35455782312925166</v>
      </c>
      <c r="K277" s="3">
        <f>K72*K$11/2205</f>
        <v>3.0822857142857143</v>
      </c>
      <c r="L277" s="3">
        <f>L72*L$11/2205</f>
        <v>4.311292517006803</v>
      </c>
      <c r="M277" s="26">
        <f t="shared" si="4"/>
        <v>100.11096825396825</v>
      </c>
    </row>
    <row r="278" spans="1:13" ht="12.75">
      <c r="A278" s="2">
        <v>1968</v>
      </c>
      <c r="B278" s="3">
        <f>B73*B$11/2205</f>
        <v>2.886530612244898</v>
      </c>
      <c r="C278" s="3">
        <f>C73*C$11/2205</f>
        <v>1.011768707482993</v>
      </c>
      <c r="D278" s="3">
        <f>D73*D$11/2205</f>
        <v>14.430689795918369</v>
      </c>
      <c r="E278" s="3">
        <f>E73*E$11/2205</f>
        <v>14.444444444444446</v>
      </c>
      <c r="F278" s="3">
        <f>F73*F$11/2205</f>
        <v>43.51020408163265</v>
      </c>
      <c r="G278" s="3">
        <f>G73*G$11/2205</f>
        <v>7.509333333333334</v>
      </c>
      <c r="H278" s="3">
        <f>H73*H$11/2205</f>
        <v>6.497959183673469</v>
      </c>
      <c r="I278" s="3">
        <f>I73*I$11/2205</f>
        <v>0.5853061224489795</v>
      </c>
      <c r="J278" s="3">
        <f>J73*J$11/2205</f>
        <v>0.3904761904761905</v>
      </c>
      <c r="K278" s="3">
        <f>K73*K$11/2205</f>
        <v>3.4388571428571426</v>
      </c>
      <c r="L278" s="3">
        <f>L73*L$11/2205</f>
        <v>4.138231292517006</v>
      </c>
      <c r="M278" s="26">
        <f t="shared" si="4"/>
        <v>98.84380090702949</v>
      </c>
    </row>
    <row r="279" spans="1:13" ht="12.75">
      <c r="A279" s="2">
        <v>1969</v>
      </c>
      <c r="B279" s="3">
        <f>B74*B$11/2205</f>
        <v>2.7857142857142856</v>
      </c>
      <c r="C279" s="3">
        <f>C74*C$11/2205</f>
        <v>1.2185351473922903</v>
      </c>
      <c r="D279" s="3">
        <f>D74*D$11/2205</f>
        <v>12.833493877551021</v>
      </c>
      <c r="E279" s="3">
        <f>E74*E$11/2205</f>
        <v>15.522222222222222</v>
      </c>
      <c r="F279" s="3">
        <f>F74*F$11/2205</f>
        <v>46.97142857142857</v>
      </c>
      <c r="G279" s="3">
        <f>G74*G$11/2205</f>
        <v>7.258848072562358</v>
      </c>
      <c r="H279" s="3">
        <f>H74*H$11/2205</f>
        <v>4.789115646258503</v>
      </c>
      <c r="I279" s="3">
        <f>I74*I$11/2205</f>
        <v>0.5803401360544217</v>
      </c>
      <c r="J279" s="3">
        <f>J74*J$11/2205</f>
        <v>0.4277551020408163</v>
      </c>
      <c r="K279" s="3">
        <f>K74*K$11/2205</f>
        <v>2.9196190476190473</v>
      </c>
      <c r="L279" s="3">
        <f>L74*L$11/2205</f>
        <v>3.964625850340136</v>
      </c>
      <c r="M279" s="26">
        <f t="shared" si="4"/>
        <v>99.27169795918368</v>
      </c>
    </row>
    <row r="280" spans="1:13" ht="12.75">
      <c r="A280" s="2">
        <v>1970</v>
      </c>
      <c r="B280" s="3">
        <f>B75*B$11/2205</f>
        <v>3.069238095238095</v>
      </c>
      <c r="C280" s="3">
        <f>C75*C$11/2205</f>
        <v>1.1592789115646258</v>
      </c>
      <c r="D280" s="3">
        <f>D75*D$11/2205</f>
        <v>17.477040816326532</v>
      </c>
      <c r="E280" s="3">
        <f>E75*E$11/2205</f>
        <v>17.76</v>
      </c>
      <c r="F280" s="3">
        <f>F75*F$11/2205</f>
        <v>41.63265306122449</v>
      </c>
      <c r="G280" s="3">
        <f>G75*G$11/2205</f>
        <v>7.739210884353741</v>
      </c>
      <c r="H280" s="3">
        <f>H75*H$11/2205</f>
        <v>4.421088435374149</v>
      </c>
      <c r="I280" s="3">
        <f>I75*I$11/2205</f>
        <v>0.7027891156462585</v>
      </c>
      <c r="J280" s="3">
        <f>J75*J$11/2205</f>
        <v>0.47238095238095235</v>
      </c>
      <c r="K280" s="3">
        <f>K75*K$11/2205</f>
        <v>3.956190476190476</v>
      </c>
      <c r="L280" s="3">
        <f>L75*L$11/2205</f>
        <v>4.3140136054421765</v>
      </c>
      <c r="M280" s="26">
        <f t="shared" si="4"/>
        <v>102.70388435374149</v>
      </c>
    </row>
    <row r="281" spans="1:13" ht="12.75">
      <c r="A281" s="2">
        <v>1971</v>
      </c>
      <c r="B281" s="3">
        <f>B76*B$11/2205</f>
        <v>3.6866938775510203</v>
      </c>
      <c r="C281" s="3">
        <f>C76*C$11/2205</f>
        <v>1.821814058956916</v>
      </c>
      <c r="D281" s="3">
        <f>D76*D$11/2205</f>
        <v>18.69755510204082</v>
      </c>
      <c r="E281" s="3">
        <f>E76*E$11/2205</f>
        <v>19.195555555555558</v>
      </c>
      <c r="F281" s="3">
        <f>F76*F$11/2205</f>
        <v>35.71156462585034</v>
      </c>
      <c r="G281" s="3">
        <f>G76*G$11/2205</f>
        <v>8.201433106575964</v>
      </c>
      <c r="H281" s="3">
        <f>H76*H$11/2205</f>
        <v>4.243197278911564</v>
      </c>
      <c r="I281" s="3">
        <f>I76*I$11/2205</f>
        <v>0.542312925170068</v>
      </c>
      <c r="J281" s="3">
        <f>J76*J$11/2205</f>
        <v>0.3526530612244898</v>
      </c>
      <c r="K281" s="3">
        <f>K76*K$11/2205</f>
        <v>3.916571428571428</v>
      </c>
      <c r="L281" s="3">
        <f>L76*L$11/2205</f>
        <v>3.946122448979591</v>
      </c>
      <c r="M281" s="26">
        <f t="shared" si="4"/>
        <v>100.31547346938777</v>
      </c>
    </row>
    <row r="282" spans="1:13" ht="12.75">
      <c r="A282" s="2">
        <v>1972</v>
      </c>
      <c r="B282" s="3">
        <f>B77*B$11/2205</f>
        <v>3.2433673469387756</v>
      </c>
      <c r="C282" s="3">
        <f>C77*C$11/2205</f>
        <v>2.026689342403628</v>
      </c>
      <c r="D282" s="3">
        <f>D77*D$11/2205</f>
        <v>16.946104308390023</v>
      </c>
      <c r="E282" s="3">
        <f>E77*E$11/2205</f>
        <v>19.355555555555554</v>
      </c>
      <c r="F282" s="3">
        <f>F77*F$11/2205</f>
        <v>38.2421768707483</v>
      </c>
      <c r="G282" s="3">
        <f>G77*G$11/2205</f>
        <v>7.46550566893424</v>
      </c>
      <c r="H282" s="3">
        <f>H77*H$11/2205</f>
        <v>3.671768707482993</v>
      </c>
      <c r="I282" s="3">
        <f>I77*I$11/2205</f>
        <v>0.5321768707482993</v>
      </c>
      <c r="J282" s="3">
        <f>J77*J$11/2205</f>
        <v>0.4519727891156462</v>
      </c>
      <c r="K282" s="3">
        <f>K77*K$11/2205</f>
        <v>5.2457142857142856</v>
      </c>
      <c r="L282" s="3">
        <f>L77*L$11/2205</f>
        <v>4.446258503401361</v>
      </c>
      <c r="M282" s="26">
        <f aca="true" t="shared" si="5" ref="M282:M317">SUM(B282:L282)</f>
        <v>101.62729024943312</v>
      </c>
    </row>
    <row r="283" spans="1:13" ht="12.75">
      <c r="A283" s="2">
        <v>1973</v>
      </c>
      <c r="B283" s="3">
        <f>B78*B$11/2205</f>
        <v>3.051904761904762</v>
      </c>
      <c r="C283" s="3">
        <f>C78*C$11/2205</f>
        <v>1.807315192743764</v>
      </c>
      <c r="D283" s="3">
        <f>D78*D$11/2205</f>
        <v>19.018675736961452</v>
      </c>
      <c r="E283" s="3">
        <f>E78*E$11/2205</f>
        <v>20.8</v>
      </c>
      <c r="F283" s="3">
        <f>F78*F$11/2205</f>
        <v>39.053061224489795</v>
      </c>
      <c r="G283" s="3">
        <f>G78*G$11/2205</f>
        <v>7.161904761904762</v>
      </c>
      <c r="H283" s="3">
        <f>H78*H$11/2205</f>
        <v>3.197278911564626</v>
      </c>
      <c r="I283" s="3">
        <f>I78*I$11/2205</f>
        <v>0.49421768707482994</v>
      </c>
      <c r="J283" s="3">
        <f>J78*J$11/2205</f>
        <v>0.41904761904761906</v>
      </c>
      <c r="K283" s="3">
        <f>K78*K$11/2205</f>
        <v>5.55047619047619</v>
      </c>
      <c r="L283" s="3">
        <f>L78*L$11/2205</f>
        <v>4.145034013605442</v>
      </c>
      <c r="M283" s="26">
        <f t="shared" si="5"/>
        <v>104.69891609977324</v>
      </c>
    </row>
    <row r="284" spans="1:13" ht="12.75">
      <c r="A284" s="2">
        <v>1974</v>
      </c>
      <c r="B284" s="3">
        <f>B79*B$11/2205</f>
        <v>2.7241632653061227</v>
      </c>
      <c r="C284" s="3">
        <f>C79*C$11/2205</f>
        <v>2.3425124716553287</v>
      </c>
      <c r="D284" s="3">
        <f>D79*D$11/2205</f>
        <v>17.143492063492065</v>
      </c>
      <c r="E284" s="3">
        <f>E79*E$11/2205</f>
        <v>22.244444444444444</v>
      </c>
      <c r="F284" s="3">
        <f>F79*F$11/2205</f>
        <v>34.797278911564625</v>
      </c>
      <c r="G284" s="3">
        <f>G79*G$11/2205</f>
        <v>6.323954648526077</v>
      </c>
      <c r="H284" s="3">
        <f>H79*H$11/2205</f>
        <v>3.0107709750566896</v>
      </c>
      <c r="I284" s="3">
        <f>I79*I$11/2205</f>
        <v>0.5844897959183674</v>
      </c>
      <c r="J284" s="3">
        <f>J79*J$11/2205</f>
        <v>0.4737414965986394</v>
      </c>
      <c r="K284" s="3">
        <f>K79*K$11/2205</f>
        <v>4.20952380952381</v>
      </c>
      <c r="L284" s="3">
        <f>L79*L$11/2205</f>
        <v>5.29469387755102</v>
      </c>
      <c r="M284" s="26">
        <f t="shared" si="5"/>
        <v>99.14906575963721</v>
      </c>
    </row>
    <row r="285" spans="1:13" ht="12.75">
      <c r="A285" s="2">
        <v>1975</v>
      </c>
      <c r="B285" s="3">
        <f>B80*B$11/2205</f>
        <v>3.196408163265306</v>
      </c>
      <c r="C285" s="3">
        <f>C80*C$11/2205</f>
        <v>2.080272108843537</v>
      </c>
      <c r="D285" s="3">
        <f>D80*D$11/2205</f>
        <v>23.875145578231294</v>
      </c>
      <c r="E285" s="3">
        <f>E80*E$11/2205</f>
        <v>27.06666666666667</v>
      </c>
      <c r="F285" s="3">
        <f>F80*F$11/2205</f>
        <v>36.83265306122449</v>
      </c>
      <c r="G285" s="3">
        <f>G80*G$11/2205</f>
        <v>6.690539682539682</v>
      </c>
      <c r="H285" s="3">
        <f>H80*H$11/2205</f>
        <v>3.2131519274376417</v>
      </c>
      <c r="I285" s="3">
        <f>I80*I$11/2205</f>
        <v>0.6557823129251701</v>
      </c>
      <c r="J285" s="3">
        <f>J80*J$11/2205</f>
        <v>0.638095238095238</v>
      </c>
      <c r="K285" s="3">
        <f>K80*K$11/2205</f>
        <v>5.134476190476191</v>
      </c>
      <c r="L285" s="3">
        <f>L80*L$11/2205</f>
        <v>6.258503401360544</v>
      </c>
      <c r="M285" s="26">
        <f t="shared" si="5"/>
        <v>115.64169433106575</v>
      </c>
    </row>
    <row r="286" spans="1:13" ht="12.75">
      <c r="A286" s="2">
        <v>1976</v>
      </c>
      <c r="B286" s="3">
        <f>B81*B$11/2205</f>
        <v>2.788809523809524</v>
      </c>
      <c r="C286" s="3">
        <f>C81*C$11/2205</f>
        <v>1.2506848072562358</v>
      </c>
      <c r="D286" s="3">
        <f>D81*D$11/2205</f>
        <v>24.659944671201814</v>
      </c>
      <c r="E286" s="3">
        <f>E81*E$11/2205</f>
        <v>24.802222222222223</v>
      </c>
      <c r="F286" s="3">
        <f>F81*F$11/2205</f>
        <v>39.29795918367347</v>
      </c>
      <c r="G286" s="3">
        <f>G81*G$11/2205</f>
        <v>5.8009251700680275</v>
      </c>
      <c r="H286" s="3">
        <f>H81*H$11/2205</f>
        <v>2.5427437641723354</v>
      </c>
      <c r="I286" s="3">
        <f>I81*I$11/2205</f>
        <v>0.6439455782312925</v>
      </c>
      <c r="J286" s="3">
        <f>J81*J$11/2205</f>
        <v>0.48816326530612236</v>
      </c>
      <c r="K286" s="3">
        <f>K81*K$11/2205</f>
        <v>3.5047619047619047</v>
      </c>
      <c r="L286" s="3">
        <f>L81*L$11/2205</f>
        <v>6.842721088435374</v>
      </c>
      <c r="M286" s="26">
        <f t="shared" si="5"/>
        <v>112.62288117913832</v>
      </c>
    </row>
    <row r="287" spans="1:13" ht="12.75">
      <c r="A287" s="2">
        <v>1977</v>
      </c>
      <c r="B287" s="3">
        <f>B82*B$11/2205</f>
        <v>2.7393741496598643</v>
      </c>
      <c r="C287" s="3">
        <f>C82*C$11/2205</f>
        <v>0.6978367346938774</v>
      </c>
      <c r="D287" s="3">
        <f>D82*D$11/2205</f>
        <v>27.825093877551023</v>
      </c>
      <c r="E287" s="3">
        <f>E82*E$11/2205</f>
        <v>24.688888888888894</v>
      </c>
      <c r="F287" s="3">
        <f>F82*F$11/2205</f>
        <v>40.44625850340136</v>
      </c>
      <c r="G287" s="3">
        <f>G82*G$11/2205</f>
        <v>6.403192743764173</v>
      </c>
      <c r="H287" s="3">
        <f>H82*H$11/2205</f>
        <v>2.4294784580498865</v>
      </c>
      <c r="I287" s="3">
        <f>I82*I$11/2205</f>
        <v>0.7319727891156462</v>
      </c>
      <c r="J287" s="3">
        <f>J82*J$11/2205</f>
        <v>0.3458503401360544</v>
      </c>
      <c r="K287" s="3">
        <f>K82*K$11/2205</f>
        <v>8.118095238095236</v>
      </c>
      <c r="L287" s="3">
        <f>L82*L$11/2205</f>
        <v>8.613061224489796</v>
      </c>
      <c r="M287" s="26">
        <f t="shared" si="5"/>
        <v>123.0391029478458</v>
      </c>
    </row>
    <row r="288" spans="1:13" ht="12.75">
      <c r="A288" s="2">
        <v>1978</v>
      </c>
      <c r="B288" s="3">
        <f>B83*B$11/2205</f>
        <v>3.400163265306123</v>
      </c>
      <c r="C288" s="3">
        <f>C83*C$11/2205</f>
        <v>1.0634603174603174</v>
      </c>
      <c r="D288" s="3">
        <f>D83*D$11/2205</f>
        <v>27.634285714285717</v>
      </c>
      <c r="E288" s="3">
        <f>E83*E$11/2205</f>
        <v>22.1</v>
      </c>
      <c r="F288" s="3">
        <f>F83*F$11/2205</f>
        <v>38.69931972789116</v>
      </c>
      <c r="G288" s="3">
        <f>G83*G$11/2205</f>
        <v>6.782984126984127</v>
      </c>
      <c r="H288" s="3">
        <f>H83*H$11/2205</f>
        <v>2.636167800453515</v>
      </c>
      <c r="I288" s="3">
        <f>I83*I$11/2205</f>
        <v>0.6318367346938776</v>
      </c>
      <c r="J288" s="3">
        <f>J83*J$11/2205</f>
        <v>0.3673469387755102</v>
      </c>
      <c r="K288" s="3">
        <f>K83*K$11/2205</f>
        <v>7.2167619047619045</v>
      </c>
      <c r="L288" s="3">
        <f>L83*L$11/2205</f>
        <v>3.922993197278911</v>
      </c>
      <c r="M288" s="26">
        <f t="shared" si="5"/>
        <v>114.45531972789118</v>
      </c>
    </row>
    <row r="289" spans="1:13" ht="12.75">
      <c r="A289" s="2">
        <v>1979</v>
      </c>
      <c r="B289" s="3">
        <f>B84*B$11/2205</f>
        <v>3.3269387755102042</v>
      </c>
      <c r="C289" s="3">
        <f>C84*C$11/2205</f>
        <v>0.8566938775510203</v>
      </c>
      <c r="D289" s="3">
        <f>D84*D$11/2205</f>
        <v>31.417551020408162</v>
      </c>
      <c r="E289" s="3">
        <f>E84*E$11/2205</f>
        <v>22.244444444444444</v>
      </c>
      <c r="F289" s="3">
        <f>F84*F$11/2205</f>
        <v>42.666666666666664</v>
      </c>
      <c r="G289" s="3">
        <f>G84*G$11/2205</f>
        <v>7.131428571428572</v>
      </c>
      <c r="H289" s="3">
        <f>H84*H$11/2205</f>
        <v>2.552721088435374</v>
      </c>
      <c r="I289" s="3">
        <f>I84*I$11/2205</f>
        <v>0.6275510204081632</v>
      </c>
      <c r="J289" s="3">
        <f>J84*J$11/2205</f>
        <v>0.6016326530612245</v>
      </c>
      <c r="K289" s="3">
        <f>K84*K$11/2205</f>
        <v>9.2</v>
      </c>
      <c r="L289" s="3">
        <f>L84*L$11/2205</f>
        <v>7.123537414965986</v>
      </c>
      <c r="M289" s="26">
        <f t="shared" si="5"/>
        <v>127.74916553287981</v>
      </c>
    </row>
    <row r="290" spans="1:13" ht="12.75">
      <c r="A290" s="2">
        <v>1980</v>
      </c>
      <c r="B290" s="3">
        <f>B85*B$11/2205</f>
        <v>4.15469387755102</v>
      </c>
      <c r="C290" s="3">
        <f>C85*C$11/2205</f>
        <v>0.9770975056689343</v>
      </c>
      <c r="D290" s="3">
        <f>D85*D$11/2205</f>
        <v>33.886908390022676</v>
      </c>
      <c r="E290" s="3">
        <f>E85*E$11/2205</f>
        <v>20.511111111111113</v>
      </c>
      <c r="F290" s="3">
        <f>F85*F$11/2205</f>
        <v>43.755102040816325</v>
      </c>
      <c r="G290" s="3">
        <f>G85*G$11/2205</f>
        <v>7.337505668934241</v>
      </c>
      <c r="H290" s="3">
        <f>H85*H$11/2205</f>
        <v>2.5419501133786846</v>
      </c>
      <c r="I290" s="3">
        <f>I85*I$11/2205</f>
        <v>0.5485034013605442</v>
      </c>
      <c r="J290" s="3">
        <f>J85*J$11/2205</f>
        <v>0.8054421768707483</v>
      </c>
      <c r="K290" s="3">
        <f>K85*K$11/2205</f>
        <v>9.655238095238095</v>
      </c>
      <c r="L290" s="3">
        <f>L85*L$11/2205</f>
        <v>7.3474829931972785</v>
      </c>
      <c r="M290" s="26">
        <f t="shared" si="5"/>
        <v>131.52103537414965</v>
      </c>
    </row>
    <row r="291" spans="1:13" ht="12.75">
      <c r="A291" s="2">
        <v>1981</v>
      </c>
      <c r="B291" s="3">
        <f>B86*B$11/2205</f>
        <v>4.738367346938776</v>
      </c>
      <c r="C291" s="3">
        <f>C86*C$11/2205</f>
        <v>0.898299319727891</v>
      </c>
      <c r="D291" s="3">
        <f>D86*D$11/2205</f>
        <v>37.67181859410431</v>
      </c>
      <c r="E291" s="3">
        <f>E86*E$11/2205</f>
        <v>19.03777777777778</v>
      </c>
      <c r="F291" s="3">
        <f>F86*F$11/2205</f>
        <v>42.25850340136054</v>
      </c>
      <c r="G291" s="3">
        <f>G86*G$11/2205</f>
        <v>7.077732426303855</v>
      </c>
      <c r="H291" s="3">
        <f>H86*H$11/2205</f>
        <v>1.9821995464852609</v>
      </c>
      <c r="I291" s="3">
        <f>I86*I$11/2205</f>
        <v>0.5319047619047619</v>
      </c>
      <c r="J291" s="3">
        <f>J86*J$11/2205</f>
        <v>0.9042176870748299</v>
      </c>
      <c r="K291" s="3">
        <f>K86*K$11/2205</f>
        <v>8.494095238095237</v>
      </c>
      <c r="L291" s="3">
        <f>L86*L$11/2205</f>
        <v>7.328163265306122</v>
      </c>
      <c r="M291" s="26">
        <f t="shared" si="5"/>
        <v>130.92307936507936</v>
      </c>
    </row>
    <row r="292" spans="1:13" ht="12.75">
      <c r="A292" s="2">
        <v>1982</v>
      </c>
      <c r="B292" s="3">
        <f>B87*B$11/2205</f>
        <v>6.083292517006803</v>
      </c>
      <c r="C292" s="3">
        <f>C87*C$11/2205</f>
        <v>0.9455782312925171</v>
      </c>
      <c r="D292" s="3">
        <f>D87*D$11/2205</f>
        <v>37.37939229024944</v>
      </c>
      <c r="E292" s="3">
        <f>E87*E$11/2205</f>
        <v>17.211111111111112</v>
      </c>
      <c r="F292" s="3">
        <f>F87*F$11/2205</f>
        <v>41.54557823129252</v>
      </c>
      <c r="G292" s="3">
        <f>G87*G$11/2205</f>
        <v>6.870204081632654</v>
      </c>
      <c r="H292" s="3">
        <f>H87*H$11/2205</f>
        <v>2.5510204081632653</v>
      </c>
      <c r="I292" s="3">
        <f>I87*I$11/2205</f>
        <v>0.5441496598639456</v>
      </c>
      <c r="J292" s="3">
        <f>J87*J$11/2205</f>
        <v>0.9031292517006803</v>
      </c>
      <c r="K292" s="3">
        <f>K87*K$11/2205</f>
        <v>11.874285714285714</v>
      </c>
      <c r="L292" s="3">
        <f>L87*L$11/2205</f>
        <v>3.7692517006802717</v>
      </c>
      <c r="M292" s="26">
        <f t="shared" si="5"/>
        <v>129.67699319727893</v>
      </c>
    </row>
    <row r="293" spans="1:13" ht="12.75">
      <c r="A293" s="2">
        <v>1983</v>
      </c>
      <c r="B293" s="3">
        <f>B88*B$11/2205</f>
        <v>4.271428571428571</v>
      </c>
      <c r="C293" s="3">
        <f>C88*C$11/2205</f>
        <v>0.535827664399093</v>
      </c>
      <c r="D293" s="3">
        <f>D88*D$11/2205</f>
        <v>33.788762811791386</v>
      </c>
      <c r="E293" s="3">
        <f>E88*E$11/2205</f>
        <v>14.680000000000001</v>
      </c>
      <c r="F293" s="3">
        <f>F88*F$11/2205</f>
        <v>39.96734693877551</v>
      </c>
      <c r="G293" s="3">
        <f>G88*G$11/2205</f>
        <v>4.903183673469388</v>
      </c>
      <c r="H293" s="3">
        <f>H88*H$11/2205</f>
        <v>1.7233560090702948</v>
      </c>
      <c r="I293" s="3">
        <f>I88*I$11/2205</f>
        <v>0.49530612244897954</v>
      </c>
      <c r="J293" s="3">
        <f>J88*J$11/2205</f>
        <v>0.8326530612244898</v>
      </c>
      <c r="K293" s="3">
        <f>K88*K$11/2205</f>
        <v>10.285714285714286</v>
      </c>
      <c r="L293" s="3">
        <f>L88*L$11/2205</f>
        <v>8.036190476190475</v>
      </c>
      <c r="M293" s="26">
        <f t="shared" si="5"/>
        <v>119.51976961451248</v>
      </c>
    </row>
    <row r="294" spans="1:13" ht="12.75">
      <c r="A294" s="2">
        <v>1984</v>
      </c>
      <c r="B294" s="3">
        <f>B89*B$11/2205</f>
        <v>4.998809523809523</v>
      </c>
      <c r="C294" s="3">
        <f>C89*C$11/2205</f>
        <v>0.6266031746031745</v>
      </c>
      <c r="D294" s="3">
        <f>D89*D$11/2205</f>
        <v>37.467120181405896</v>
      </c>
      <c r="E294" s="3">
        <f>E89*E$11/2205</f>
        <v>15.444444444444445</v>
      </c>
      <c r="F294" s="3">
        <f>F89*F$11/2205</f>
        <v>41.82857142857143</v>
      </c>
      <c r="G294" s="3">
        <f>G89*G$11/2205</f>
        <v>5.942857142857143</v>
      </c>
      <c r="H294" s="3">
        <f>H89*H$11/2205</f>
        <v>2.0395691609977322</v>
      </c>
      <c r="I294" s="3">
        <f>I89*I$11/2205</f>
        <v>0.4976190476190476</v>
      </c>
      <c r="J294" s="3">
        <f>J89*J$11/2205</f>
        <v>0.8163265306122449</v>
      </c>
      <c r="K294" s="3">
        <f>K89*K$11/2205</f>
        <v>12.838095238095239</v>
      </c>
      <c r="L294" s="3">
        <f>L89*L$11/2205</f>
        <v>8.275374149659864</v>
      </c>
      <c r="M294" s="26">
        <f t="shared" si="5"/>
        <v>130.77539002267574</v>
      </c>
    </row>
    <row r="295" spans="1:13" ht="12.75">
      <c r="A295" s="2">
        <v>1985</v>
      </c>
      <c r="B295" s="3">
        <f>B90*B$11/2205</f>
        <v>6.134585034013606</v>
      </c>
      <c r="C295" s="3">
        <f>C90*C$11/2205</f>
        <v>0.8131972789115646</v>
      </c>
      <c r="D295" s="3">
        <f>D90*D$11/2205</f>
        <v>39.11201814058957</v>
      </c>
      <c r="E295" s="3">
        <f>E90*E$11/2205</f>
        <v>14.324444444444445</v>
      </c>
      <c r="F295" s="3">
        <f>F90*F$11/2205</f>
        <v>41.36054421768708</v>
      </c>
      <c r="G295" s="3">
        <f>G90*G$11/2205</f>
        <v>6.019337868480726</v>
      </c>
      <c r="H295" s="3">
        <f>H90*H$11/2205</f>
        <v>2.13718820861678</v>
      </c>
      <c r="I295" s="3">
        <f>I90*I$11/2205</f>
        <v>0.5017006802721088</v>
      </c>
      <c r="J295" s="3">
        <f>J90*J$11/2205</f>
        <v>0.7074829931972789</v>
      </c>
      <c r="K295" s="3">
        <f>K90*K$11/2205</f>
        <v>14.17142857142857</v>
      </c>
      <c r="L295" s="3">
        <f>L90*L$11/2205</f>
        <v>9.954013605442176</v>
      </c>
      <c r="M295" s="26">
        <f t="shared" si="5"/>
        <v>135.2359410430839</v>
      </c>
    </row>
    <row r="296" spans="1:13" ht="12.75">
      <c r="A296" s="2">
        <v>1986</v>
      </c>
      <c r="B296" s="3">
        <f>B91*B$11/2205</f>
        <v>6.399183673469388</v>
      </c>
      <c r="C296" s="3">
        <f>C91*C$11/2205</f>
        <v>0.5805850340136054</v>
      </c>
      <c r="D296" s="3">
        <f>D91*D$11/2205</f>
        <v>33.811791383219955</v>
      </c>
      <c r="E296" s="3">
        <f>E91*E$11/2205</f>
        <v>13.335555555555556</v>
      </c>
      <c r="F296" s="3">
        <f>F91*F$11/2205</f>
        <v>45.736054421768706</v>
      </c>
      <c r="G296" s="3">
        <f>G91*G$11/2205</f>
        <v>4.7746031746031745</v>
      </c>
      <c r="H296" s="3">
        <f>H91*H$11/2205</f>
        <v>1.4512471655328798</v>
      </c>
      <c r="I296" s="3">
        <f>I91*I$11/2205</f>
        <v>0.44578231292517</v>
      </c>
      <c r="J296" s="3">
        <f>J91*J$11/2205</f>
        <v>0.4897959183673469</v>
      </c>
      <c r="K296" s="3">
        <f>K91*K$11/2205</f>
        <v>13.295238095238096</v>
      </c>
      <c r="L296" s="3">
        <f>L91*L$11/2205</f>
        <v>10.36734693877551</v>
      </c>
      <c r="M296" s="26">
        <f t="shared" si="5"/>
        <v>130.68718367346938</v>
      </c>
    </row>
    <row r="297" spans="1:13" ht="12.75">
      <c r="A297" s="2">
        <v>1987</v>
      </c>
      <c r="B297" s="3">
        <f>B92*B$11/2205</f>
        <v>6.22691156462585</v>
      </c>
      <c r="C297" s="3">
        <f>C92*C$11/2205</f>
        <v>1.5318367346938775</v>
      </c>
      <c r="D297" s="3">
        <f>D92*D$11/2205</f>
        <v>39.29478458049886</v>
      </c>
      <c r="E297" s="3">
        <f>E92*E$11/2205</f>
        <v>14.222222222222223</v>
      </c>
      <c r="F297" s="3">
        <f>F92*F$11/2205</f>
        <v>46.25850340136054</v>
      </c>
      <c r="G297" s="3">
        <f>G92*G$11/2205</f>
        <v>4.890702947845805</v>
      </c>
      <c r="H297" s="3">
        <f>H92*H$11/2205</f>
        <v>1.5873015873015872</v>
      </c>
      <c r="I297" s="3">
        <f>I92*I$11/2205</f>
        <v>0.4891156462585034</v>
      </c>
      <c r="J297" s="3">
        <f>J92*J$11/2205</f>
        <v>0.38095238095238093</v>
      </c>
      <c r="K297" s="3">
        <f>K92*K$11/2205</f>
        <v>17.523809523809526</v>
      </c>
      <c r="L297" s="3">
        <f>L92*L$11/2205</f>
        <v>6.72108843537415</v>
      </c>
      <c r="M297" s="26">
        <f t="shared" si="5"/>
        <v>139.12722902494332</v>
      </c>
    </row>
    <row r="298" spans="1:13" ht="12.75">
      <c r="A298" s="2">
        <v>1988</v>
      </c>
      <c r="B298" s="3">
        <f>B93*B$11/2205</f>
        <v>4.5915646258503395</v>
      </c>
      <c r="C298" s="3">
        <f>C93*C$11/2205</f>
        <v>0.819501133786848</v>
      </c>
      <c r="D298" s="3">
        <f>D93*D$11/2205</f>
        <v>26.86666666666667</v>
      </c>
      <c r="E298" s="3">
        <f>E93*E$11/2205</f>
        <v>10</v>
      </c>
      <c r="F298" s="3">
        <f>F93*F$11/2205</f>
        <v>39.72789115646258</v>
      </c>
      <c r="G298" s="3">
        <f>G93*G$11/2205</f>
        <v>3.3668934240362813</v>
      </c>
      <c r="H298" s="3">
        <f>H93*H$11/2205</f>
        <v>1.2698412698412698</v>
      </c>
      <c r="I298" s="3">
        <f>I93*I$11/2205</f>
        <v>0.36904761904761907</v>
      </c>
      <c r="J298" s="3">
        <f>J93*J$11/2205</f>
        <v>0.2857142857142857</v>
      </c>
      <c r="K298" s="3">
        <f>K93*K$11/2205</f>
        <v>15.733333333333333</v>
      </c>
      <c r="L298" s="3">
        <f>L93*L$11/2205</f>
        <v>11.346938775510203</v>
      </c>
      <c r="M298" s="26">
        <f t="shared" si="5"/>
        <v>114.37739229024945</v>
      </c>
    </row>
    <row r="299" spans="1:13" ht="12.75">
      <c r="A299" s="2">
        <v>1989</v>
      </c>
      <c r="B299" s="3">
        <f>B94*B$11/2205</f>
        <v>5.173469387755102</v>
      </c>
      <c r="C299" s="3">
        <f>C94*C$11/2205</f>
        <v>0.989705215419501</v>
      </c>
      <c r="D299" s="3">
        <f>D94*D$11/2205</f>
        <v>34.36009070294784</v>
      </c>
      <c r="E299" s="3">
        <f>E94*E$11/2205</f>
        <v>10.88888888888889</v>
      </c>
      <c r="F299" s="3">
        <f>F94*F$11/2205</f>
        <v>44.08163265306123</v>
      </c>
      <c r="G299" s="3">
        <f>G94*G$11/2205</f>
        <v>3.8603174603174604</v>
      </c>
      <c r="H299" s="3">
        <f>H94*H$11/2205</f>
        <v>1.9387755102040816</v>
      </c>
      <c r="I299" s="3">
        <f>I94*I$11/2205</f>
        <v>0.43299319727891156</v>
      </c>
      <c r="J299" s="3">
        <f>J94*J$11/2205</f>
        <v>0.4217687074829932</v>
      </c>
      <c r="K299" s="3">
        <f>K94*K$11/2205</f>
        <v>16.457142857142856</v>
      </c>
      <c r="L299" s="3">
        <f>L94*L$11/2205</f>
        <v>10.952380952380953</v>
      </c>
      <c r="M299" s="26">
        <f t="shared" si="5"/>
        <v>129.55716553287985</v>
      </c>
    </row>
    <row r="300" spans="1:13" ht="12.75">
      <c r="A300" s="2">
        <v>1990</v>
      </c>
      <c r="B300" s="3">
        <f>B95*B$11/2205</f>
        <v>4.831224489795918</v>
      </c>
      <c r="C300" s="3">
        <f>C95*C$11/2205</f>
        <v>1.3868480725623582</v>
      </c>
      <c r="D300" s="3">
        <f>D95*D$11/2205</f>
        <v>35.82222222222222</v>
      </c>
      <c r="E300" s="3">
        <f>E95*E$11/2205</f>
        <v>12.222222222222223</v>
      </c>
      <c r="F300" s="3">
        <f>F95*F$11/2205</f>
        <v>44.625850340136054</v>
      </c>
      <c r="G300" s="3">
        <f>G95*G$11/2205</f>
        <v>3.6281179138321997</v>
      </c>
      <c r="H300" s="3">
        <f>H95*H$11/2205</f>
        <v>1.5532879818594105</v>
      </c>
      <c r="I300" s="3">
        <f>I95*I$11/2205</f>
        <v>0.508843537414966</v>
      </c>
      <c r="J300" s="3">
        <f>J95*J$11/2205</f>
        <v>0.46258503401360546</v>
      </c>
      <c r="K300" s="3">
        <f>K95*K$11/2205</f>
        <v>16.952380952380953</v>
      </c>
      <c r="L300" s="3">
        <f>L95*L$11/2205</f>
        <v>14.17687074829932</v>
      </c>
      <c r="M300" s="26">
        <f t="shared" si="5"/>
        <v>136.1704535147392</v>
      </c>
    </row>
    <row r="301" spans="1:13" ht="12.75">
      <c r="A301" s="2">
        <v>1991</v>
      </c>
      <c r="B301" s="3">
        <f>B96*B$11/2205</f>
        <v>4.614749975510205</v>
      </c>
      <c r="C301" s="3">
        <f>C96*C$11/2205</f>
        <v>1.8911564625850341</v>
      </c>
      <c r="D301" s="3">
        <f>D96*D$11/2205</f>
        <v>38.198185941043086</v>
      </c>
      <c r="E301" s="3">
        <f>E96*E$11/2205</f>
        <v>8.88888888888889</v>
      </c>
      <c r="F301" s="3">
        <f>F96*F$11/2205</f>
        <v>43.53741496598639</v>
      </c>
      <c r="G301" s="3">
        <f>G96*G$11/2205</f>
        <v>3.149206349206349</v>
      </c>
      <c r="H301" s="3">
        <f>H96*H$11/2205</f>
        <v>1.0090702947845804</v>
      </c>
      <c r="I301" s="3">
        <f>I96*I$11/2205</f>
        <v>0.42979591836734693</v>
      </c>
      <c r="J301" s="3">
        <f>J96*J$11/2205</f>
        <v>0.46258503401360546</v>
      </c>
      <c r="K301" s="3">
        <f>K96*K$11/2205</f>
        <v>19.428571428571427</v>
      </c>
      <c r="L301" s="3">
        <f>L96*L$11/2205</f>
        <v>6.2312925170068025</v>
      </c>
      <c r="M301" s="26">
        <f t="shared" si="5"/>
        <v>127.84091777596372</v>
      </c>
    </row>
    <row r="302" spans="1:13" ht="12.75">
      <c r="A302" s="2">
        <v>1992</v>
      </c>
      <c r="B302" s="3">
        <f>B97*B$11/2205</f>
        <v>5.245278911564626</v>
      </c>
      <c r="C302" s="3">
        <f>C97*C$11/2205</f>
        <v>0.6366893424036281</v>
      </c>
      <c r="D302" s="3">
        <f>D97*D$11/2205</f>
        <v>24.8562358276644</v>
      </c>
      <c r="E302" s="3">
        <f>E97*E$11/2205</f>
        <v>8.11111111111111</v>
      </c>
      <c r="F302" s="3">
        <f>F97*F$11/2205</f>
        <v>40.27210884353742</v>
      </c>
      <c r="G302" s="3">
        <f>G97*G$11/2205</f>
        <v>3.0476190476190474</v>
      </c>
      <c r="H302" s="3">
        <f>H97*H$11/2205</f>
        <v>1.3038548752834467</v>
      </c>
      <c r="I302" s="3">
        <f>I97*I$11/2205</f>
        <v>0.5609523809523809</v>
      </c>
      <c r="J302" s="3">
        <f>J97*J$11/2205</f>
        <v>0.272108843537415</v>
      </c>
      <c r="K302" s="3">
        <f>K97*K$11/2205</f>
        <v>19.047619047619047</v>
      </c>
      <c r="L302" s="3">
        <f>L97*L$11/2205</f>
        <v>13.306122448979592</v>
      </c>
      <c r="M302" s="26">
        <f t="shared" si="5"/>
        <v>116.65970068027212</v>
      </c>
    </row>
    <row r="303" spans="1:13" ht="12.75">
      <c r="A303" s="2">
        <v>1993</v>
      </c>
      <c r="B303" s="3">
        <f>B98*B$11/2205</f>
        <v>4.271428571428571</v>
      </c>
      <c r="C303" s="3">
        <f>C98*C$11/2205</f>
        <v>1.3238095238095238</v>
      </c>
      <c r="D303" s="3">
        <f>D98*D$11/2205</f>
        <v>34.72562358276644</v>
      </c>
      <c r="E303" s="3">
        <f>E98*E$11/2205</f>
        <v>9.11111111111111</v>
      </c>
      <c r="F303" s="3">
        <f>F98*F$11/2205</f>
        <v>46.25850340136054</v>
      </c>
      <c r="G303" s="3">
        <f>G98*G$11/2205</f>
        <v>3.4104308390022675</v>
      </c>
      <c r="H303" s="3">
        <f>H98*H$11/2205</f>
        <v>1.0374149659863945</v>
      </c>
      <c r="I303" s="3">
        <f>I98*I$11/2205</f>
        <v>0.4783673469387755</v>
      </c>
      <c r="J303" s="3">
        <f>J98*J$11/2205</f>
        <v>0.2857142857142857</v>
      </c>
      <c r="K303" s="3">
        <f>K98*K$11/2205</f>
        <v>25.523809523809526</v>
      </c>
      <c r="L303" s="3">
        <f>L98*L$11/2205</f>
        <v>6.802721088435374</v>
      </c>
      <c r="M303" s="26">
        <f t="shared" si="5"/>
        <v>133.22893424036283</v>
      </c>
    </row>
    <row r="304" spans="1:13" ht="12.75">
      <c r="A304" s="2">
        <v>1994</v>
      </c>
      <c r="B304" s="3">
        <f>B99*B$11/2205</f>
        <v>3.732857142857143</v>
      </c>
      <c r="C304" s="3">
        <f>C99*C$11/2205</f>
        <v>1.3238095238095238</v>
      </c>
      <c r="D304" s="3">
        <f>D99*D$11/2205</f>
        <v>36.18775510204082</v>
      </c>
      <c r="E304" s="3">
        <f>E99*E$11/2205</f>
        <v>8</v>
      </c>
      <c r="F304" s="3">
        <f>F99*F$11/2205</f>
        <v>41.904761904761905</v>
      </c>
      <c r="G304" s="3">
        <f>G99*G$11/2205</f>
        <v>2.9024943310657596</v>
      </c>
      <c r="H304" s="3">
        <f>H99*H$11/2205</f>
        <v>0.7369614512471655</v>
      </c>
      <c r="I304" s="3">
        <f>I99*I$11/2205</f>
        <v>0.5372789115646258</v>
      </c>
      <c r="J304" s="3">
        <f>J99*J$11/2205</f>
        <v>0.4897959183673469</v>
      </c>
      <c r="K304" s="3">
        <f>K99*K$11/2205</f>
        <v>28.952380952380953</v>
      </c>
      <c r="L304" s="3">
        <f>L99*L$11/2205</f>
        <v>12.598639455782314</v>
      </c>
      <c r="M304" s="26">
        <f t="shared" si="5"/>
        <v>137.36673469387756</v>
      </c>
    </row>
    <row r="305" spans="1:13" ht="12.75">
      <c r="A305" s="2">
        <v>1995</v>
      </c>
      <c r="B305" s="3">
        <f>B100*B$11/2205</f>
        <v>3.5020408163265304</v>
      </c>
      <c r="C305" s="3">
        <f>C100*C$11/2205</f>
        <v>1.6705215419501132</v>
      </c>
      <c r="D305" s="3">
        <f>D100*D$11/2205</f>
        <v>36.91882086167801</v>
      </c>
      <c r="E305" s="3">
        <f>E100*E$11/2205</f>
        <v>8</v>
      </c>
      <c r="F305" s="3">
        <f>F100*F$11/2205</f>
        <v>40.816326530612244</v>
      </c>
      <c r="G305" s="3">
        <f>G100*G$11/2205</f>
        <v>2.9024943310657596</v>
      </c>
      <c r="H305" s="3">
        <f>H100*H$11/2205</f>
        <v>0.6689342403628118</v>
      </c>
      <c r="I305" s="3">
        <f>I100*I$11/2205</f>
        <v>0.5494557823129251</v>
      </c>
      <c r="J305" s="3">
        <f>J100*J$11/2205</f>
        <v>0.4897959183673469</v>
      </c>
      <c r="K305" s="3">
        <f>K100*K$11/2205</f>
        <v>28.571428571428573</v>
      </c>
      <c r="L305" s="3">
        <f>L100*L$11/2205</f>
        <v>13.673469387755102</v>
      </c>
      <c r="M305" s="26">
        <f t="shared" si="5"/>
        <v>137.7632879818594</v>
      </c>
    </row>
    <row r="306" spans="1:13" ht="12.75">
      <c r="A306" s="2">
        <v>1996</v>
      </c>
      <c r="B306" s="3">
        <f>B101*B$11/2205</f>
        <v>3.2860816326530613</v>
      </c>
      <c r="C306" s="3">
        <f>C101*C$11/2205</f>
        <v>0.8919954648526077</v>
      </c>
      <c r="D306" s="3">
        <f>D101*D$11/2205</f>
        <v>36.55328798185941</v>
      </c>
      <c r="E306" s="3">
        <f>E101*E$11/2205</f>
        <v>8</v>
      </c>
      <c r="F306" s="3">
        <f>F101*F$11/2205</f>
        <v>35.10204081632653</v>
      </c>
      <c r="G306" s="3">
        <f>G101*G$11/2205</f>
        <v>2.3219954648526078</v>
      </c>
      <c r="H306" s="3">
        <f>H101*H$11/2205</f>
        <v>0.5782312925170068</v>
      </c>
      <c r="I306" s="3">
        <f>I101*I$11/2205</f>
        <v>0.5034013605442177</v>
      </c>
      <c r="J306" s="3">
        <f>J101*J$11/2205</f>
        <v>0.43537414965986393</v>
      </c>
      <c r="K306" s="3">
        <f>K101*K$11/2205</f>
        <v>26.666666666666668</v>
      </c>
      <c r="L306" s="3">
        <f>L101*L$11/2205</f>
        <v>8.625850340136054</v>
      </c>
      <c r="M306" s="26">
        <f t="shared" si="5"/>
        <v>122.96492517006803</v>
      </c>
    </row>
    <row r="307" spans="1:13" ht="12.75">
      <c r="A307" s="2">
        <v>1997</v>
      </c>
      <c r="B307" s="3">
        <f>B102*B$11/2205</f>
        <v>3.644244897959184</v>
      </c>
      <c r="C307" s="3">
        <f>C102*C$11/2205</f>
        <v>0.9203628117913831</v>
      </c>
      <c r="D307" s="3">
        <f>D102*D$11/2205</f>
        <v>34.72562358276644</v>
      </c>
      <c r="E307" s="3">
        <f>E102*E$11/2205</f>
        <v>7.666666666666667</v>
      </c>
      <c r="F307" s="3">
        <f>F102*F$11/2205</f>
        <v>35.10204081632653</v>
      </c>
      <c r="G307" s="3">
        <f>G102*G$11/2205</f>
        <v>2.6122448979591835</v>
      </c>
      <c r="H307" s="3">
        <f>H102*H$11/2205</f>
        <v>0.7029478458049887</v>
      </c>
      <c r="I307" s="3">
        <f>I102*I$11/2205</f>
        <v>0.527891156462585</v>
      </c>
      <c r="J307" s="3">
        <f>J102*J$11/2205</f>
        <v>0.5170068027210885</v>
      </c>
      <c r="K307" s="3">
        <f>K102*K$11/2205</f>
        <v>33.523809523809526</v>
      </c>
      <c r="L307" s="3">
        <f>L102*L$11/2205</f>
        <v>8.299319727891156</v>
      </c>
      <c r="M307" s="26">
        <f t="shared" si="5"/>
        <v>128.2421587301587</v>
      </c>
    </row>
    <row r="308" spans="1:13" ht="12.75">
      <c r="A308" s="2">
        <v>1998</v>
      </c>
      <c r="B308" s="3">
        <f>B103*B$11/2205</f>
        <v>3.2477891156462584</v>
      </c>
      <c r="C308" s="3">
        <f>C103*C$11/2205</f>
        <v>0.7942857142857143</v>
      </c>
      <c r="D308" s="3">
        <f>D103*D$11/2205</f>
        <v>43.3156462585034</v>
      </c>
      <c r="E308" s="3">
        <f>E103*E$11/2205</f>
        <v>8.666666666666666</v>
      </c>
      <c r="F308" s="3">
        <f>F103*F$11/2205</f>
        <v>25.578231292517007</v>
      </c>
      <c r="G308" s="3">
        <f>G103*G$11/2205</f>
        <v>2.4671201814058956</v>
      </c>
      <c r="H308" s="3">
        <f>H103*H$11/2205</f>
        <v>0.691609977324263</v>
      </c>
      <c r="I308" s="3">
        <f>I103*I$11/2205</f>
        <v>0.5277551020408163</v>
      </c>
      <c r="J308" s="3">
        <f>J103*J$11/2205</f>
        <v>0.5850340136054422</v>
      </c>
      <c r="K308" s="3">
        <f>K103*K$11/2205</f>
        <v>32.76190476190476</v>
      </c>
      <c r="L308" s="3">
        <f>L103*L$11/2205</f>
        <v>13.115646258503402</v>
      </c>
      <c r="M308" s="26">
        <f t="shared" si="5"/>
        <v>131.7516893424036</v>
      </c>
    </row>
    <row r="309" spans="1:13" ht="12.75">
      <c r="A309" s="2">
        <v>1999</v>
      </c>
      <c r="B309" s="3">
        <f>B104*B$11/2205</f>
        <v>3.201360544217687</v>
      </c>
      <c r="C309" s="3">
        <f>C104*C$11/2205</f>
        <v>1.468798185941043</v>
      </c>
      <c r="D309" s="3">
        <f>D104*D$11/2205</f>
        <v>42.21904761904762</v>
      </c>
      <c r="E309" s="3">
        <f>E104*E$11/2205</f>
        <v>10.222222222222221</v>
      </c>
      <c r="F309" s="3">
        <f>F104*F$11/2205</f>
        <v>27.755102040816325</v>
      </c>
      <c r="G309" s="3">
        <f>G104*G$11/2205</f>
        <v>2.220408163265306</v>
      </c>
      <c r="H309" s="3">
        <f>H104*H$11/2205</f>
        <v>0.7029478458049887</v>
      </c>
      <c r="I309" s="3">
        <f>I104*I$11/2205</f>
        <v>0.5260544217687075</v>
      </c>
      <c r="J309" s="3">
        <f>J104*J$11/2205</f>
        <v>0.6802721088435374</v>
      </c>
      <c r="K309" s="3">
        <f>K104*K$11/2205</f>
        <v>32.76190476190476</v>
      </c>
      <c r="L309" s="3">
        <f>L104*L$11/2205</f>
        <v>15.07482993197279</v>
      </c>
      <c r="M309" s="26">
        <f t="shared" si="5"/>
        <v>136.832947845805</v>
      </c>
    </row>
    <row r="310" spans="1:13" ht="12.75">
      <c r="A310" s="2">
        <v>2000</v>
      </c>
      <c r="B310" s="3">
        <f>B105*B$11/2205</f>
        <v>2.3346938775510204</v>
      </c>
      <c r="C310" s="3">
        <f>C105*C$11/2205</f>
        <v>0.7785260770975057</v>
      </c>
      <c r="D310" s="3">
        <f>D105*D$11/2205</f>
        <v>32.25827664399093</v>
      </c>
      <c r="E310" s="3">
        <f>E105*E$11/2205</f>
        <v>8.666666666666666</v>
      </c>
      <c r="F310" s="3">
        <f>F105*F$11/2205</f>
        <v>29.387755102040817</v>
      </c>
      <c r="G310" s="3">
        <f>G105*G$11/2205</f>
        <v>1.6834467120181407</v>
      </c>
      <c r="H310" s="3">
        <f>H105*H$11/2205</f>
        <v>0.4875283446712018</v>
      </c>
      <c r="I310" s="3">
        <f>I105*I$11/2205</f>
        <v>0.514421768707483</v>
      </c>
      <c r="J310" s="3">
        <f>J105*J$11/2205</f>
        <v>0.6530612244897959</v>
      </c>
      <c r="K310" s="3">
        <f>K105*K$11/2205</f>
        <v>32.38095238095238</v>
      </c>
      <c r="L310" s="3">
        <f>L105*L$11/2205</f>
        <v>14.775510204081632</v>
      </c>
      <c r="M310" s="26">
        <f t="shared" si="5"/>
        <v>123.92083900226756</v>
      </c>
    </row>
    <row r="311" spans="1:13" ht="12.75">
      <c r="A311" s="2">
        <v>2001</v>
      </c>
      <c r="B311" s="3">
        <f>B106*B$11/2205</f>
        <v>3.4489795918367347</v>
      </c>
      <c r="C311" s="3">
        <f>C106*C$11/2205</f>
        <v>0.7942857142857143</v>
      </c>
      <c r="D311" s="3">
        <f>D106*D$11/2205</f>
        <v>36.91882086167801</v>
      </c>
      <c r="E311" s="3">
        <f>E106*E$11/2205</f>
        <v>7.333333333333334</v>
      </c>
      <c r="F311" s="3">
        <f>F106*F$11/2205</f>
        <v>27.07482993197279</v>
      </c>
      <c r="G311" s="3">
        <f>G106*G$11/2205</f>
        <v>1.8866213151927438</v>
      </c>
      <c r="H311" s="3">
        <f>H106*H$11/2205</f>
        <v>0.7029478458049887</v>
      </c>
      <c r="I311" s="3">
        <f>I106*I$11/2205</f>
        <v>0.538639455782313</v>
      </c>
      <c r="J311" s="3">
        <f>J106*J$11/2205</f>
        <v>0.5850340136054422</v>
      </c>
      <c r="K311" s="3">
        <f>K106*K$11/2205</f>
        <v>17.904761904761905</v>
      </c>
      <c r="L311" s="3">
        <f>L106*L$11/2205</f>
        <v>12.353741496598639</v>
      </c>
      <c r="M311" s="26">
        <f t="shared" si="5"/>
        <v>109.54199546485262</v>
      </c>
    </row>
    <row r="312" spans="1:13" ht="12.75">
      <c r="A312" s="2">
        <v>2002</v>
      </c>
      <c r="B312" s="3">
        <f>B107*B$11/2205</f>
        <v>3.219047619047619</v>
      </c>
      <c r="C312" s="3">
        <f>C107*C$11/2205</f>
        <v>1.7493197278911563</v>
      </c>
      <c r="D312" s="3">
        <f>D107*D$11/2205</f>
        <v>39.477551020408164</v>
      </c>
      <c r="E312" s="3">
        <f>E107*E$11/2205</f>
        <v>8.88888888888889</v>
      </c>
      <c r="F312" s="3">
        <f>F107*F$11/2205</f>
        <v>28.027210884353742</v>
      </c>
      <c r="G312" s="3">
        <f>G107*G$11/2205</f>
        <v>1.7124716553287982</v>
      </c>
      <c r="H312" s="3">
        <f>H107*H$11/2205</f>
        <v>0.7596371882086168</v>
      </c>
      <c r="I312" s="3">
        <f>I107*I$11/2205</f>
        <v>0.4737414965986394</v>
      </c>
      <c r="J312" s="3">
        <f>J107*J$11/2205</f>
        <v>0.5102040816326531</v>
      </c>
      <c r="K312" s="3">
        <f>K107*K$11/2205</f>
        <v>26.666666666666668</v>
      </c>
      <c r="L312" s="3">
        <f>L107*L$11/2205</f>
        <v>13.714285714285714</v>
      </c>
      <c r="M312" s="26">
        <f t="shared" si="5"/>
        <v>125.19902494331066</v>
      </c>
    </row>
    <row r="313" spans="1:13" ht="12.75">
      <c r="A313" s="2">
        <v>2003</v>
      </c>
      <c r="B313" s="3">
        <f>B108*B$11/2205</f>
        <v>2.8653061224489798</v>
      </c>
      <c r="C313" s="3">
        <f>C108*C$11/2205</f>
        <v>1.355328798185941</v>
      </c>
      <c r="D313" s="3">
        <f>D108*D$11/2205</f>
        <v>40.02585034013605</v>
      </c>
      <c r="E313" s="3">
        <f>E108*E$11/2205</f>
        <v>10.222222222222221</v>
      </c>
      <c r="F313" s="3">
        <f>F108*F$11/2205</f>
        <v>30.74829931972789</v>
      </c>
      <c r="G313" s="3">
        <f>G108*G$11/2205</f>
        <v>1.6979591836734693</v>
      </c>
      <c r="H313" s="3">
        <f>H108*H$11/2205</f>
        <v>0.9070294784580499</v>
      </c>
      <c r="I313" s="3">
        <f>I108*I$11/2205</f>
        <v>0.6124489795918368</v>
      </c>
      <c r="J313" s="3">
        <f>J108*J$11/2205</f>
        <v>0.6530612244897959</v>
      </c>
      <c r="K313" s="3">
        <f>K108*K$11/2205</f>
        <v>24.19047619047619</v>
      </c>
      <c r="L313" s="3">
        <f>L108*L$11/2205</f>
        <v>22.17687074829932</v>
      </c>
      <c r="M313" s="26">
        <f t="shared" si="5"/>
        <v>135.45485260770974</v>
      </c>
    </row>
    <row r="314" spans="1:13" ht="12.75">
      <c r="A314" s="2">
        <v>2004</v>
      </c>
      <c r="B314" s="3">
        <f>B109*B$11/2205</f>
        <v>2.759183673469388</v>
      </c>
      <c r="C314" s="3">
        <f>C109*C$11/2205</f>
        <v>1.743015873015873</v>
      </c>
      <c r="D314" s="3">
        <f>D109*D$11/2205</f>
        <v>38.38095238095238</v>
      </c>
      <c r="E314" s="3">
        <f>E109*E$11/2205</f>
        <v>10.666666666666666</v>
      </c>
      <c r="F314" s="3">
        <f>F109*F$11/2205</f>
        <v>31.564625850340136</v>
      </c>
      <c r="G314" s="3">
        <f>G109*G$11/2205</f>
        <v>1.5673469387755101</v>
      </c>
      <c r="H314" s="3">
        <f>H109*H$11/2205</f>
        <v>0.7936507936507936</v>
      </c>
      <c r="I314" s="3">
        <f>I109*I$11/2205</f>
        <v>0.5359183673469388</v>
      </c>
      <c r="J314" s="3">
        <f>J109*J$11/2205</f>
        <v>0.7074829931972789</v>
      </c>
      <c r="K314" s="3">
        <f>K109*K$11/2205</f>
        <v>34.666666666666664</v>
      </c>
      <c r="L314" s="3">
        <f>L109*L$11/2205</f>
        <v>14.965986394557824</v>
      </c>
      <c r="M314" s="26">
        <f t="shared" si="5"/>
        <v>138.35149659863947</v>
      </c>
    </row>
    <row r="315" spans="1:13" ht="12.75">
      <c r="A315" s="2">
        <v>2005</v>
      </c>
      <c r="B315" s="3">
        <f>B110*B$11/2205</f>
        <v>2.3700680272108845</v>
      </c>
      <c r="C315" s="3">
        <f>C110*C$11/2205</f>
        <v>2.4900226757369612</v>
      </c>
      <c r="D315" s="3">
        <f>D110*D$11/2205</f>
        <v>41.48798185941043</v>
      </c>
      <c r="E315" s="3">
        <f>E110*E$11/2205</f>
        <v>10.588888888888889</v>
      </c>
      <c r="F315" s="3">
        <f>F110*F$11/2205</f>
        <v>30.34013605442177</v>
      </c>
      <c r="G315" s="3">
        <f>G110*G$11/2205</f>
        <v>1.3786848072562359</v>
      </c>
      <c r="H315" s="3">
        <f>H110*H$11/2205</f>
        <v>0.7653061224489796</v>
      </c>
      <c r="I315" s="3">
        <f>I110*I$11/2205</f>
        <v>0.42020408163265305</v>
      </c>
      <c r="J315" s="3">
        <f>J110*J$11/2205</f>
        <v>0.5986394557823129</v>
      </c>
      <c r="K315" s="3">
        <f>K110*K$11/2205</f>
        <v>36.19047619047619</v>
      </c>
      <c r="L315" s="3">
        <f>L110*L$11/2205</f>
        <v>15.80952380952381</v>
      </c>
      <c r="M315" s="26">
        <f t="shared" si="5"/>
        <v>142.4399319727891</v>
      </c>
    </row>
    <row r="316" spans="1:13" ht="12.75">
      <c r="A316" s="2">
        <v>2006</v>
      </c>
      <c r="B316" s="3">
        <f>B111*B$11/2205</f>
        <v>2.3612244897959185</v>
      </c>
      <c r="C316" s="3">
        <f>C111*C$11/2205</f>
        <v>2.026689342403628</v>
      </c>
      <c r="D316" s="3">
        <f>D111*D$11/2205</f>
        <v>42.21904761904762</v>
      </c>
      <c r="E316" s="3">
        <f>E111*E$11/2205</f>
        <v>12.000000000000002</v>
      </c>
      <c r="F316" s="3">
        <f>F111*F$11/2205</f>
        <v>36.19047619047619</v>
      </c>
      <c r="G316" s="3">
        <f>G111*G$11/2205</f>
        <v>1.342403628117914</v>
      </c>
      <c r="H316" s="3">
        <f>H111*H$11/2205</f>
        <v>0.8333333333333334</v>
      </c>
      <c r="I316" s="3">
        <f>I111*I$11/2205</f>
        <v>0.5118367346938775</v>
      </c>
      <c r="J316" s="3">
        <f>J111*J$11/2205</f>
        <v>0.4897959183673469</v>
      </c>
      <c r="K316" s="3">
        <f>K111*K$11/2205</f>
        <v>37.333333333333336</v>
      </c>
      <c r="L316" s="3">
        <f>L111*L$11/2205</f>
        <v>23.401360544217688</v>
      </c>
      <c r="M316" s="26">
        <f t="shared" si="5"/>
        <v>158.70950113378683</v>
      </c>
    </row>
    <row r="317" spans="1:13" ht="12.75">
      <c r="A317" s="2">
        <v>2007</v>
      </c>
      <c r="B317" s="3">
        <f>B112*B$11/2205</f>
        <v>1.7687074829931972</v>
      </c>
      <c r="C317" s="3">
        <f>C112*C$11/2205</f>
        <v>1.4971655328798184</v>
      </c>
      <c r="D317" s="3">
        <f>D112*D$11/2205</f>
        <v>50.26077097505669</v>
      </c>
      <c r="E317" s="3">
        <f>E112*E$11/2205</f>
        <v>9.777777777777779</v>
      </c>
      <c r="F317" s="3">
        <f>F112*F$11/2205</f>
        <v>31.292517006802722</v>
      </c>
      <c r="G317" s="3">
        <f>G112*G$11/2205</f>
        <v>1.1755102040816328</v>
      </c>
      <c r="H317" s="3">
        <f>H112*H$11/2205</f>
        <v>0.6462585034013606</v>
      </c>
      <c r="I317" s="3">
        <f>I112*I$11/2205</f>
        <v>0.35020408163265304</v>
      </c>
      <c r="J317" s="3">
        <f>J112*J$11/2205</f>
        <v>0.46258503401360546</v>
      </c>
      <c r="K317" s="3">
        <f>K112*K$11/2205</f>
        <v>28</v>
      </c>
      <c r="L317" s="3">
        <f>L112*L$11/2205</f>
        <v>11.918367346938776</v>
      </c>
      <c r="M317" s="26">
        <f t="shared" si="5"/>
        <v>137.1498639455782</v>
      </c>
    </row>
    <row r="318" spans="4:12" ht="12.75">
      <c r="D318" s="32"/>
      <c r="E318" s="32"/>
      <c r="F318" s="32"/>
      <c r="G318" s="32"/>
      <c r="H318" s="32"/>
      <c r="I318" s="32"/>
      <c r="J318" s="32"/>
      <c r="K318" s="32"/>
      <c r="L318" s="32"/>
    </row>
    <row r="319" ht="12.75">
      <c r="A319" s="145" t="s">
        <v>128</v>
      </c>
    </row>
    <row r="320" spans="1:13" ht="12.75">
      <c r="A320" s="2">
        <v>1908</v>
      </c>
      <c r="B320" s="3">
        <f>B13*B$12/2205</f>
        <v>2.874002721088435</v>
      </c>
      <c r="C320" s="3">
        <f>C13*C$12/2205</f>
        <v>0.5641950113378684</v>
      </c>
      <c r="D320" s="3">
        <f>D13*D$12/2205</f>
        <v>2.760888888888889</v>
      </c>
      <c r="E320" s="3">
        <f>E13*E$12/2205</f>
        <v>11.145804988662132</v>
      </c>
      <c r="F320" s="3">
        <f>F13*F$12/2205</f>
        <v>110.56190476190476</v>
      </c>
      <c r="G320" s="3">
        <f>G13*G$12/2205</f>
        <v>1.6418888888888887</v>
      </c>
      <c r="H320" s="3">
        <f>H13*H$12/2205</f>
        <v>8.946027210884354</v>
      </c>
      <c r="I320" s="3">
        <f>I13*I$12/2205</f>
        <v>3.5194920634920637</v>
      </c>
      <c r="J320" s="3">
        <f>J13*J$12/2205</f>
        <v>0.16816326530612247</v>
      </c>
      <c r="K320" s="3">
        <f>K13*K$12/2205</f>
        <v>0</v>
      </c>
      <c r="L320" s="3">
        <f>L13*L$12/2205</f>
        <v>2.9480816326530612</v>
      </c>
      <c r="M320" s="26">
        <f aca="true" t="shared" si="6" ref="M320:M383">SUM(B320:L320)</f>
        <v>145.1304494331066</v>
      </c>
    </row>
    <row r="321" spans="1:13" ht="12.75">
      <c r="A321" s="2">
        <v>1909</v>
      </c>
      <c r="B321" s="3">
        <f>B14*B$12/2205</f>
        <v>2.846734693877551</v>
      </c>
      <c r="C321" s="3">
        <f>C14*C$12/2205</f>
        <v>0.5704988662131518</v>
      </c>
      <c r="D321" s="3">
        <f>D14*D$12/2205</f>
        <v>2.312507936507937</v>
      </c>
      <c r="E321" s="3">
        <f>E14*E$12/2205</f>
        <v>10.356122448979592</v>
      </c>
      <c r="F321" s="3">
        <f>F14*F$12/2205</f>
        <v>101.73741496598639</v>
      </c>
      <c r="G321" s="3">
        <f>G14*G$12/2205</f>
        <v>1.621111111111111</v>
      </c>
      <c r="H321" s="3">
        <f>H14*H$12/2205</f>
        <v>9.408834467120181</v>
      </c>
      <c r="I321" s="3">
        <f>I14*I$12/2205</f>
        <v>4.4899047619047625</v>
      </c>
      <c r="J321" s="3">
        <f>J14*J$12/2205</f>
        <v>0.17910204081632652</v>
      </c>
      <c r="K321" s="3">
        <f>K14*K$12/2205</f>
        <v>0</v>
      </c>
      <c r="L321" s="3">
        <f>L14*L$12/2205</f>
        <v>2.6550204081632653</v>
      </c>
      <c r="M321" s="26">
        <f t="shared" si="6"/>
        <v>136.17725170068027</v>
      </c>
    </row>
    <row r="322" spans="1:13" ht="12.75">
      <c r="A322" s="2">
        <v>1910</v>
      </c>
      <c r="B322" s="3">
        <f>B15*B$12/2205</f>
        <v>1.916952380952381</v>
      </c>
      <c r="C322" s="3">
        <f>C15*C$12/2205</f>
        <v>0.4582902494331066</v>
      </c>
      <c r="D322" s="3">
        <f>D15*D$12/2205</f>
        <v>1.7450158730158731</v>
      </c>
      <c r="E322" s="3">
        <f>E15*E$12/2205</f>
        <v>10.365147392290249</v>
      </c>
      <c r="F322" s="3">
        <f>F15*F$12/2205</f>
        <v>96.40861678004535</v>
      </c>
      <c r="G322" s="3">
        <f>G15*G$12/2205</f>
        <v>1.1773333333333333</v>
      </c>
      <c r="H322" s="3">
        <f>H15*H$12/2205</f>
        <v>7.749587301587302</v>
      </c>
      <c r="I322" s="3">
        <f>I15*I$12/2205</f>
        <v>2.6361904761904764</v>
      </c>
      <c r="J322" s="3">
        <f>J15*J$12/2205</f>
        <v>0.20114285714285712</v>
      </c>
      <c r="K322" s="3">
        <f>K15*K$12/2205</f>
        <v>0</v>
      </c>
      <c r="L322" s="3">
        <f>L15*L$12/2205</f>
        <v>3.2396734693877547</v>
      </c>
      <c r="M322" s="26">
        <f t="shared" si="6"/>
        <v>125.89795011337868</v>
      </c>
    </row>
    <row r="323" spans="1:13" ht="12.75">
      <c r="A323" s="2">
        <v>1911</v>
      </c>
      <c r="B323" s="3">
        <f>B16*B$12/2205</f>
        <v>1.867395918367347</v>
      </c>
      <c r="C323" s="3">
        <f>C16*C$12/2205</f>
        <v>0.5515873015873016</v>
      </c>
      <c r="D323" s="3">
        <f>D16*D$12/2205</f>
        <v>2.343873015873016</v>
      </c>
      <c r="E323" s="3">
        <f>E16*E$12/2205</f>
        <v>10.139523809523808</v>
      </c>
      <c r="F323" s="3">
        <f>F16*F$12/2205</f>
        <v>103.86893424036282</v>
      </c>
      <c r="G323" s="3">
        <f>G16*G$12/2205</f>
        <v>1.341</v>
      </c>
      <c r="H323" s="3">
        <f>H16*H$12/2205</f>
        <v>7.302117913832199</v>
      </c>
      <c r="I323" s="3">
        <f>I16*I$12/2205</f>
        <v>2.443936507936508</v>
      </c>
      <c r="J323" s="3">
        <f>J16*J$12/2205</f>
        <v>0.28277551020408165</v>
      </c>
      <c r="K323" s="3">
        <f>K16*K$12/2205</f>
        <v>0</v>
      </c>
      <c r="L323" s="3">
        <f>L16*L$12/2205</f>
        <v>3.221061224489796</v>
      </c>
      <c r="M323" s="26">
        <f t="shared" si="6"/>
        <v>133.3622054421769</v>
      </c>
    </row>
    <row r="324" spans="1:13" ht="12.75">
      <c r="A324" s="2">
        <v>1912</v>
      </c>
      <c r="B324" s="3">
        <f>B17*B$12/2205</f>
        <v>2.0549659863945577</v>
      </c>
      <c r="C324" s="3">
        <f>C17*C$12/2205</f>
        <v>0.504938775510204</v>
      </c>
      <c r="D324" s="3">
        <f>D17*D$12/2205</f>
        <v>2.0909206349206353</v>
      </c>
      <c r="E324" s="3">
        <f>E17*E$12/2205</f>
        <v>12.115986394557822</v>
      </c>
      <c r="F324" s="3">
        <f>F17*F$12/2205</f>
        <v>119.72743764172336</v>
      </c>
      <c r="G324" s="3">
        <f>G17*G$12/2205</f>
        <v>1.5062222222222221</v>
      </c>
      <c r="H324" s="3">
        <f>H17*H$12/2205</f>
        <v>8.362843537414966</v>
      </c>
      <c r="I324" s="3">
        <f>I17*I$12/2205</f>
        <v>3.45752380952381</v>
      </c>
      <c r="J324" s="3">
        <f>J17*J$12/2205</f>
        <v>0.27934693877551015</v>
      </c>
      <c r="K324" s="3">
        <f>K17*K$12/2205</f>
        <v>0</v>
      </c>
      <c r="L324" s="3">
        <f>L17*L$12/2205</f>
        <v>2.8442448979591832</v>
      </c>
      <c r="M324" s="26">
        <f t="shared" si="6"/>
        <v>152.94443083900228</v>
      </c>
    </row>
    <row r="325" spans="1:13" ht="12.75">
      <c r="A325" s="2">
        <v>1913</v>
      </c>
      <c r="B325" s="3">
        <f>B18*B$12/2205</f>
        <v>1.9861904761904763</v>
      </c>
      <c r="C325" s="3">
        <f>C18*C$12/2205</f>
        <v>0.4223582766439909</v>
      </c>
      <c r="D325" s="3">
        <f>D18*D$12/2205</f>
        <v>2.0548571428571427</v>
      </c>
      <c r="E325" s="3">
        <f>E18*E$12/2205</f>
        <v>10.139523809523808</v>
      </c>
      <c r="F325" s="3">
        <f>F18*F$12/2205</f>
        <v>87.41360544217687</v>
      </c>
      <c r="G325" s="3">
        <f>G18*G$12/2205</f>
        <v>1.3442222222222222</v>
      </c>
      <c r="H325" s="3">
        <f>H18*H$12/2205</f>
        <v>9.061319727891156</v>
      </c>
      <c r="I325" s="3">
        <f>I18*I$12/2205</f>
        <v>2.7588571428571433</v>
      </c>
      <c r="J325" s="3">
        <f>J18*J$12/2205</f>
        <v>0.2558367346938776</v>
      </c>
      <c r="K325" s="3">
        <f>K18*K$12/2205</f>
        <v>0</v>
      </c>
      <c r="L325" s="3">
        <f>L18*L$12/2205</f>
        <v>3.2409795918367346</v>
      </c>
      <c r="M325" s="26">
        <f t="shared" si="6"/>
        <v>118.67775056689342</v>
      </c>
    </row>
    <row r="326" spans="1:13" ht="12.75">
      <c r="A326" s="2">
        <v>1914</v>
      </c>
      <c r="B326" s="3">
        <f>B19*B$12/2205</f>
        <v>1.9004489795918367</v>
      </c>
      <c r="C326" s="3">
        <f>C19*C$12/2205</f>
        <v>0.4311836734693877</v>
      </c>
      <c r="D326" s="3">
        <f>D19*D$12/2205</f>
        <v>1.7028571428571428</v>
      </c>
      <c r="E326" s="3">
        <f>E19*E$12/2205</f>
        <v>13.194467120181406</v>
      </c>
      <c r="F326" s="3">
        <f>F19*F$12/2205</f>
        <v>79.99591836734695</v>
      </c>
      <c r="G326" s="3">
        <f>G19*G$12/2205</f>
        <v>1.4012222222222224</v>
      </c>
      <c r="H326" s="3">
        <f>H19*H$12/2205</f>
        <v>8.565079365079365</v>
      </c>
      <c r="I326" s="3">
        <f>I19*I$12/2205</f>
        <v>3.9271111111111114</v>
      </c>
      <c r="J326" s="3">
        <f>J19*J$12/2205</f>
        <v>0.21893877551020408</v>
      </c>
      <c r="K326" s="3">
        <f>K19*K$12/2205</f>
        <v>0</v>
      </c>
      <c r="L326" s="3">
        <f>L19*L$12/2205</f>
        <v>2.8829387755102043</v>
      </c>
      <c r="M326" s="26">
        <f t="shared" si="6"/>
        <v>114.22016553287983</v>
      </c>
    </row>
    <row r="327" spans="1:13" ht="12.75">
      <c r="A327" s="2">
        <v>1915</v>
      </c>
      <c r="B327" s="3">
        <f>B20*B$12/2205</f>
        <v>2.0892244897959182</v>
      </c>
      <c r="C327" s="3">
        <f>C20*C$12/2205</f>
        <v>0.37823129251700677</v>
      </c>
      <c r="D327" s="3">
        <f>D20*D$12/2205</f>
        <v>1.76</v>
      </c>
      <c r="E327" s="3">
        <f>E20*E$12/2205</f>
        <v>13.767551020408161</v>
      </c>
      <c r="F327" s="3">
        <f>F20*F$12/2205</f>
        <v>90.18458049886621</v>
      </c>
      <c r="G327" s="3">
        <f>G20*G$12/2205</f>
        <v>1.5298888888888889</v>
      </c>
      <c r="H327" s="3">
        <f>H20*H$12/2205</f>
        <v>10.582267573696146</v>
      </c>
      <c r="I327" s="3">
        <f>I20*I$12/2205</f>
        <v>2.188444444444445</v>
      </c>
      <c r="J327" s="3">
        <f>J20*J$12/2205</f>
        <v>0.2532244897959184</v>
      </c>
      <c r="K327" s="3">
        <f>K20*K$12/2205</f>
        <v>0</v>
      </c>
      <c r="L327" s="3">
        <f>L20*L$12/2205</f>
        <v>4.939102040816326</v>
      </c>
      <c r="M327" s="26">
        <f t="shared" si="6"/>
        <v>127.67251473922902</v>
      </c>
    </row>
    <row r="328" spans="1:13" ht="12.75">
      <c r="A328" s="2">
        <v>1916</v>
      </c>
      <c r="B328" s="3">
        <f>B21*B$12/2205</f>
        <v>1.0201360544217688</v>
      </c>
      <c r="C328" s="3">
        <f>C21*C$12/2205</f>
        <v>0.19983219954648526</v>
      </c>
      <c r="D328" s="3">
        <f>D21*D$12/2205</f>
        <v>0.756825396825397</v>
      </c>
      <c r="E328" s="3">
        <f>E21*E$12/2205</f>
        <v>7.274104308390022</v>
      </c>
      <c r="F328" s="3">
        <f>F21*F$12/2205</f>
        <v>133.98730158730157</v>
      </c>
      <c r="G328" s="3">
        <f>G21*G$12/2205</f>
        <v>0.8262222222222222</v>
      </c>
      <c r="H328" s="3">
        <f>H21*H$12/2205</f>
        <v>4.374825396825397</v>
      </c>
      <c r="I328" s="3">
        <f>I21*I$12/2205</f>
        <v>1.2363174603174605</v>
      </c>
      <c r="J328" s="3">
        <f>J21*J$12/2205</f>
        <v>0.19722448979591836</v>
      </c>
      <c r="K328" s="3">
        <f>K21*K$12/2205</f>
        <v>0</v>
      </c>
      <c r="L328" s="3">
        <f>L21*L$12/2205</f>
        <v>2.9275102040816328</v>
      </c>
      <c r="M328" s="26">
        <f t="shared" si="6"/>
        <v>152.80029931972788</v>
      </c>
    </row>
    <row r="329" spans="1:13" ht="12.75">
      <c r="A329" s="2">
        <v>1917</v>
      </c>
      <c r="B329" s="3">
        <f>B22*B$12/2205</f>
        <v>1.5225850340136053</v>
      </c>
      <c r="C329" s="3">
        <f>C22*C$12/2205</f>
        <v>0.26665306122448973</v>
      </c>
      <c r="D329" s="3">
        <f>D22*D$12/2205</f>
        <v>0.756825396825397</v>
      </c>
      <c r="E329" s="3">
        <f>E22*E$12/2205</f>
        <v>9.015918367346938</v>
      </c>
      <c r="F329" s="3">
        <f>F22*F$12/2205</f>
        <v>111.69160997732426</v>
      </c>
      <c r="G329" s="3">
        <f>G22*G$12/2205</f>
        <v>1.2373333333333334</v>
      </c>
      <c r="H329" s="3">
        <f>H22*H$12/2205</f>
        <v>8.450993197278912</v>
      </c>
      <c r="I329" s="3">
        <f>I22*I$12/2205</f>
        <v>2.892444444444445</v>
      </c>
      <c r="J329" s="3">
        <f>J22*J$12/2205</f>
        <v>0.1970612244897959</v>
      </c>
      <c r="K329" s="3">
        <f>K22*K$12/2205</f>
        <v>0</v>
      </c>
      <c r="L329" s="3">
        <f>L22*L$12/2205</f>
        <v>2.6641632653061222</v>
      </c>
      <c r="M329" s="26">
        <f t="shared" si="6"/>
        <v>138.6955873015873</v>
      </c>
    </row>
    <row r="330" spans="1:13" ht="12.75">
      <c r="A330" s="2">
        <v>1918</v>
      </c>
      <c r="B330" s="3">
        <f>B23*B$12/2205</f>
        <v>3.2975074829931974</v>
      </c>
      <c r="C330" s="3">
        <f>C23*C$12/2205</f>
        <v>0.8749750566893424</v>
      </c>
      <c r="D330" s="3">
        <f>D23*D$12/2205</f>
        <v>1.6526984126984128</v>
      </c>
      <c r="E330" s="3">
        <f>E23*E$12/2205</f>
        <v>17.797188208616777</v>
      </c>
      <c r="F330" s="3">
        <f>F23*F$12/2205</f>
        <v>104.99863945578231</v>
      </c>
      <c r="G330" s="3">
        <f>G23*G$12/2205</f>
        <v>3.051333333333333</v>
      </c>
      <c r="H330" s="3">
        <f>H23*H$12/2205</f>
        <v>11.352866213151927</v>
      </c>
      <c r="I330" s="3">
        <f>I23*I$12/2205</f>
        <v>2.952634920634921</v>
      </c>
      <c r="J330" s="3">
        <f>J23*J$12/2205</f>
        <v>0.296</v>
      </c>
      <c r="K330" s="3">
        <f>K23*K$12/2205</f>
        <v>0</v>
      </c>
      <c r="L330" s="3">
        <f>L23*L$12/2205</f>
        <v>2.488326530612245</v>
      </c>
      <c r="M330" s="26">
        <f t="shared" si="6"/>
        <v>148.76216961451246</v>
      </c>
    </row>
    <row r="331" spans="1:13" ht="12.75">
      <c r="A331" s="2">
        <v>1919</v>
      </c>
      <c r="B331" s="3">
        <f>B24*B$12/2205</f>
        <v>1.7889142857142857</v>
      </c>
      <c r="C331" s="3">
        <f>C24*C$12/2205</f>
        <v>0.18155102040816326</v>
      </c>
      <c r="D331" s="3">
        <f>D24*D$12/2205</f>
        <v>1.9240634920634923</v>
      </c>
      <c r="E331" s="3">
        <f>E24*E$12/2205</f>
        <v>18.113061224489794</v>
      </c>
      <c r="F331" s="3">
        <f>F24*F$12/2205</f>
        <v>125.82358276643991</v>
      </c>
      <c r="G331" s="3">
        <f>G24*G$12/2205</f>
        <v>2.1927777777777777</v>
      </c>
      <c r="H331" s="3">
        <f>H24*H$12/2205</f>
        <v>6.754521541950113</v>
      </c>
      <c r="I331" s="3">
        <f>I24*I$12/2205</f>
        <v>2.307809523809524</v>
      </c>
      <c r="J331" s="3">
        <f>J24*J$12/2205</f>
        <v>0.36228571428571427</v>
      </c>
      <c r="K331" s="3">
        <f>K24*K$12/2205</f>
        <v>0</v>
      </c>
      <c r="L331" s="3">
        <f>L24*L$12/2205</f>
        <v>3.379265306122449</v>
      </c>
      <c r="M331" s="26">
        <f t="shared" si="6"/>
        <v>162.8278326530612</v>
      </c>
    </row>
    <row r="332" spans="1:13" ht="12.75">
      <c r="A332" s="2">
        <v>1920</v>
      </c>
      <c r="B332" s="3">
        <f>B25*B$12/2205</f>
        <v>2.266655782312925</v>
      </c>
      <c r="C332" s="3">
        <f>C25*C$12/2205</f>
        <v>0.23954648526077094</v>
      </c>
      <c r="D332" s="3">
        <f>D25*D$12/2205</f>
        <v>1.6400000000000001</v>
      </c>
      <c r="E332" s="3">
        <f>E25*E$12/2205</f>
        <v>21.06421768707483</v>
      </c>
      <c r="F332" s="3">
        <f>F25*F$12/2205</f>
        <v>103.57052154195011</v>
      </c>
      <c r="G332" s="3">
        <f>G25*G$12/2205</f>
        <v>2.856888888888889</v>
      </c>
      <c r="H332" s="3">
        <f>H25*H$12/2205</f>
        <v>11.130380952380953</v>
      </c>
      <c r="I332" s="3">
        <f>I25*I$12/2205</f>
        <v>3.6513015873015875</v>
      </c>
      <c r="J332" s="3">
        <f>J25*J$12/2205</f>
        <v>0.3836734693877551</v>
      </c>
      <c r="K332" s="3">
        <f>K25*K$12/2205</f>
        <v>0</v>
      </c>
      <c r="L332" s="3">
        <f>L25*L$12/2205</f>
        <v>3.750530612244898</v>
      </c>
      <c r="M332" s="26">
        <f t="shared" si="6"/>
        <v>150.5537170068027</v>
      </c>
    </row>
    <row r="333" spans="1:13" ht="12.75">
      <c r="A333" s="2">
        <v>1921</v>
      </c>
      <c r="B333" s="3">
        <f>B26*B$12/2205</f>
        <v>1.3834557823129252</v>
      </c>
      <c r="C333" s="3">
        <f>C26*C$12/2205</f>
        <v>0.2698049886621315</v>
      </c>
      <c r="D333" s="3">
        <f>D26*D$12/2205</f>
        <v>1.7196190476190478</v>
      </c>
      <c r="E333" s="3">
        <f>E26*E$12/2205</f>
        <v>22.630045351473925</v>
      </c>
      <c r="F333" s="3">
        <f>F26*F$12/2205</f>
        <v>94.02131519274377</v>
      </c>
      <c r="G333" s="3">
        <f>G26*G$12/2205</f>
        <v>1.7986666666666666</v>
      </c>
      <c r="H333" s="3">
        <f>H26*H$12/2205</f>
        <v>6.253628117913832</v>
      </c>
      <c r="I333" s="3">
        <f>I26*I$12/2205</f>
        <v>2.346666666666667</v>
      </c>
      <c r="J333" s="3">
        <f>J26*J$12/2205</f>
        <v>0.2899591836734694</v>
      </c>
      <c r="K333" s="3">
        <f>K26*K$12/2205</f>
        <v>0</v>
      </c>
      <c r="L333" s="3">
        <f>L26*L$12/2205</f>
        <v>2.5428571428571427</v>
      </c>
      <c r="M333" s="26">
        <f t="shared" si="6"/>
        <v>133.25601814058956</v>
      </c>
    </row>
    <row r="334" spans="1:13" ht="12.75">
      <c r="A334" s="2">
        <v>1922</v>
      </c>
      <c r="B334" s="3">
        <f>B27*B$12/2205</f>
        <v>1.9008952380952382</v>
      </c>
      <c r="C334" s="3">
        <f>C27*C$12/2205</f>
        <v>0.3927301587301587</v>
      </c>
      <c r="D334" s="3">
        <f>D27*D$12/2205</f>
        <v>1.5626666666666669</v>
      </c>
      <c r="E334" s="3">
        <f>E27*E$12/2205</f>
        <v>19.913537414965987</v>
      </c>
      <c r="F334" s="3">
        <f>F27*F$12/2205</f>
        <v>132.09024943310658</v>
      </c>
      <c r="G334" s="3">
        <f>G27*G$12/2205</f>
        <v>2.3633333333333333</v>
      </c>
      <c r="H334" s="3">
        <f>H27*H$12/2205</f>
        <v>9.99839455782313</v>
      </c>
      <c r="I334" s="3">
        <f>I27*I$12/2205</f>
        <v>3.100952380952381</v>
      </c>
      <c r="J334" s="3">
        <f>J27*J$12/2205</f>
        <v>0.40816326530612246</v>
      </c>
      <c r="K334" s="3">
        <f>K27*K$12/2205</f>
        <v>0</v>
      </c>
      <c r="L334" s="3">
        <f>L27*L$12/2205</f>
        <v>3.2478367346938772</v>
      </c>
      <c r="M334" s="26">
        <f t="shared" si="6"/>
        <v>174.9787591836735</v>
      </c>
    </row>
    <row r="335" spans="1:13" ht="12.75">
      <c r="A335" s="2">
        <v>1923</v>
      </c>
      <c r="B335" s="3">
        <f>B28*B$12/2205</f>
        <v>1.84078231292517</v>
      </c>
      <c r="C335" s="3">
        <f>C28*C$12/2205</f>
        <v>0.3996643990929705</v>
      </c>
      <c r="D335" s="3">
        <f>D28*D$12/2205</f>
        <v>1.6331428571428572</v>
      </c>
      <c r="E335" s="3">
        <f>E28*E$12/2205</f>
        <v>16.47503401360544</v>
      </c>
      <c r="F335" s="3">
        <f>F28*F$12/2205</f>
        <v>140.42448979591836</v>
      </c>
      <c r="G335" s="3">
        <f>G28*G$12/2205</f>
        <v>2.6534444444444447</v>
      </c>
      <c r="H335" s="3">
        <f>H28*H$12/2205</f>
        <v>8.917074829931973</v>
      </c>
      <c r="I335" s="3">
        <f>I28*I$12/2205</f>
        <v>2.9153015873015877</v>
      </c>
      <c r="J335" s="3">
        <f>J28*J$12/2205</f>
        <v>0.32832653061224487</v>
      </c>
      <c r="K335" s="3">
        <f>K28*K$12/2205</f>
        <v>0</v>
      </c>
      <c r="L335" s="3">
        <f>L28*L$12/2205</f>
        <v>3.026448979591837</v>
      </c>
      <c r="M335" s="26">
        <f t="shared" si="6"/>
        <v>178.6137097505669</v>
      </c>
    </row>
    <row r="336" spans="1:13" ht="12.75">
      <c r="A336" s="2">
        <v>1924</v>
      </c>
      <c r="B336" s="3">
        <f>B29*B$12/2205</f>
        <v>1.983869387755102</v>
      </c>
      <c r="C336" s="3">
        <f>C29*C$12/2205</f>
        <v>0.5402403628117914</v>
      </c>
      <c r="D336" s="3">
        <f>D29*D$12/2205</f>
        <v>1.4147301587301588</v>
      </c>
      <c r="E336" s="3">
        <f>E29*E$12/2205</f>
        <v>17.94609977324263</v>
      </c>
      <c r="F336" s="3">
        <f>F29*F$12/2205</f>
        <v>142.44943310657595</v>
      </c>
      <c r="G336" s="3">
        <f>G29*G$12/2205</f>
        <v>2.9336666666666664</v>
      </c>
      <c r="H336" s="3">
        <f>H29*H$12/2205</f>
        <v>9.844585034013607</v>
      </c>
      <c r="I336" s="3">
        <f>I29*I$12/2205</f>
        <v>3.804444444444445</v>
      </c>
      <c r="J336" s="3">
        <f>J29*J$12/2205</f>
        <v>0.37551020408163266</v>
      </c>
      <c r="K336" s="3">
        <f>K29*K$12/2205</f>
        <v>0</v>
      </c>
      <c r="L336" s="3">
        <f>L29*L$12/2205</f>
        <v>3.8115918367346935</v>
      </c>
      <c r="M336" s="26">
        <f t="shared" si="6"/>
        <v>185.10417097505666</v>
      </c>
    </row>
    <row r="337" spans="1:13" ht="12.75">
      <c r="A337" s="2">
        <v>1925</v>
      </c>
      <c r="B337" s="3">
        <f>B30*B$12/2205</f>
        <v>2.030595918367347</v>
      </c>
      <c r="C337" s="3">
        <f>C30*C$12/2205</f>
        <v>0.7274648526077098</v>
      </c>
      <c r="D337" s="3">
        <f>D30*D$12/2205</f>
        <v>1.2363174603174605</v>
      </c>
      <c r="E337" s="3">
        <f>E30*E$12/2205</f>
        <v>16.308072562358273</v>
      </c>
      <c r="F337" s="3">
        <f>F30*F$12/2205</f>
        <v>141.34104308390022</v>
      </c>
      <c r="G337" s="3">
        <f>G30*G$12/2205</f>
        <v>3.138444444444444</v>
      </c>
      <c r="H337" s="3">
        <f>H30*H$12/2205</f>
        <v>10.176417233560091</v>
      </c>
      <c r="I337" s="3">
        <f>I30*I$12/2205</f>
        <v>2.394666666666667</v>
      </c>
      <c r="J337" s="3">
        <f>J30*J$12/2205</f>
        <v>0.2914285714285714</v>
      </c>
      <c r="K337" s="3">
        <f>K30*K$12/2205</f>
        <v>0</v>
      </c>
      <c r="L337" s="3">
        <f>L30*L$12/2205</f>
        <v>4.115102040816327</v>
      </c>
      <c r="M337" s="26">
        <f t="shared" si="6"/>
        <v>181.75955283446714</v>
      </c>
    </row>
    <row r="338" spans="1:13" ht="12.75">
      <c r="A338" s="2">
        <v>1926</v>
      </c>
      <c r="B338" s="3">
        <f>B31*B$12/2205</f>
        <v>1.967485714285714</v>
      </c>
      <c r="C338" s="3">
        <f>C31*C$12/2205</f>
        <v>0.5162857142857142</v>
      </c>
      <c r="D338" s="3">
        <f>D31*D$12/2205</f>
        <v>0.8744126984126985</v>
      </c>
      <c r="E338" s="3">
        <f>E31*E$12/2205</f>
        <v>15.780113378684804</v>
      </c>
      <c r="F338" s="3">
        <f>F31*F$12/2205</f>
        <v>151.1034013605442</v>
      </c>
      <c r="G338" s="3">
        <f>G31*G$12/2205</f>
        <v>3.175333333333333</v>
      </c>
      <c r="H338" s="3">
        <f>H31*H$12/2205</f>
        <v>8.248154195011338</v>
      </c>
      <c r="I338" s="3">
        <f>I31*I$12/2205</f>
        <v>2.513777777777778</v>
      </c>
      <c r="J338" s="3">
        <f>J31*J$12/2205</f>
        <v>0.24506122448979592</v>
      </c>
      <c r="K338" s="3">
        <f>K31*K$12/2205</f>
        <v>0</v>
      </c>
      <c r="L338" s="3">
        <f>L31*L$12/2205</f>
        <v>3.7714285714285714</v>
      </c>
      <c r="M338" s="26">
        <f t="shared" si="6"/>
        <v>188.19545396825396</v>
      </c>
    </row>
    <row r="339" spans="1:13" ht="12.75">
      <c r="A339" s="2">
        <v>1927</v>
      </c>
      <c r="B339" s="3">
        <f>B32*B$12/2205</f>
        <v>2.3463673469387754</v>
      </c>
      <c r="C339" s="3">
        <f>C32*C$12/2205</f>
        <v>0.4570294784580498</v>
      </c>
      <c r="D339" s="3">
        <f>D32*D$12/2205</f>
        <v>0.4613333333333334</v>
      </c>
      <c r="E339" s="3">
        <f>E32*E$12/2205</f>
        <v>11.240566893424035</v>
      </c>
      <c r="F339" s="3">
        <f>F32*F$12/2205</f>
        <v>170.47891156462586</v>
      </c>
      <c r="G339" s="3">
        <f>G32*G$12/2205</f>
        <v>3.5465555555555555</v>
      </c>
      <c r="H339" s="3">
        <f>H32*H$12/2205</f>
        <v>8.781705215419501</v>
      </c>
      <c r="I339" s="3">
        <f>I32*I$12/2205</f>
        <v>2.361142857142857</v>
      </c>
      <c r="J339" s="3">
        <f>J32*J$12/2205</f>
        <v>0.21044897959183673</v>
      </c>
      <c r="K339" s="3">
        <f>K32*K$12/2205</f>
        <v>0</v>
      </c>
      <c r="L339" s="3">
        <f>L32*L$12/2205</f>
        <v>3.5683265306122447</v>
      </c>
      <c r="M339" s="26">
        <f t="shared" si="6"/>
        <v>203.45238775510202</v>
      </c>
    </row>
    <row r="340" spans="1:13" ht="12.75">
      <c r="A340" s="2">
        <v>1928</v>
      </c>
      <c r="B340" s="3">
        <f>B33*B$12/2205</f>
        <v>2.7127836734693873</v>
      </c>
      <c r="C340" s="3">
        <f>C33*C$12/2205</f>
        <v>0.5503265306122449</v>
      </c>
      <c r="D340" s="3">
        <f>D33*D$12/2205</f>
        <v>0.586031746031746</v>
      </c>
      <c r="E340" s="3">
        <f>E33*E$12/2205</f>
        <v>12.12049886621315</v>
      </c>
      <c r="F340" s="3">
        <f>F33*F$12/2205</f>
        <v>156.5814058956916</v>
      </c>
      <c r="G340" s="3">
        <f>G33*G$12/2205</f>
        <v>3.7434444444444446</v>
      </c>
      <c r="H340" s="3">
        <f>H33*H$12/2205</f>
        <v>8.053328798185941</v>
      </c>
      <c r="I340" s="3">
        <f>I33*I$12/2205</f>
        <v>3.0158730158730163</v>
      </c>
      <c r="J340" s="3">
        <f>J33*J$12/2205</f>
        <v>0.1846530612244898</v>
      </c>
      <c r="K340" s="3">
        <f>K33*K$12/2205</f>
        <v>0</v>
      </c>
      <c r="L340" s="3">
        <f>L33*L$12/2205</f>
        <v>3.0935510204081633</v>
      </c>
      <c r="M340" s="26">
        <f t="shared" si="6"/>
        <v>190.64189705215415</v>
      </c>
    </row>
    <row r="341" spans="1:13" ht="12.75">
      <c r="A341" s="2">
        <v>1929</v>
      </c>
      <c r="B341" s="3">
        <f>B34*B$12/2205</f>
        <v>2.454544217687075</v>
      </c>
      <c r="C341" s="3">
        <f>C34*C$12/2205</f>
        <v>0.7016190476190476</v>
      </c>
      <c r="D341" s="3">
        <f>D34*D$12/2205</f>
        <v>0.5650793650793652</v>
      </c>
      <c r="E341" s="3">
        <f>E34*E$12/2205</f>
        <v>10.02219954648526</v>
      </c>
      <c r="F341" s="3">
        <f>F34*F$12/2205</f>
        <v>156.68798185941043</v>
      </c>
      <c r="G341" s="3">
        <f>G34*G$12/2205</f>
        <v>3.3226666666666667</v>
      </c>
      <c r="H341" s="3">
        <f>H34*H$12/2205</f>
        <v>6.345396825396826</v>
      </c>
      <c r="I341" s="3">
        <f>I34*I$12/2205</f>
        <v>2.154666666666667</v>
      </c>
      <c r="J341" s="3">
        <f>J34*J$12/2205</f>
        <v>0.14253061224489794</v>
      </c>
      <c r="K341" s="3">
        <f>K34*K$12/2205</f>
        <v>0</v>
      </c>
      <c r="L341" s="3">
        <f>L34*L$12/2205</f>
        <v>3.2246530612244895</v>
      </c>
      <c r="M341" s="26">
        <f t="shared" si="6"/>
        <v>185.62133786848074</v>
      </c>
    </row>
    <row r="342" spans="1:13" ht="12.75">
      <c r="A342" s="2">
        <v>1930</v>
      </c>
      <c r="B342" s="3">
        <f>B35*B$12/2205</f>
        <v>2.8466666666666667</v>
      </c>
      <c r="C342" s="3">
        <f>C35*C$12/2205</f>
        <v>0.5704988662131518</v>
      </c>
      <c r="D342" s="3">
        <f>D35*D$12/2205</f>
        <v>0.6538412698412699</v>
      </c>
      <c r="E342" s="3">
        <f>E35*E$12/2205</f>
        <v>11.818163265306122</v>
      </c>
      <c r="F342" s="3">
        <f>F35*F$12/2205</f>
        <v>142.23628117913833</v>
      </c>
      <c r="G342" s="3">
        <f>G35*G$12/2205</f>
        <v>4.168</v>
      </c>
      <c r="H342" s="3">
        <f>H35*H$12/2205</f>
        <v>8.399809523809525</v>
      </c>
      <c r="I342" s="3">
        <f>I35*I$12/2205</f>
        <v>2.784761904761905</v>
      </c>
      <c r="J342" s="3">
        <f>J35*J$12/2205</f>
        <v>0.15297959183673468</v>
      </c>
      <c r="K342" s="3">
        <f>K35*K$12/2205</f>
        <v>0</v>
      </c>
      <c r="L342" s="3">
        <f>L35*L$12/2205</f>
        <v>3.3022040816326528</v>
      </c>
      <c r="M342" s="26">
        <f t="shared" si="6"/>
        <v>176.93320634920633</v>
      </c>
    </row>
    <row r="343" spans="1:13" ht="12.75">
      <c r="A343" s="2">
        <v>1931</v>
      </c>
      <c r="B343" s="3">
        <f>B36*B$12/2205</f>
        <v>1.8338775510204082</v>
      </c>
      <c r="C343" s="3">
        <f>C36*C$12/2205</f>
        <v>0.726204081632653</v>
      </c>
      <c r="D343" s="3">
        <f>D36*D$12/2205</f>
        <v>0.6686984126984128</v>
      </c>
      <c r="E343" s="3">
        <f>E36*E$12/2205</f>
        <v>10.441859410430839</v>
      </c>
      <c r="F343" s="3">
        <f>F36*F$12/2205</f>
        <v>134.90385487528346</v>
      </c>
      <c r="G343" s="3">
        <f>G36*G$12/2205</f>
        <v>3.853888888888889</v>
      </c>
      <c r="H343" s="3">
        <f>H36*H$12/2205</f>
        <v>6.765895691609977</v>
      </c>
      <c r="I343" s="3">
        <f>I36*I$12/2205</f>
        <v>3.0582857142857143</v>
      </c>
      <c r="J343" s="3">
        <f>J36*J$12/2205</f>
        <v>0.16293877551020408</v>
      </c>
      <c r="K343" s="3">
        <f>K36*K$12/2205</f>
        <v>0</v>
      </c>
      <c r="L343" s="3">
        <f>L36*L$12/2205</f>
        <v>2.8156734693877548</v>
      </c>
      <c r="M343" s="26">
        <f t="shared" si="6"/>
        <v>165.23117687074833</v>
      </c>
    </row>
    <row r="344" spans="1:13" ht="12.75">
      <c r="A344" s="2">
        <v>1932</v>
      </c>
      <c r="B344" s="3">
        <f>B37*B$12/2205</f>
        <v>1.8736326530612244</v>
      </c>
      <c r="C344" s="3">
        <f>C37*C$12/2205</f>
        <v>0.6682086167800453</v>
      </c>
      <c r="D344" s="3">
        <f>D37*D$12/2205</f>
        <v>0.6421587301587302</v>
      </c>
      <c r="E344" s="3">
        <f>E37*E$12/2205</f>
        <v>9.927437641723357</v>
      </c>
      <c r="F344" s="3">
        <f>F37*F$12/2205</f>
        <v>142.25759637188207</v>
      </c>
      <c r="G344" s="3">
        <f>G37*G$12/2205</f>
        <v>3.703</v>
      </c>
      <c r="H344" s="3">
        <f>H37*H$12/2205</f>
        <v>6.5071337868480725</v>
      </c>
      <c r="I344" s="3">
        <f>I37*I$12/2205</f>
        <v>2.416761904761905</v>
      </c>
      <c r="J344" s="3">
        <f>J37*J$12/2205</f>
        <v>0.16718367346938776</v>
      </c>
      <c r="K344" s="3">
        <f>K37*K$12/2205</f>
        <v>0</v>
      </c>
      <c r="L344" s="3">
        <f>L37*L$12/2205</f>
        <v>2.784</v>
      </c>
      <c r="M344" s="26">
        <f t="shared" si="6"/>
        <v>170.94711337868478</v>
      </c>
    </row>
    <row r="345" spans="1:13" ht="12.75">
      <c r="A345" s="2">
        <v>1933</v>
      </c>
      <c r="B345" s="3">
        <f>B38*B$12/2205</f>
        <v>1.6370204081632653</v>
      </c>
      <c r="C345" s="3">
        <f>C38*C$12/2205</f>
        <v>0.4910702947845805</v>
      </c>
      <c r="D345" s="3">
        <f>D38*D$12/2205</f>
        <v>0.6417777777777778</v>
      </c>
      <c r="E345" s="3">
        <f>E38*E$12/2205</f>
        <v>11.010430839002268</v>
      </c>
      <c r="F345" s="3">
        <f>F38*F$12/2205</f>
        <v>131.6</v>
      </c>
      <c r="G345" s="3">
        <f>G38*G$12/2205</f>
        <v>3.062</v>
      </c>
      <c r="H345" s="3">
        <f>H38*H$12/2205</f>
        <v>5.6476961451247165</v>
      </c>
      <c r="I345" s="3">
        <f>I38*I$12/2205</f>
        <v>2.5681269841269843</v>
      </c>
      <c r="J345" s="3">
        <f>J38*J$12/2205</f>
        <v>0.14906122448979592</v>
      </c>
      <c r="K345" s="3">
        <f>K38*K$12/2205</f>
        <v>0</v>
      </c>
      <c r="L345" s="3">
        <f>L38*L$12/2205</f>
        <v>2.563102040816326</v>
      </c>
      <c r="M345" s="26">
        <f t="shared" si="6"/>
        <v>159.37028571428573</v>
      </c>
    </row>
    <row r="346" spans="1:13" ht="12.75">
      <c r="A346" s="2">
        <v>1934</v>
      </c>
      <c r="B346" s="3">
        <f>B39*B$12/2205</f>
        <v>2.005572789115646</v>
      </c>
      <c r="C346" s="3">
        <f>C39*C$12/2205</f>
        <v>0.43622675736961447</v>
      </c>
      <c r="D346" s="3">
        <f>D39*D$12/2205</f>
        <v>0.8632380952380954</v>
      </c>
      <c r="E346" s="3">
        <f>E39*E$12/2205</f>
        <v>13.492290249433104</v>
      </c>
      <c r="F346" s="3">
        <f>F39*F$12/2205</f>
        <v>91.35691609977324</v>
      </c>
      <c r="G346" s="3">
        <f>G39*G$12/2205</f>
        <v>3.5773333333333333</v>
      </c>
      <c r="H346" s="3">
        <f>H39*H$12/2205</f>
        <v>7.024916099773243</v>
      </c>
      <c r="I346" s="3">
        <f>I39*I$12/2205</f>
        <v>3.0044444444444447</v>
      </c>
      <c r="J346" s="3">
        <f>J39*J$12/2205</f>
        <v>0.14138775510204082</v>
      </c>
      <c r="K346" s="3">
        <f>K39*K$12/2205</f>
        <v>0</v>
      </c>
      <c r="L346" s="3">
        <f>L39*L$12/2205</f>
        <v>1.3921632653061224</v>
      </c>
      <c r="M346" s="26">
        <f t="shared" si="6"/>
        <v>123.29448888888889</v>
      </c>
    </row>
    <row r="347" spans="1:13" ht="12.75">
      <c r="A347" s="2">
        <v>1935</v>
      </c>
      <c r="B347" s="3">
        <f>B40*B$12/2205</f>
        <v>2.291238095238095</v>
      </c>
      <c r="C347" s="3">
        <f>C40*C$12/2205</f>
        <v>0.6505578231292516</v>
      </c>
      <c r="D347" s="3">
        <f>D40*D$12/2205</f>
        <v>0.9860317460317461</v>
      </c>
      <c r="E347" s="3">
        <f>E40*E$12/2205</f>
        <v>13.690839002267573</v>
      </c>
      <c r="F347" s="3">
        <f>F40*F$12/2205</f>
        <v>147.1174603174603</v>
      </c>
      <c r="G347" s="3">
        <f>G40*G$12/2205</f>
        <v>3.757888888888889</v>
      </c>
      <c r="H347" s="3">
        <f>H40*H$12/2205</f>
        <v>7.372603174603174</v>
      </c>
      <c r="I347" s="3">
        <f>I40*I$12/2205</f>
        <v>2.0007619047619047</v>
      </c>
      <c r="J347" s="3">
        <f>J40*J$12/2205</f>
        <v>0.17044897959183672</v>
      </c>
      <c r="K347" s="3">
        <f>K40*K$12/2205</f>
        <v>0</v>
      </c>
      <c r="L347" s="3">
        <f>L40*L$12/2205</f>
        <v>2.3604897959183675</v>
      </c>
      <c r="M347" s="26">
        <f t="shared" si="6"/>
        <v>180.39831972789113</v>
      </c>
    </row>
    <row r="348" spans="1:13" ht="12.75">
      <c r="A348" s="2">
        <v>1936</v>
      </c>
      <c r="B348" s="3">
        <f>B41*B$12/2205</f>
        <v>1.9072653061224487</v>
      </c>
      <c r="C348" s="3">
        <f>C41*C$12/2205</f>
        <v>0.4683764172335601</v>
      </c>
      <c r="D348" s="3">
        <f>D41*D$12/2205</f>
        <v>0.7724444444444446</v>
      </c>
      <c r="E348" s="3">
        <f>E41*E$12/2205</f>
        <v>11.150317460317458</v>
      </c>
      <c r="F348" s="3">
        <f>F41*F$12/2205</f>
        <v>131.21632653061224</v>
      </c>
      <c r="G348" s="3">
        <f>G41*G$12/2205</f>
        <v>3.0923333333333334</v>
      </c>
      <c r="H348" s="3">
        <f>H41*H$12/2205</f>
        <v>5.761006802721089</v>
      </c>
      <c r="I348" s="3">
        <f>I41*I$12/2205</f>
        <v>2.3568253968253967</v>
      </c>
      <c r="J348" s="3">
        <f>J41*J$12/2205</f>
        <v>0.14595918367346938</v>
      </c>
      <c r="K348" s="3">
        <f>K41*K$12/2205</f>
        <v>0</v>
      </c>
      <c r="L348" s="3">
        <f>L41*L$12/2205</f>
        <v>2.320489795918367</v>
      </c>
      <c r="M348" s="26">
        <f t="shared" si="6"/>
        <v>159.19134467120182</v>
      </c>
    </row>
    <row r="349" spans="1:13" ht="12.75">
      <c r="A349" s="2">
        <v>1937</v>
      </c>
      <c r="B349" s="3">
        <f>B42*B$12/2205</f>
        <v>2.178220408163265</v>
      </c>
      <c r="C349" s="3">
        <f>C42*C$12/2205</f>
        <v>0.6959455782312924</v>
      </c>
      <c r="D349" s="3">
        <f>D42*D$12/2205</f>
        <v>0.6876190476190477</v>
      </c>
      <c r="E349" s="3">
        <f>E42*E$12/2205</f>
        <v>13.902925170068025</v>
      </c>
      <c r="F349" s="3">
        <f>F42*F$12/2205</f>
        <v>133.49705215419502</v>
      </c>
      <c r="G349" s="3">
        <f>G42*G$12/2205</f>
        <v>3.412</v>
      </c>
      <c r="H349" s="3">
        <f>H42*H$12/2205</f>
        <v>6.359442176870748</v>
      </c>
      <c r="I349" s="3">
        <f>I42*I$12/2205</f>
        <v>2.5625396825396827</v>
      </c>
      <c r="J349" s="3">
        <f>J42*J$12/2205</f>
        <v>0.2109387755102041</v>
      </c>
      <c r="K349" s="3">
        <f>K42*K$12/2205</f>
        <v>0</v>
      </c>
      <c r="L349" s="3">
        <f>L42*L$12/2205</f>
        <v>3.3126530612244895</v>
      </c>
      <c r="M349" s="26">
        <f t="shared" si="6"/>
        <v>166.8193360544218</v>
      </c>
    </row>
    <row r="350" spans="1:13" ht="12.75">
      <c r="A350" s="2">
        <v>1938</v>
      </c>
      <c r="B350" s="3">
        <f>B43*B$12/2205</f>
        <v>2.2648163265306125</v>
      </c>
      <c r="C350" s="3">
        <f>C43*C$12/2205</f>
        <v>0.8617369614512471</v>
      </c>
      <c r="D350" s="3">
        <f>D43*D$12/2205</f>
        <v>0.9765079365079367</v>
      </c>
      <c r="E350" s="3">
        <f>E43*E$12/2205</f>
        <v>15.667301587301585</v>
      </c>
      <c r="F350" s="3">
        <f>F43*F$12/2205</f>
        <v>134.7546485260771</v>
      </c>
      <c r="G350" s="3">
        <f>G43*G$12/2205</f>
        <v>3.622333333333333</v>
      </c>
      <c r="H350" s="3">
        <f>H43*H$12/2205</f>
        <v>7.078426303854876</v>
      </c>
      <c r="I350" s="3">
        <f>I43*I$12/2205</f>
        <v>1.893587301587302</v>
      </c>
      <c r="J350" s="3">
        <f>J43*J$12/2205</f>
        <v>0.2347755102040816</v>
      </c>
      <c r="K350" s="3">
        <f>K43*K$12/2205</f>
        <v>0</v>
      </c>
      <c r="L350" s="3">
        <f>L43*L$12/2205</f>
        <v>3.4977959183673466</v>
      </c>
      <c r="M350" s="26">
        <f t="shared" si="6"/>
        <v>170.85192970521544</v>
      </c>
    </row>
    <row r="351" spans="1:13" ht="12.75">
      <c r="A351" s="2">
        <v>1939</v>
      </c>
      <c r="B351" s="3">
        <f>B44*B$12/2205</f>
        <v>2.2584489795918365</v>
      </c>
      <c r="C351" s="3">
        <f>C44*C$12/2205</f>
        <v>0.8434557823129252</v>
      </c>
      <c r="D351" s="3">
        <f>D44*D$12/2205</f>
        <v>1.0281904761904763</v>
      </c>
      <c r="E351" s="3">
        <f>E44*E$12/2205</f>
        <v>15.99671201814059</v>
      </c>
      <c r="F351" s="3">
        <f>F44*F$12/2205</f>
        <v>133.21995464852608</v>
      </c>
      <c r="G351" s="3">
        <f>G44*G$12/2205</f>
        <v>3.962444444444445</v>
      </c>
      <c r="H351" s="3">
        <f>H44*H$12/2205</f>
        <v>7.465492063492063</v>
      </c>
      <c r="I351" s="3">
        <f>I44*I$12/2205</f>
        <v>1.8405079365079366</v>
      </c>
      <c r="J351" s="3">
        <f>J44*J$12/2205</f>
        <v>0.2249795918367347</v>
      </c>
      <c r="K351" s="3">
        <f>K44*K$12/2205</f>
        <v>0</v>
      </c>
      <c r="L351" s="3">
        <f>L44*L$12/2205</f>
        <v>3.889142857142857</v>
      </c>
      <c r="M351" s="26">
        <f t="shared" si="6"/>
        <v>170.72932879818595</v>
      </c>
    </row>
    <row r="352" spans="1:13" ht="12.75">
      <c r="A352" s="2">
        <v>1940</v>
      </c>
      <c r="B352" s="3">
        <f>B45*B$12/2205</f>
        <v>2.1114149659863948</v>
      </c>
      <c r="C352" s="3">
        <f>C45*C$12/2205</f>
        <v>0.7968072562358276</v>
      </c>
      <c r="D352" s="3">
        <f>D45*D$12/2205</f>
        <v>0.8833015873015875</v>
      </c>
      <c r="E352" s="3">
        <f>E45*E$12/2205</f>
        <v>14.042811791383219</v>
      </c>
      <c r="F352" s="3">
        <f>F45*F$12/2205</f>
        <v>147.41587301587302</v>
      </c>
      <c r="G352" s="3">
        <f>G45*G$12/2205</f>
        <v>3.8633333333333333</v>
      </c>
      <c r="H352" s="3">
        <f>H45*H$12/2205</f>
        <v>7.458167800453514</v>
      </c>
      <c r="I352" s="3">
        <f>I45*I$12/2205</f>
        <v>1.7150476190476192</v>
      </c>
      <c r="J352" s="3">
        <f>J45*J$12/2205</f>
        <v>0.25420408163265307</v>
      </c>
      <c r="K352" s="3">
        <f>K45*K$12/2205</f>
        <v>0</v>
      </c>
      <c r="L352" s="3">
        <f>L45*L$12/2205</f>
        <v>3.820408163265306</v>
      </c>
      <c r="M352" s="26">
        <f t="shared" si="6"/>
        <v>182.36136961451248</v>
      </c>
    </row>
    <row r="353" spans="1:13" ht="12.75">
      <c r="A353" s="2">
        <v>1941</v>
      </c>
      <c r="B353" s="3">
        <f>B46*B$12/2205</f>
        <v>1.3900952380952383</v>
      </c>
      <c r="C353" s="3">
        <f>C46*C$12/2205</f>
        <v>0.9966394557823128</v>
      </c>
      <c r="D353" s="3">
        <f>D46*D$12/2205</f>
        <v>1.4725079365079365</v>
      </c>
      <c r="E353" s="3">
        <f>E46*E$12/2205</f>
        <v>13.311791383219953</v>
      </c>
      <c r="F353" s="3">
        <f>F46*F$12/2205</f>
        <v>117.21224489795918</v>
      </c>
      <c r="G353" s="3">
        <f>G46*G$12/2205</f>
        <v>4.251555555555556</v>
      </c>
      <c r="H353" s="3">
        <f>H46*H$12/2205</f>
        <v>5.698448979591837</v>
      </c>
      <c r="I353" s="3">
        <f>I46*I$12/2205</f>
        <v>1.9680000000000002</v>
      </c>
      <c r="J353" s="3">
        <f>J46*J$12/2205</f>
        <v>0.21844897959183673</v>
      </c>
      <c r="K353" s="3">
        <f>K46*K$12/2205</f>
        <v>0.1367936507936508</v>
      </c>
      <c r="L353" s="3">
        <f>L46*L$12/2205</f>
        <v>2.59934693877551</v>
      </c>
      <c r="M353" s="26">
        <f t="shared" si="6"/>
        <v>149.25587301587302</v>
      </c>
    </row>
    <row r="354" spans="1:13" ht="12.75">
      <c r="A354" s="2">
        <v>1942</v>
      </c>
      <c r="B354" s="3">
        <f>B47*B$12/2205</f>
        <v>1.6053061224489795</v>
      </c>
      <c r="C354" s="3">
        <f>C47*C$12/2205</f>
        <v>0.7892426303854875</v>
      </c>
      <c r="D354" s="3">
        <f>D47*D$12/2205</f>
        <v>1.7700317460317463</v>
      </c>
      <c r="E354" s="3">
        <f>E47*E$12/2205</f>
        <v>13.767551020408161</v>
      </c>
      <c r="F354" s="3">
        <f>F47*F$12/2205</f>
        <v>159.60816326530613</v>
      </c>
      <c r="G354" s="3">
        <f>G47*G$12/2205</f>
        <v>5.4928888888888885</v>
      </c>
      <c r="H354" s="3">
        <f>H47*H$12/2205</f>
        <v>7.277043083900227</v>
      </c>
      <c r="I354" s="3">
        <f>I47*I$12/2205</f>
        <v>1.7734603174603176</v>
      </c>
      <c r="J354" s="3">
        <f>J47*J$12/2205</f>
        <v>0.23787755102040817</v>
      </c>
      <c r="K354" s="3">
        <f>K47*K$12/2205</f>
        <v>0.5496961451247165</v>
      </c>
      <c r="L354" s="3">
        <f>L47*L$12/2205</f>
        <v>3.8987755102040813</v>
      </c>
      <c r="M354" s="26">
        <f t="shared" si="6"/>
        <v>196.77003628117916</v>
      </c>
    </row>
    <row r="355" spans="1:13" ht="12.75">
      <c r="A355" s="2">
        <v>1943</v>
      </c>
      <c r="B355" s="3">
        <f>B48*B$12/2205</f>
        <v>0.8355102040816327</v>
      </c>
      <c r="C355" s="3">
        <f>C48*C$12/2205</f>
        <v>0.7287256235827664</v>
      </c>
      <c r="D355" s="3">
        <f>D48*D$12/2205</f>
        <v>0.9084444444444445</v>
      </c>
      <c r="E355" s="3">
        <f>E48*E$12/2205</f>
        <v>13.000430839002266</v>
      </c>
      <c r="F355" s="3">
        <f>F48*F$12/2205</f>
        <v>155.32380952380953</v>
      </c>
      <c r="G355" s="3">
        <f>G48*G$12/2205</f>
        <v>2.1964444444444444</v>
      </c>
      <c r="H355" s="3">
        <f>H48*H$12/2205</f>
        <v>2.918244897959184</v>
      </c>
      <c r="I355" s="3">
        <f>I48*I$12/2205</f>
        <v>1.7823492063492066</v>
      </c>
      <c r="J355" s="3">
        <f>J48*J$12/2205</f>
        <v>0.16751020408163267</v>
      </c>
      <c r="K355" s="3">
        <f>K48*K$12/2205</f>
        <v>0.34356009070294785</v>
      </c>
      <c r="L355" s="3">
        <f>L48*L$12/2205</f>
        <v>2.1652244897959183</v>
      </c>
      <c r="M355" s="26">
        <f t="shared" si="6"/>
        <v>180.37025396825393</v>
      </c>
    </row>
    <row r="356" spans="1:13" ht="12.75">
      <c r="A356" s="2">
        <v>1944</v>
      </c>
      <c r="B356" s="3">
        <f>B49*B$12/2205</f>
        <v>1.4393741496598638</v>
      </c>
      <c r="C356" s="3">
        <f>C49*C$12/2205</f>
        <v>0.728095238095238</v>
      </c>
      <c r="D356" s="3">
        <f>D49*D$12/2205</f>
        <v>1.4369523809523812</v>
      </c>
      <c r="E356" s="3">
        <f>E49*E$12/2205</f>
        <v>13.717913832199544</v>
      </c>
      <c r="F356" s="3">
        <f>F49*F$12/2205</f>
        <v>126.97460317460317</v>
      </c>
      <c r="G356" s="3">
        <f>G49*G$12/2205</f>
        <v>4.360777777777778</v>
      </c>
      <c r="H356" s="3">
        <f>H49*H$12/2205</f>
        <v>5.507242630385488</v>
      </c>
      <c r="I356" s="3">
        <f>I49*I$12/2205</f>
        <v>1.9288888888888893</v>
      </c>
      <c r="J356" s="3">
        <f>J49*J$12/2205</f>
        <v>0.19869387755102041</v>
      </c>
      <c r="K356" s="3">
        <f>K49*K$12/2205</f>
        <v>0.4267709750566893</v>
      </c>
      <c r="L356" s="3">
        <f>L49*L$12/2205</f>
        <v>3.2925714285714287</v>
      </c>
      <c r="M356" s="26">
        <f t="shared" si="6"/>
        <v>160.01188435374146</v>
      </c>
    </row>
    <row r="357" spans="1:13" ht="12.75">
      <c r="A357" s="2">
        <v>1945</v>
      </c>
      <c r="B357" s="3">
        <f>B50*B$12/2205</f>
        <v>1.1942857142857144</v>
      </c>
      <c r="C357" s="3">
        <f>C50*C$12/2205</f>
        <v>0.6682086167800453</v>
      </c>
      <c r="D357" s="3">
        <f>D50*D$12/2205</f>
        <v>1.3314285714285714</v>
      </c>
      <c r="E357" s="3">
        <f>E50*E$12/2205</f>
        <v>10.459909297052153</v>
      </c>
      <c r="F357" s="3">
        <f>F50*F$12/2205</f>
        <v>157.94557823129253</v>
      </c>
      <c r="G357" s="3">
        <f>G50*G$12/2205</f>
        <v>3.557888888888889</v>
      </c>
      <c r="H357" s="3">
        <f>H50*H$12/2205</f>
        <v>4.340616780045352</v>
      </c>
      <c r="I357" s="3">
        <f>I50*I$12/2205</f>
        <v>1.6695873015873017</v>
      </c>
      <c r="J357" s="3">
        <f>J50*J$12/2205</f>
        <v>0.1996734693877551</v>
      </c>
      <c r="K357" s="3">
        <f>K50*K$12/2205</f>
        <v>0.5307845804988661</v>
      </c>
      <c r="L357" s="3">
        <f>L50*L$12/2205</f>
        <v>3.0793469387755104</v>
      </c>
      <c r="M357" s="26">
        <f t="shared" si="6"/>
        <v>184.9773083900227</v>
      </c>
    </row>
    <row r="358" spans="1:13" ht="12.75">
      <c r="A358" s="2">
        <v>1946</v>
      </c>
      <c r="B358" s="3">
        <f>B51*B$12/2205</f>
        <v>1.353156462585034</v>
      </c>
      <c r="C358" s="3">
        <f>C51*C$12/2205</f>
        <v>0.83778231292517</v>
      </c>
      <c r="D358" s="3">
        <f>D51*D$12/2205</f>
        <v>1.3635555555555556</v>
      </c>
      <c r="E358" s="3">
        <f>E51*E$12/2205</f>
        <v>11.94</v>
      </c>
      <c r="F358" s="3">
        <f>F51*F$12/2205</f>
        <v>127.80589569160998</v>
      </c>
      <c r="G358" s="3">
        <f>G51*G$12/2205</f>
        <v>4.420333333333333</v>
      </c>
      <c r="H358" s="3">
        <f>H51*H$12/2205</f>
        <v>5.68552380952381</v>
      </c>
      <c r="I358" s="3">
        <f>I51*I$12/2205</f>
        <v>2.2491428571428576</v>
      </c>
      <c r="J358" s="3">
        <f>J51*J$12/2205</f>
        <v>0.22040816326530613</v>
      </c>
      <c r="K358" s="3">
        <f>K51*K$12/2205</f>
        <v>0.6757732426303854</v>
      </c>
      <c r="L358" s="3">
        <f>L51*L$12/2205</f>
        <v>2.4868571428571427</v>
      </c>
      <c r="M358" s="26">
        <f t="shared" si="6"/>
        <v>159.03842857142857</v>
      </c>
    </row>
    <row r="359" spans="1:13" ht="12.75">
      <c r="A359" s="2">
        <v>1947</v>
      </c>
      <c r="B359" s="3">
        <f>B52*B$12/2205</f>
        <v>0.7685714285714286</v>
      </c>
      <c r="C359" s="3">
        <f>C52*C$12/2205</f>
        <v>0.7955464852607709</v>
      </c>
      <c r="D359" s="3">
        <f>D52*D$12/2205</f>
        <v>0.8425396825396826</v>
      </c>
      <c r="E359" s="3">
        <f>E52*E$12/2205</f>
        <v>11.254104308390023</v>
      </c>
      <c r="F359" s="3">
        <f>F52*F$12/2205</f>
        <v>140.36054421768708</v>
      </c>
      <c r="G359" s="3">
        <f>G52*G$12/2205</f>
        <v>2.5986666666666665</v>
      </c>
      <c r="H359" s="3">
        <f>H52*H$12/2205</f>
        <v>3.2240544217687073</v>
      </c>
      <c r="I359" s="3">
        <f>I52*I$12/2205</f>
        <v>1.8240000000000003</v>
      </c>
      <c r="J359" s="3">
        <f>J52*J$12/2205</f>
        <v>0.23069387755102042</v>
      </c>
      <c r="K359" s="3">
        <f>K52*K$12/2205</f>
        <v>0.6997278911564625</v>
      </c>
      <c r="L359" s="3">
        <f>L52*L$12/2205</f>
        <v>2.5939591836734692</v>
      </c>
      <c r="M359" s="26">
        <f t="shared" si="6"/>
        <v>165.19240816326533</v>
      </c>
    </row>
    <row r="360" spans="1:13" ht="12.75">
      <c r="A360" s="2">
        <v>1948</v>
      </c>
      <c r="B360" s="3">
        <f>B53*B$12/2205</f>
        <v>0.9500952380952381</v>
      </c>
      <c r="C360" s="3">
        <f>C53*C$12/2205</f>
        <v>0.8838004535147392</v>
      </c>
      <c r="D360" s="3">
        <f>D53*D$12/2205</f>
        <v>1.5746031746031748</v>
      </c>
      <c r="E360" s="3">
        <f>E53*E$12/2205</f>
        <v>14.548208616780045</v>
      </c>
      <c r="F360" s="3">
        <f>F53*F$12/2205</f>
        <v>137.3124716553288</v>
      </c>
      <c r="G360" s="3">
        <f>G53*G$12/2205</f>
        <v>4.804333333333333</v>
      </c>
      <c r="H360" s="3">
        <f>H53*H$12/2205</f>
        <v>5.845709750566894</v>
      </c>
      <c r="I360" s="3">
        <f>I53*I$12/2205</f>
        <v>2.350730158730159</v>
      </c>
      <c r="J360" s="3">
        <f>J53*J$12/2205</f>
        <v>0.4385306122448979</v>
      </c>
      <c r="K360" s="3">
        <f>K53*K$12/2205</f>
        <v>1.1498231292517005</v>
      </c>
      <c r="L360" s="3">
        <f>L53*L$12/2205</f>
        <v>3.7642448979591836</v>
      </c>
      <c r="M360" s="26">
        <f t="shared" si="6"/>
        <v>173.62255102040817</v>
      </c>
    </row>
    <row r="361" spans="1:13" ht="12.75">
      <c r="A361" s="2">
        <v>1949</v>
      </c>
      <c r="B361" s="3">
        <f>B54*B$12/2205</f>
        <v>0.8203673469387754</v>
      </c>
      <c r="C361" s="3">
        <f>C54*C$12/2205</f>
        <v>0.994748299319728</v>
      </c>
      <c r="D361" s="3">
        <f>D54*D$12/2205</f>
        <v>1.7033650793650796</v>
      </c>
      <c r="E361" s="3">
        <f>E54*E$12/2205</f>
        <v>14.755782312925168</v>
      </c>
      <c r="F361" s="3">
        <f>F54*F$12/2205</f>
        <v>89.67301587301587</v>
      </c>
      <c r="G361" s="3">
        <f>G54*G$12/2205</f>
        <v>4.306555555555556</v>
      </c>
      <c r="H361" s="3">
        <f>H54*H$12/2205</f>
        <v>5.36291156462585</v>
      </c>
      <c r="I361" s="3">
        <f>I54*I$12/2205</f>
        <v>2.06984126984127</v>
      </c>
      <c r="J361" s="3">
        <f>J54*J$12/2205</f>
        <v>0.3565714285714286</v>
      </c>
      <c r="K361" s="3">
        <f>K54*K$12/2205</f>
        <v>1.6453061224489793</v>
      </c>
      <c r="L361" s="3">
        <f>L54*L$12/2205</f>
        <v>3.512</v>
      </c>
      <c r="M361" s="26">
        <f t="shared" si="6"/>
        <v>125.20046485260772</v>
      </c>
    </row>
    <row r="362" spans="1:13" ht="12.75">
      <c r="A362" s="2">
        <v>1950</v>
      </c>
      <c r="B362" s="3">
        <f>B55*B$12/2205</f>
        <v>0.9795918367346939</v>
      </c>
      <c r="C362" s="3">
        <f>C55*C$12/2205</f>
        <v>0.7362902494331066</v>
      </c>
      <c r="D362" s="3">
        <f>D55*D$12/2205</f>
        <v>1.7413333333333334</v>
      </c>
      <c r="E362" s="3">
        <f>E55*E$12/2205</f>
        <v>16.51113378684807</v>
      </c>
      <c r="F362" s="3">
        <f>F55*F$12/2205</f>
        <v>111.0734693877551</v>
      </c>
      <c r="G362" s="3">
        <f>G55*G$12/2205</f>
        <v>5.424</v>
      </c>
      <c r="H362" s="3">
        <f>H55*H$12/2205</f>
        <v>7.026208616780046</v>
      </c>
      <c r="I362" s="3">
        <f>I55*I$12/2205</f>
        <v>2.3024761904761903</v>
      </c>
      <c r="J362" s="3">
        <f>J55*J$12/2205</f>
        <v>0.2987755102040816</v>
      </c>
      <c r="K362" s="3">
        <f>K55*K$12/2205</f>
        <v>2.094770975056689</v>
      </c>
      <c r="L362" s="3">
        <f>L55*L$12/2205</f>
        <v>4.138448979591836</v>
      </c>
      <c r="M362" s="26">
        <f t="shared" si="6"/>
        <v>152.32649886621317</v>
      </c>
    </row>
    <row r="363" spans="1:13" ht="12.75">
      <c r="A363" s="2">
        <v>1951</v>
      </c>
      <c r="B363" s="3">
        <f>B56*B$12/2205</f>
        <v>0.9977142857142858</v>
      </c>
      <c r="C363" s="3">
        <f>C56*C$12/2205</f>
        <v>0.7633968253968254</v>
      </c>
      <c r="D363" s="3">
        <f>D56*D$12/2205</f>
        <v>2</v>
      </c>
      <c r="E363" s="3">
        <f>E56*E$12/2205</f>
        <v>12.725170068027209</v>
      </c>
      <c r="F363" s="3">
        <f>F56*F$12/2205</f>
        <v>156.81587301587302</v>
      </c>
      <c r="G363" s="3">
        <f>G56*G$12/2205</f>
        <v>5.765333333333333</v>
      </c>
      <c r="H363" s="3">
        <f>H56*H$12/2205</f>
        <v>7.083251700680272</v>
      </c>
      <c r="I363" s="3">
        <f>I56*I$12/2205</f>
        <v>1.4722539682539684</v>
      </c>
      <c r="J363" s="3">
        <f>J56*J$12/2205</f>
        <v>0.24587755102040815</v>
      </c>
      <c r="K363" s="3">
        <f>K56*K$12/2205</f>
        <v>2.423201814058957</v>
      </c>
      <c r="L363" s="3">
        <f>L56*L$12/2205</f>
        <v>3.3693061224489793</v>
      </c>
      <c r="M363" s="26">
        <f t="shared" si="6"/>
        <v>193.6613786848073</v>
      </c>
    </row>
    <row r="364" spans="1:13" ht="12.75">
      <c r="A364" s="2">
        <v>1952</v>
      </c>
      <c r="B364" s="3">
        <f>B57*B$12/2205</f>
        <v>0.9114285714285714</v>
      </c>
      <c r="C364" s="3">
        <f>C57*C$12/2205</f>
        <v>0.8050022675736961</v>
      </c>
      <c r="D364" s="3">
        <f>D57*D$12/2205</f>
        <v>2.620952380952381</v>
      </c>
      <c r="E364" s="3">
        <f>E57*E$12/2205</f>
        <v>13.546439909297051</v>
      </c>
      <c r="F364" s="3">
        <f>F57*F$12/2205</f>
        <v>131.237641723356</v>
      </c>
      <c r="G364" s="3">
        <f>G57*G$12/2205</f>
        <v>5.331333333333333</v>
      </c>
      <c r="H364" s="3">
        <f>H57*H$12/2205</f>
        <v>5.820462585034014</v>
      </c>
      <c r="I364" s="3">
        <f>I57*I$12/2205</f>
        <v>1.7183492063492065</v>
      </c>
      <c r="J364" s="3">
        <f>J57*J$12/2205</f>
        <v>0.24391836734693878</v>
      </c>
      <c r="K364" s="3">
        <f>K57*K$12/2205</f>
        <v>2.6022312925170064</v>
      </c>
      <c r="L364" s="3">
        <f>L57*L$12/2205</f>
        <v>3.5199999999999996</v>
      </c>
      <c r="M364" s="26">
        <f t="shared" si="6"/>
        <v>168.35775963718825</v>
      </c>
    </row>
    <row r="365" spans="1:13" ht="12.75">
      <c r="A365" s="2">
        <v>1953</v>
      </c>
      <c r="B365" s="3">
        <f>B58*B$12/2205</f>
        <v>0.8375510204081632</v>
      </c>
      <c r="C365" s="3">
        <f>C58*C$12/2205</f>
        <v>0.7293560090702947</v>
      </c>
      <c r="D365" s="3">
        <f>D58*D$12/2205</f>
        <v>2.8746666666666667</v>
      </c>
      <c r="E365" s="3">
        <f>E58*E$12/2205</f>
        <v>12.16111111111111</v>
      </c>
      <c r="F365" s="3">
        <f>F58*F$12/2205</f>
        <v>155.32380952380953</v>
      </c>
      <c r="G365" s="3">
        <f>G58*G$12/2205</f>
        <v>5.716444444444445</v>
      </c>
      <c r="H365" s="3">
        <f>H58*H$12/2205</f>
        <v>6.107573696145125</v>
      </c>
      <c r="I365" s="3">
        <f>I58*I$12/2205</f>
        <v>1.8113015873015876</v>
      </c>
      <c r="J365" s="3">
        <f>J58*J$12/2205</f>
        <v>0.27918367346938777</v>
      </c>
      <c r="K365" s="3">
        <f>K58*K$12/2205</f>
        <v>3.1601224489795916</v>
      </c>
      <c r="L365" s="3">
        <f>L58*L$12/2205</f>
        <v>4.39934693877551</v>
      </c>
      <c r="M365" s="26">
        <f t="shared" si="6"/>
        <v>193.40046712018142</v>
      </c>
    </row>
    <row r="366" spans="1:13" ht="12.75">
      <c r="A366" s="2">
        <v>1954</v>
      </c>
      <c r="B366" s="3">
        <f>B59*B$12/2205</f>
        <v>0.6024489795918366</v>
      </c>
      <c r="C366" s="3">
        <f>C59*C$12/2205</f>
        <v>0.6266031746031745</v>
      </c>
      <c r="D366" s="3">
        <f>D59*D$12/2205</f>
        <v>3.131428571428572</v>
      </c>
      <c r="E366" s="3">
        <f>E59*E$12/2205</f>
        <v>10.482471655328798</v>
      </c>
      <c r="F366" s="3">
        <f>F59*F$12/2205</f>
        <v>140.61632653061224</v>
      </c>
      <c r="G366" s="3">
        <f>G59*G$12/2205</f>
        <v>5.482333333333333</v>
      </c>
      <c r="H366" s="3">
        <f>H59*H$12/2205</f>
        <v>5.274761904761905</v>
      </c>
      <c r="I366" s="3">
        <f>I59*I$12/2205</f>
        <v>1.4463492063492065</v>
      </c>
      <c r="J366" s="3">
        <f>J59*J$12/2205</f>
        <v>0.3026938775510204</v>
      </c>
      <c r="K366" s="3">
        <f>K59*K$12/2205</f>
        <v>3.0119818594104304</v>
      </c>
      <c r="L366" s="3">
        <f>L59*L$12/2205</f>
        <v>4.042285714285714</v>
      </c>
      <c r="M366" s="26">
        <f t="shared" si="6"/>
        <v>175.01968480725623</v>
      </c>
    </row>
    <row r="367" spans="1:13" ht="12.75">
      <c r="A367" s="2">
        <v>1955</v>
      </c>
      <c r="B367" s="3">
        <f>B60*B$12/2205</f>
        <v>0.5612244897959183</v>
      </c>
      <c r="C367" s="3">
        <f>C60*C$12/2205</f>
        <v>0.7520498866213152</v>
      </c>
      <c r="D367" s="3">
        <f>D60*D$12/2205</f>
        <v>4.491301587301588</v>
      </c>
      <c r="E367" s="3">
        <f>E60*E$12/2205</f>
        <v>11.475215419501133</v>
      </c>
      <c r="F367" s="3">
        <f>F60*F$12/2205</f>
        <v>127.35827664399093</v>
      </c>
      <c r="G367" s="3">
        <f>G60*G$12/2205</f>
        <v>5.477777777777778</v>
      </c>
      <c r="H367" s="3">
        <f>H60*H$12/2205</f>
        <v>5.233832199546486</v>
      </c>
      <c r="I367" s="3">
        <f>I60*I$12/2205</f>
        <v>1.5758730158730159</v>
      </c>
      <c r="J367" s="3">
        <f>J60*J$12/2205</f>
        <v>0.2236734693877551</v>
      </c>
      <c r="K367" s="3">
        <f>K60*K$12/2205</f>
        <v>3.777900226757369</v>
      </c>
      <c r="L367" s="3">
        <f>L60*L$12/2205</f>
        <v>3.3453061224489793</v>
      </c>
      <c r="M367" s="26">
        <f t="shared" si="6"/>
        <v>164.2724308390023</v>
      </c>
    </row>
    <row r="368" spans="1:13" ht="12.75">
      <c r="A368" s="2">
        <v>1956</v>
      </c>
      <c r="B368" s="3">
        <f>B61*B$12/2205</f>
        <v>0.5057142857142857</v>
      </c>
      <c r="C368" s="3">
        <f>C61*C$12/2205</f>
        <v>0.7066621315192743</v>
      </c>
      <c r="D368" s="3">
        <f>D61*D$12/2205</f>
        <v>3.5093333333333336</v>
      </c>
      <c r="E368" s="3">
        <f>E61*E$12/2205</f>
        <v>11.9715873015873</v>
      </c>
      <c r="F368" s="3">
        <f>F61*F$12/2205</f>
        <v>136.75827664399094</v>
      </c>
      <c r="G368" s="3">
        <f>G61*G$12/2205</f>
        <v>4.921333333333333</v>
      </c>
      <c r="H368" s="3">
        <f>H61*H$12/2205</f>
        <v>5.225904761904762</v>
      </c>
      <c r="I368" s="3">
        <f>I61*I$12/2205</f>
        <v>1.9212698412698415</v>
      </c>
      <c r="J368" s="3">
        <f>J61*J$12/2205</f>
        <v>0.30448979591836733</v>
      </c>
      <c r="K368" s="3">
        <f>K61*K$12/2205</f>
        <v>3.321501133786848</v>
      </c>
      <c r="L368" s="3">
        <f>L61*L$12/2205</f>
        <v>3.3235918367346935</v>
      </c>
      <c r="M368" s="26">
        <f t="shared" si="6"/>
        <v>172.46966439909298</v>
      </c>
    </row>
    <row r="369" spans="1:13" ht="12.75">
      <c r="A369" s="2">
        <v>1957</v>
      </c>
      <c r="B369" s="3">
        <f>B62*B$12/2205</f>
        <v>0.5040816326530613</v>
      </c>
      <c r="C369" s="3">
        <f>C62*C$12/2205</f>
        <v>0.6732517006802721</v>
      </c>
      <c r="D369" s="3">
        <f>D62*D$12/2205</f>
        <v>3.723809523809524</v>
      </c>
      <c r="E369" s="3">
        <f>E62*E$12/2205</f>
        <v>12.774807256235826</v>
      </c>
      <c r="F369" s="3">
        <f>F62*F$12/2205</f>
        <v>140.68027210884352</v>
      </c>
      <c r="G369" s="3">
        <f>G62*G$12/2205</f>
        <v>4.713333333333333</v>
      </c>
      <c r="H369" s="3">
        <f>H62*H$12/2205</f>
        <v>6.8671428571428565</v>
      </c>
      <c r="I369" s="3">
        <f>I62*I$12/2205</f>
        <v>1.8102857142857145</v>
      </c>
      <c r="J369" s="3">
        <f>J62*J$12/2205</f>
        <v>0.3043265306122449</v>
      </c>
      <c r="K369" s="3">
        <f>K62*K$12/2205</f>
        <v>4.08237641723356</v>
      </c>
      <c r="L369" s="3">
        <f>L62*L$12/2205</f>
        <v>3.2524081632653057</v>
      </c>
      <c r="M369" s="26">
        <f t="shared" si="6"/>
        <v>179.38609523809524</v>
      </c>
    </row>
    <row r="370" spans="1:13" ht="12.75">
      <c r="A370" s="2">
        <v>1958</v>
      </c>
      <c r="B370" s="3">
        <f>B63*B$12/2205</f>
        <v>0.5387755102040817</v>
      </c>
      <c r="C370" s="3">
        <f>C63*C$12/2205</f>
        <v>0.7558321995464852</v>
      </c>
      <c r="D370" s="3">
        <f>D63*D$12/2205</f>
        <v>3.7600000000000007</v>
      </c>
      <c r="E370" s="3">
        <f>E63*E$12/2205</f>
        <v>13.81267573696145</v>
      </c>
      <c r="F370" s="3">
        <f>F63*F$12/2205</f>
        <v>118.12879818594104</v>
      </c>
      <c r="G370" s="3">
        <f>G63*G$12/2205</f>
        <v>4.695111111111111</v>
      </c>
      <c r="H370" s="3">
        <f>H63*H$12/2205</f>
        <v>8.556893424036282</v>
      </c>
      <c r="I370" s="3">
        <f>I63*I$12/2205</f>
        <v>1.9337142857142857</v>
      </c>
      <c r="J370" s="3">
        <f>J63*J$12/2205</f>
        <v>0.313469387755102</v>
      </c>
      <c r="K370" s="3">
        <f>K63*K$12/2205</f>
        <v>4.147306122448979</v>
      </c>
      <c r="L370" s="3">
        <f>L63*L$12/2205</f>
        <v>3.9606530612244897</v>
      </c>
      <c r="M370" s="26">
        <f t="shared" si="6"/>
        <v>160.6032290249433</v>
      </c>
    </row>
    <row r="371" spans="1:13" ht="12.75">
      <c r="A371" s="2">
        <v>1959</v>
      </c>
      <c r="B371" s="3">
        <f>B64*B$12/2205</f>
        <v>0.5260544217687075</v>
      </c>
      <c r="C371" s="3">
        <f>C64*C$12/2205</f>
        <v>0.7154875283446711</v>
      </c>
      <c r="D371" s="3">
        <f>D64*D$12/2205</f>
        <v>3.90552380952381</v>
      </c>
      <c r="E371" s="3">
        <f>E64*E$12/2205</f>
        <v>14.367709750566894</v>
      </c>
      <c r="F371" s="3">
        <f>F64*F$12/2205</f>
        <v>141.31972789115648</v>
      </c>
      <c r="G371" s="3">
        <f>G64*G$12/2205</f>
        <v>4.318666666666666</v>
      </c>
      <c r="H371" s="3">
        <f>H64*H$12/2205</f>
        <v>8.047297052154196</v>
      </c>
      <c r="I371" s="3">
        <f>I64*I$12/2205</f>
        <v>1.7904761904761908</v>
      </c>
      <c r="J371" s="3">
        <f>J64*J$12/2205</f>
        <v>0.24800000000000003</v>
      </c>
      <c r="K371" s="3">
        <f>K64*K$12/2205</f>
        <v>4.275904761904761</v>
      </c>
      <c r="L371" s="3">
        <f>L64*L$12/2205</f>
        <v>2.100734693877551</v>
      </c>
      <c r="M371" s="26">
        <f t="shared" si="6"/>
        <v>181.61558276643993</v>
      </c>
    </row>
    <row r="372" spans="1:13" ht="12.75">
      <c r="A372" s="2">
        <v>1960</v>
      </c>
      <c r="B372" s="3">
        <f>B65*B$12/2205</f>
        <v>0.4494421768707483</v>
      </c>
      <c r="C372" s="3">
        <f>C65*C$12/2205</f>
        <v>0.6146258503401361</v>
      </c>
      <c r="D372" s="3">
        <f>D65*D$12/2205</f>
        <v>3.291428571428572</v>
      </c>
      <c r="E372" s="3">
        <f>E65*E$12/2205</f>
        <v>11.723401360544218</v>
      </c>
      <c r="F372" s="3">
        <f>F65*F$12/2205</f>
        <v>156.0485260770975</v>
      </c>
      <c r="G372" s="3">
        <f>G65*G$12/2205</f>
        <v>3.747555555555556</v>
      </c>
      <c r="H372" s="3">
        <f>H65*H$12/2205</f>
        <v>7.094625850340136</v>
      </c>
      <c r="I372" s="3">
        <f>I65*I$12/2205</f>
        <v>2.2692063492063492</v>
      </c>
      <c r="J372" s="3">
        <f>J65*J$12/2205</f>
        <v>0.24620408163265306</v>
      </c>
      <c r="K372" s="3">
        <f>K65*K$12/2205</f>
        <v>3.1487755102040813</v>
      </c>
      <c r="L372" s="3">
        <f>L65*L$12/2205</f>
        <v>2.933551020408163</v>
      </c>
      <c r="M372" s="26">
        <f t="shared" si="6"/>
        <v>191.5673424036281</v>
      </c>
    </row>
    <row r="373" spans="1:13" ht="12.75">
      <c r="A373" s="2">
        <v>1961</v>
      </c>
      <c r="B373" s="3">
        <f>B66*B$12/2205</f>
        <v>0.45468163265306116</v>
      </c>
      <c r="C373" s="3">
        <f>C66*C$12/2205</f>
        <v>0.8258049886621315</v>
      </c>
      <c r="D373" s="3">
        <f>D66*D$12/2205</f>
        <v>3.693333333333334</v>
      </c>
      <c r="E373" s="3">
        <f>E66*E$12/2205</f>
        <v>14.873106575963718</v>
      </c>
      <c r="F373" s="3">
        <f>F66*F$12/2205</f>
        <v>163.6580498866213</v>
      </c>
      <c r="G373" s="3">
        <f>G66*G$12/2205</f>
        <v>4.226</v>
      </c>
      <c r="H373" s="3">
        <f>H66*H$12/2205</f>
        <v>7.744675736961451</v>
      </c>
      <c r="I373" s="3">
        <f>I66*I$12/2205</f>
        <v>2.4937142857142858</v>
      </c>
      <c r="J373" s="3">
        <f>J66*J$12/2205</f>
        <v>0.25142857142857145</v>
      </c>
      <c r="K373" s="3">
        <f>K66*K$12/2205</f>
        <v>4.180086167800454</v>
      </c>
      <c r="L373" s="3">
        <f>L66*L$12/2205</f>
        <v>3.3382857142857145</v>
      </c>
      <c r="M373" s="26">
        <f t="shared" si="6"/>
        <v>205.73916689342403</v>
      </c>
    </row>
    <row r="374" spans="1:13" ht="12.75">
      <c r="A374" s="2">
        <v>1962</v>
      </c>
      <c r="B374" s="3">
        <f>B67*B$12/2205</f>
        <v>0.495047619047619</v>
      </c>
      <c r="C374" s="3">
        <f>C67*C$12/2205</f>
        <v>0.8863219954648526</v>
      </c>
      <c r="D374" s="3">
        <f>D67*D$12/2205</f>
        <v>4.224380952380953</v>
      </c>
      <c r="E374" s="3">
        <f>E67*E$12/2205</f>
        <v>17.206054421768705</v>
      </c>
      <c r="F374" s="3">
        <f>F67*F$12/2205</f>
        <v>138.12244897959184</v>
      </c>
      <c r="G374" s="3">
        <f>G67*G$12/2205</f>
        <v>4.629111111111111</v>
      </c>
      <c r="H374" s="3">
        <f>H67*H$12/2205</f>
        <v>8.646594104308392</v>
      </c>
      <c r="I374" s="3">
        <f>I67*I$12/2205</f>
        <v>2.4332698412698415</v>
      </c>
      <c r="J374" s="3">
        <f>J67*J$12/2205</f>
        <v>0.24685714285714283</v>
      </c>
      <c r="K374" s="3">
        <f>K67*K$12/2205</f>
        <v>4.165587301587301</v>
      </c>
      <c r="L374" s="3">
        <f>L67*L$12/2205</f>
        <v>2.650122448979592</v>
      </c>
      <c r="M374" s="26">
        <f t="shared" si="6"/>
        <v>183.70579591836733</v>
      </c>
    </row>
    <row r="375" spans="1:13" ht="12.75">
      <c r="A375" s="2">
        <v>1963</v>
      </c>
      <c r="B375" s="3">
        <f>B68*B$12/2205</f>
        <v>0.6068027210884354</v>
      </c>
      <c r="C375" s="3">
        <f>C68*C$12/2205</f>
        <v>0.9575555555555555</v>
      </c>
      <c r="D375" s="3">
        <f>D68*D$12/2205</f>
        <v>4.571936507936508</v>
      </c>
      <c r="E375" s="3">
        <f>E68*E$12/2205</f>
        <v>17.873900226757367</v>
      </c>
      <c r="F375" s="3">
        <f>F68*F$12/2205</f>
        <v>155.49433106575964</v>
      </c>
      <c r="G375" s="3">
        <f>G68*G$12/2205</f>
        <v>4.641666666666667</v>
      </c>
      <c r="H375" s="3">
        <f>H68*H$12/2205</f>
        <v>7.421632653061224</v>
      </c>
      <c r="I375" s="3">
        <f>I68*I$12/2205</f>
        <v>2.486857142857143</v>
      </c>
      <c r="J375" s="3">
        <f>J68*J$12/2205</f>
        <v>0.2532244897959184</v>
      </c>
      <c r="K375" s="3">
        <f>K68*K$12/2205</f>
        <v>3.15318820861678</v>
      </c>
      <c r="L375" s="3">
        <f>L68*L$12/2205</f>
        <v>2.9689795918367343</v>
      </c>
      <c r="M375" s="26">
        <f t="shared" si="6"/>
        <v>200.43007482993195</v>
      </c>
    </row>
    <row r="376" spans="1:13" ht="12.75">
      <c r="A376" s="2">
        <v>1964</v>
      </c>
      <c r="B376" s="3">
        <f>B69*B$12/2205</f>
        <v>0.8628571428571428</v>
      </c>
      <c r="C376" s="3">
        <f>C69*C$12/2205</f>
        <v>1.282204081632653</v>
      </c>
      <c r="D376" s="3">
        <f>D69*D$12/2205</f>
        <v>6.693968253968254</v>
      </c>
      <c r="E376" s="3">
        <f>E69*E$12/2205</f>
        <v>21.94866213151927</v>
      </c>
      <c r="F376" s="3">
        <f>F69*F$12/2205</f>
        <v>145.92380952380952</v>
      </c>
      <c r="G376" s="3">
        <f>G69*G$12/2205</f>
        <v>4.835999999999999</v>
      </c>
      <c r="H376" s="3">
        <f>H69*H$12/2205</f>
        <v>6.967873015873016</v>
      </c>
      <c r="I376" s="3">
        <f>I69*I$12/2205</f>
        <v>2.5645714285714285</v>
      </c>
      <c r="J376" s="3">
        <f>J69*J$12/2205</f>
        <v>0.23216326530612244</v>
      </c>
      <c r="K376" s="3">
        <f>K69*K$12/2205</f>
        <v>4.397569160997732</v>
      </c>
      <c r="L376" s="3">
        <f>L69*L$12/2205</f>
        <v>3.050612244897959</v>
      </c>
      <c r="M376" s="26">
        <f t="shared" si="6"/>
        <v>198.76029024943313</v>
      </c>
    </row>
    <row r="377" spans="1:13" ht="12.75">
      <c r="A377" s="2">
        <v>1965</v>
      </c>
      <c r="B377" s="3">
        <f>B70*B$12/2205</f>
        <v>1.3053061224489795</v>
      </c>
      <c r="C377" s="3">
        <f>C70*C$12/2205</f>
        <v>1.3748707482993197</v>
      </c>
      <c r="D377" s="3">
        <f>D70*D$12/2205</f>
        <v>7.536253968253969</v>
      </c>
      <c r="E377" s="3">
        <f>E70*E$12/2205</f>
        <v>22.363809523809522</v>
      </c>
      <c r="F377" s="3">
        <f>F70*F$12/2205</f>
        <v>126.8467120181406</v>
      </c>
      <c r="G377" s="3">
        <f>G70*G$12/2205</f>
        <v>5.373</v>
      </c>
      <c r="H377" s="3">
        <f>H70*H$12/2205</f>
        <v>6.705233560090703</v>
      </c>
      <c r="I377" s="3">
        <f>I70*I$12/2205</f>
        <v>2.496</v>
      </c>
      <c r="J377" s="3">
        <f>J70*J$12/2205</f>
        <v>0.20816326530612245</v>
      </c>
      <c r="K377" s="3">
        <f>K70*K$12/2205</f>
        <v>5.0619954648526075</v>
      </c>
      <c r="L377" s="3">
        <f>L70*L$12/2205</f>
        <v>2.2404897959183674</v>
      </c>
      <c r="M377" s="26">
        <f t="shared" si="6"/>
        <v>181.5118344671202</v>
      </c>
    </row>
    <row r="378" spans="1:13" ht="12.75">
      <c r="A378" s="2">
        <v>1966</v>
      </c>
      <c r="B378" s="3">
        <f>B71*B$12/2205</f>
        <v>1.5287074829931973</v>
      </c>
      <c r="C378" s="3">
        <f>C71*C$12/2205</f>
        <v>1.8363129251700678</v>
      </c>
      <c r="D378" s="3">
        <f>D71*D$12/2205</f>
        <v>8.264253968253968</v>
      </c>
      <c r="E378" s="3">
        <f>E71*E$12/2205</f>
        <v>24.17331065759637</v>
      </c>
      <c r="F378" s="3">
        <f>F71*F$12/2205</f>
        <v>168.3047619047619</v>
      </c>
      <c r="G378" s="3">
        <f>G71*G$12/2205</f>
        <v>4.544222222222222</v>
      </c>
      <c r="H378" s="3">
        <f>H71*H$12/2205</f>
        <v>5.104839002267574</v>
      </c>
      <c r="I378" s="3">
        <f>I71*I$12/2205</f>
        <v>2.5404444444444447</v>
      </c>
      <c r="J378" s="3">
        <f>J71*J$12/2205</f>
        <v>0.21371428571428572</v>
      </c>
      <c r="K378" s="3">
        <f>K71*K$12/2205</f>
        <v>5.681034013605442</v>
      </c>
      <c r="L378" s="3">
        <f>L71*L$12/2205</f>
        <v>2.5839999999999996</v>
      </c>
      <c r="M378" s="26">
        <f t="shared" si="6"/>
        <v>224.77560090702946</v>
      </c>
    </row>
    <row r="379" spans="1:13" ht="12.75">
      <c r="A379" s="2">
        <v>1967</v>
      </c>
      <c r="B379" s="3">
        <f>B72*B$12/2205</f>
        <v>1.7953061224489795</v>
      </c>
      <c r="C379" s="3">
        <f>C72*C$12/2205</f>
        <v>0.8932562358276643</v>
      </c>
      <c r="D379" s="3">
        <f>D72*D$12/2205</f>
        <v>9.174603174603176</v>
      </c>
      <c r="E379" s="3">
        <f>E72*E$12/2205</f>
        <v>27.508027210884354</v>
      </c>
      <c r="F379" s="3">
        <f>F72*F$12/2205</f>
        <v>190.64308390022677</v>
      </c>
      <c r="G379" s="3">
        <f>G72*G$12/2205</f>
        <v>5.084</v>
      </c>
      <c r="H379" s="3">
        <f>H72*H$12/2205</f>
        <v>4.9927346938775505</v>
      </c>
      <c r="I379" s="3">
        <f>I72*I$12/2205</f>
        <v>1.8651428571428572</v>
      </c>
      <c r="J379" s="3">
        <f>J72*J$12/2205</f>
        <v>0.212734693877551</v>
      </c>
      <c r="K379" s="3">
        <f>K72*K$12/2205</f>
        <v>5.100448979591837</v>
      </c>
      <c r="L379" s="3">
        <f>L72*L$12/2205</f>
        <v>2.586775510204082</v>
      </c>
      <c r="M379" s="26">
        <f t="shared" si="6"/>
        <v>249.85611337868485</v>
      </c>
    </row>
    <row r="380" spans="1:13" ht="12.75">
      <c r="A380" s="2">
        <v>1968</v>
      </c>
      <c r="B380" s="3">
        <f>B73*B$12/2205</f>
        <v>2.220408163265306</v>
      </c>
      <c r="C380" s="3">
        <f>C73*C$12/2205</f>
        <v>1.011768707482993</v>
      </c>
      <c r="D380" s="3">
        <f>D73*D$12/2205</f>
        <v>10.026285714285715</v>
      </c>
      <c r="E380" s="3">
        <f>E73*E$12/2205</f>
        <v>29.331065759637184</v>
      </c>
      <c r="F380" s="3">
        <f>F73*F$12/2205</f>
        <v>170.41496598639455</v>
      </c>
      <c r="G380" s="3">
        <f>G73*G$12/2205</f>
        <v>5.749333333333333</v>
      </c>
      <c r="H380" s="3">
        <f>H73*H$12/2205</f>
        <v>4.938448979591837</v>
      </c>
      <c r="I380" s="3">
        <f>I73*I$12/2205</f>
        <v>2.1851428571428575</v>
      </c>
      <c r="J380" s="3">
        <f>J73*J$12/2205</f>
        <v>0.2342857142857143</v>
      </c>
      <c r="K380" s="3">
        <f>K73*K$12/2205</f>
        <v>5.690489795918367</v>
      </c>
      <c r="L380" s="3">
        <f>L73*L$12/2205</f>
        <v>2.482938775510204</v>
      </c>
      <c r="M380" s="26">
        <f t="shared" si="6"/>
        <v>234.28513378684806</v>
      </c>
    </row>
    <row r="381" spans="1:13" ht="12.75">
      <c r="A381" s="2">
        <v>1969</v>
      </c>
      <c r="B381" s="3">
        <f>B74*B$12/2205</f>
        <v>2.142857142857143</v>
      </c>
      <c r="C381" s="3">
        <f>C74*C$12/2205</f>
        <v>1.2185351473922903</v>
      </c>
      <c r="D381" s="3">
        <f>D74*D$12/2205</f>
        <v>8.916571428571428</v>
      </c>
      <c r="E381" s="3">
        <f>E74*E$12/2205</f>
        <v>31.519614512471655</v>
      </c>
      <c r="F381" s="3">
        <f>F74*F$12/2205</f>
        <v>183.97142857142856</v>
      </c>
      <c r="G381" s="3">
        <f>G74*G$12/2205</f>
        <v>5.557555555555555</v>
      </c>
      <c r="H381" s="3">
        <f>H74*H$12/2205</f>
        <v>3.6397278911564626</v>
      </c>
      <c r="I381" s="3">
        <f>I74*I$12/2205</f>
        <v>2.166603174603175</v>
      </c>
      <c r="J381" s="3">
        <f>J74*J$12/2205</f>
        <v>0.2566530612244898</v>
      </c>
      <c r="K381" s="3">
        <f>K74*K$12/2205</f>
        <v>4.831274376417233</v>
      </c>
      <c r="L381" s="3">
        <f>L74*L$12/2205</f>
        <v>2.3787755102040817</v>
      </c>
      <c r="M381" s="26">
        <f t="shared" si="6"/>
        <v>246.59959637188211</v>
      </c>
    </row>
    <row r="382" spans="1:13" ht="12.75">
      <c r="A382" s="2">
        <v>1970</v>
      </c>
      <c r="B382" s="3">
        <f>B75*B$12/2205</f>
        <v>2.360952380952381</v>
      </c>
      <c r="C382" s="3">
        <f>C75*C$12/2205</f>
        <v>1.1592789115646258</v>
      </c>
      <c r="D382" s="3">
        <f>D75*D$12/2205</f>
        <v>12.142857142857144</v>
      </c>
      <c r="E382" s="3">
        <f>E75*E$12/2205</f>
        <v>36.06367346938775</v>
      </c>
      <c r="F382" s="3">
        <f>F75*F$12/2205</f>
        <v>163.0612244897959</v>
      </c>
      <c r="G382" s="3">
        <f>G75*G$12/2205</f>
        <v>5.925333333333334</v>
      </c>
      <c r="H382" s="3">
        <f>H75*H$12/2205</f>
        <v>3.3600272108843536</v>
      </c>
      <c r="I382" s="3">
        <f>I75*I$12/2205</f>
        <v>2.623746031746032</v>
      </c>
      <c r="J382" s="3">
        <f>J75*J$12/2205</f>
        <v>0.2834285714285714</v>
      </c>
      <c r="K382" s="3">
        <f>K75*K$12/2205</f>
        <v>6.546553287981859</v>
      </c>
      <c r="L382" s="3">
        <f>L75*L$12/2205</f>
        <v>2.588408163265306</v>
      </c>
      <c r="M382" s="26">
        <f t="shared" si="6"/>
        <v>236.11548299319725</v>
      </c>
    </row>
    <row r="383" spans="1:13" ht="12.75">
      <c r="A383" s="2">
        <v>1971</v>
      </c>
      <c r="B383" s="3">
        <f>B76*B$12/2205</f>
        <v>2.8359183673469386</v>
      </c>
      <c r="C383" s="3">
        <f>C76*C$12/2205</f>
        <v>1.821814058956916</v>
      </c>
      <c r="D383" s="3">
        <f>D76*D$12/2205</f>
        <v>12.990857142857145</v>
      </c>
      <c r="E383" s="3">
        <f>E76*E$12/2205</f>
        <v>38.97873015873015</v>
      </c>
      <c r="F383" s="3">
        <f>F76*F$12/2205</f>
        <v>139.8702947845805</v>
      </c>
      <c r="G383" s="3">
        <f>G76*G$12/2205</f>
        <v>6.279222222222222</v>
      </c>
      <c r="H383" s="3">
        <f>H76*H$12/2205</f>
        <v>3.2248299319727893</v>
      </c>
      <c r="I383" s="3">
        <f>I76*I$12/2205</f>
        <v>2.024634920634921</v>
      </c>
      <c r="J383" s="3">
        <f>J76*J$12/2205</f>
        <v>0.21159183673469387</v>
      </c>
      <c r="K383" s="3">
        <f>K76*K$12/2205</f>
        <v>6.480993197278911</v>
      </c>
      <c r="L383" s="3">
        <f>L76*L$12/2205</f>
        <v>2.3676734693877552</v>
      </c>
      <c r="M383" s="26">
        <f t="shared" si="6"/>
        <v>217.08656009070293</v>
      </c>
    </row>
    <row r="384" spans="1:13" ht="12.75">
      <c r="A384" s="2">
        <v>1972</v>
      </c>
      <c r="B384" s="3">
        <f>B77*B$12/2205</f>
        <v>2.4948979591836733</v>
      </c>
      <c r="C384" s="3">
        <f>C77*C$12/2205</f>
        <v>2.026689342403628</v>
      </c>
      <c r="D384" s="3">
        <f>D77*D$12/2205</f>
        <v>11.773968253968254</v>
      </c>
      <c r="E384" s="3">
        <f>E77*E$12/2205</f>
        <v>39.30362811791383</v>
      </c>
      <c r="F384" s="3">
        <f>F77*F$12/2205</f>
        <v>149.78185941043083</v>
      </c>
      <c r="G384" s="3">
        <f>G77*G$12/2205</f>
        <v>5.715777777777777</v>
      </c>
      <c r="H384" s="3">
        <f>H77*H$12/2205</f>
        <v>2.7905442176870747</v>
      </c>
      <c r="I384" s="3">
        <f>I77*I$12/2205</f>
        <v>1.9867936507936508</v>
      </c>
      <c r="J384" s="3">
        <f>J77*J$12/2205</f>
        <v>0.2711836734693877</v>
      </c>
      <c r="K384" s="3">
        <f>K77*K$12/2205</f>
        <v>8.680408163265305</v>
      </c>
      <c r="L384" s="3">
        <f>L77*L$12/2205</f>
        <v>2.6677551020408163</v>
      </c>
      <c r="M384" s="26">
        <f aca="true" t="shared" si="7" ref="M384:M419">SUM(B384:L384)</f>
        <v>227.49350566893423</v>
      </c>
    </row>
    <row r="385" spans="1:13" ht="12.75">
      <c r="A385" s="2">
        <v>1973</v>
      </c>
      <c r="B385" s="3">
        <f>B78*B$12/2205</f>
        <v>2.3476190476190477</v>
      </c>
      <c r="C385" s="3">
        <f>C78*C$12/2205</f>
        <v>1.807315192743764</v>
      </c>
      <c r="D385" s="3">
        <f>D78*D$12/2205</f>
        <v>13.213968253968256</v>
      </c>
      <c r="E385" s="3">
        <f>E78*E$12/2205</f>
        <v>42.23673469387755</v>
      </c>
      <c r="F385" s="3">
        <f>F78*F$12/2205</f>
        <v>152.9578231292517</v>
      </c>
      <c r="G385" s="3">
        <f>G78*G$12/2205</f>
        <v>5.483333333333333</v>
      </c>
      <c r="H385" s="3">
        <f>H78*H$12/2205</f>
        <v>2.4299319727891158</v>
      </c>
      <c r="I385" s="3">
        <f>I78*I$12/2205</f>
        <v>1.8450793650793653</v>
      </c>
      <c r="J385" s="3">
        <f>J78*J$12/2205</f>
        <v>0.25142857142857145</v>
      </c>
      <c r="K385" s="3">
        <f>K78*K$12/2205</f>
        <v>9.18471655328798</v>
      </c>
      <c r="L385" s="3">
        <f>L78*L$12/2205</f>
        <v>2.487020408163265</v>
      </c>
      <c r="M385" s="26">
        <f t="shared" si="7"/>
        <v>234.24497052154192</v>
      </c>
    </row>
    <row r="386" spans="1:13" ht="12.75">
      <c r="A386" s="2">
        <v>1974</v>
      </c>
      <c r="B386" s="3">
        <f>B79*B$12/2205</f>
        <v>2.0955102040816325</v>
      </c>
      <c r="C386" s="3">
        <f>C79*C$12/2205</f>
        <v>2.3425124716553287</v>
      </c>
      <c r="D386" s="3">
        <f>D79*D$12/2205</f>
        <v>11.911111111111113</v>
      </c>
      <c r="E386" s="3">
        <f>E79*E$12/2205</f>
        <v>45.16984126984127</v>
      </c>
      <c r="F386" s="3">
        <f>F79*F$12/2205</f>
        <v>136.28934240362813</v>
      </c>
      <c r="G386" s="3">
        <f>G79*G$12/2205</f>
        <v>4.841777777777778</v>
      </c>
      <c r="H386" s="3">
        <f>H79*H$12/2205</f>
        <v>2.288185941043084</v>
      </c>
      <c r="I386" s="3">
        <f>I79*I$12/2205</f>
        <v>2.182095238095238</v>
      </c>
      <c r="J386" s="3">
        <f>J79*J$12/2205</f>
        <v>0.2842448979591837</v>
      </c>
      <c r="K386" s="3">
        <f>K79*K$12/2205</f>
        <v>6.965759637188208</v>
      </c>
      <c r="L386" s="3">
        <f>L79*L$12/2205</f>
        <v>3.1768163265306124</v>
      </c>
      <c r="M386" s="26">
        <f t="shared" si="7"/>
        <v>217.54719727891154</v>
      </c>
    </row>
    <row r="387" spans="1:13" ht="12.75">
      <c r="A387" s="2">
        <v>1975</v>
      </c>
      <c r="B387" s="3">
        <f>B80*B$12/2205</f>
        <v>2.4587755102040814</v>
      </c>
      <c r="C387" s="3">
        <f>C80*C$12/2205</f>
        <v>2.080272108843537</v>
      </c>
      <c r="D387" s="3">
        <f>D80*D$12/2205</f>
        <v>16.58819047619048</v>
      </c>
      <c r="E387" s="3">
        <f>E80*E$12/2205</f>
        <v>54.961904761904755</v>
      </c>
      <c r="F387" s="3">
        <f>F80*F$12/2205</f>
        <v>144.26122448979592</v>
      </c>
      <c r="G387" s="3">
        <f>G80*G$12/2205</f>
        <v>5.122444444444445</v>
      </c>
      <c r="H387" s="3">
        <f>H80*H$12/2205</f>
        <v>2.441995464852608</v>
      </c>
      <c r="I387" s="3">
        <f>I80*I$12/2205</f>
        <v>2.4482539682539683</v>
      </c>
      <c r="J387" s="3">
        <f>J80*J$12/2205</f>
        <v>0.38285714285714284</v>
      </c>
      <c r="K387" s="3">
        <f>K80*K$12/2205</f>
        <v>8.49633560090703</v>
      </c>
      <c r="L387" s="3">
        <f>L80*L$12/2205</f>
        <v>3.7551020408163267</v>
      </c>
      <c r="M387" s="26">
        <f t="shared" si="7"/>
        <v>242.9973560090703</v>
      </c>
    </row>
    <row r="388" spans="1:13" ht="12.75">
      <c r="A388" s="2">
        <v>1976</v>
      </c>
      <c r="B388" s="3">
        <f>B81*B$12/2205</f>
        <v>2.145238095238095</v>
      </c>
      <c r="C388" s="3">
        <f>C81*C$12/2205</f>
        <v>1.2506848072562358</v>
      </c>
      <c r="D388" s="3">
        <f>D81*D$12/2205</f>
        <v>17.13346031746032</v>
      </c>
      <c r="E388" s="3">
        <f>E81*E$12/2205</f>
        <v>50.36369614512471</v>
      </c>
      <c r="F388" s="3">
        <f>F81*F$12/2205</f>
        <v>153.9170068027211</v>
      </c>
      <c r="G388" s="3">
        <f>G81*G$12/2205</f>
        <v>4.441333333333333</v>
      </c>
      <c r="H388" s="3">
        <f>H81*H$12/2205</f>
        <v>1.932485260770975</v>
      </c>
      <c r="I388" s="3">
        <f>I81*I$12/2205</f>
        <v>2.4040634920634925</v>
      </c>
      <c r="J388" s="3">
        <f>J81*J$12/2205</f>
        <v>0.2928979591836735</v>
      </c>
      <c r="K388" s="3">
        <f>K81*K$12/2205</f>
        <v>5.7995464852607705</v>
      </c>
      <c r="L388" s="3">
        <f>L81*L$12/2205</f>
        <v>4.105632653061225</v>
      </c>
      <c r="M388" s="26">
        <f t="shared" si="7"/>
        <v>243.78604535147397</v>
      </c>
    </row>
    <row r="389" spans="1:13" ht="12.75">
      <c r="A389" s="2">
        <v>1977</v>
      </c>
      <c r="B389" s="3">
        <f>B82*B$12/2205</f>
        <v>2.107210884353741</v>
      </c>
      <c r="C389" s="3">
        <f>C82*C$12/2205</f>
        <v>0.6978367346938774</v>
      </c>
      <c r="D389" s="3">
        <f>D82*D$12/2205</f>
        <v>19.33257142857143</v>
      </c>
      <c r="E389" s="3">
        <f>E82*E$12/2205</f>
        <v>50.13356009070294</v>
      </c>
      <c r="F389" s="3">
        <f>F82*F$12/2205</f>
        <v>158.41451247165534</v>
      </c>
      <c r="G389" s="3">
        <f>G82*G$12/2205</f>
        <v>4.902444444444444</v>
      </c>
      <c r="H389" s="3">
        <f>H82*H$12/2205</f>
        <v>1.846403628117914</v>
      </c>
      <c r="I389" s="3">
        <f>I82*I$12/2205</f>
        <v>2.732698412698413</v>
      </c>
      <c r="J389" s="3">
        <f>J82*J$12/2205</f>
        <v>0.20751020408163265</v>
      </c>
      <c r="K389" s="3">
        <f>K82*K$12/2205</f>
        <v>13.433514739229024</v>
      </c>
      <c r="L389" s="3">
        <f>L82*L$12/2205</f>
        <v>5.167836734693878</v>
      </c>
      <c r="M389" s="26">
        <f t="shared" si="7"/>
        <v>258.97609977324265</v>
      </c>
    </row>
    <row r="390" spans="1:13" ht="12.75">
      <c r="A390" s="2">
        <v>1978</v>
      </c>
      <c r="B390" s="3">
        <f>B83*B$12/2205</f>
        <v>2.6155102040816325</v>
      </c>
      <c r="C390" s="3">
        <f>C83*C$12/2205</f>
        <v>1.0634603174603174</v>
      </c>
      <c r="D390" s="3">
        <f>D83*D$12/2205</f>
        <v>19.200000000000003</v>
      </c>
      <c r="E390" s="3">
        <f>E83*E$12/2205</f>
        <v>44.8765306122449</v>
      </c>
      <c r="F390" s="3">
        <f>F83*F$12/2205</f>
        <v>151.57233560090702</v>
      </c>
      <c r="G390" s="3">
        <f>G83*G$12/2205</f>
        <v>5.193222222222222</v>
      </c>
      <c r="H390" s="3">
        <f>H83*H$12/2205</f>
        <v>2.003487528344671</v>
      </c>
      <c r="I390" s="3">
        <f>I83*I$12/2205</f>
        <v>2.358857142857143</v>
      </c>
      <c r="J390" s="3">
        <f>J83*J$12/2205</f>
        <v>0.22040816326530613</v>
      </c>
      <c r="K390" s="3">
        <f>K83*K$12/2205</f>
        <v>11.942022675736961</v>
      </c>
      <c r="L390" s="3">
        <f>L83*L$12/2205</f>
        <v>2.353795918367347</v>
      </c>
      <c r="M390" s="26">
        <f t="shared" si="7"/>
        <v>243.39963038548754</v>
      </c>
    </row>
    <row r="391" spans="1:13" ht="12.75">
      <c r="A391" s="2">
        <v>1979</v>
      </c>
      <c r="B391" s="3">
        <f>B84*B$12/2205</f>
        <v>2.559183673469388</v>
      </c>
      <c r="C391" s="3">
        <f>C84*C$12/2205</f>
        <v>0.8566938775510203</v>
      </c>
      <c r="D391" s="3">
        <f>D84*D$12/2205</f>
        <v>21.828571428571433</v>
      </c>
      <c r="E391" s="3">
        <f>E84*E$12/2205</f>
        <v>45.16984126984127</v>
      </c>
      <c r="F391" s="3">
        <f>F84*F$12/2205</f>
        <v>167.11111111111111</v>
      </c>
      <c r="G391" s="3">
        <f>G84*G$12/2205</f>
        <v>5.46</v>
      </c>
      <c r="H391" s="3">
        <f>H84*H$12/2205</f>
        <v>1.9400680272108846</v>
      </c>
      <c r="I391" s="3">
        <f>I84*I$12/2205</f>
        <v>2.3428571428571434</v>
      </c>
      <c r="J391" s="3">
        <f>J84*J$12/2205</f>
        <v>0.36097959183673467</v>
      </c>
      <c r="K391" s="3">
        <f>K84*K$12/2205</f>
        <v>15.223809523809523</v>
      </c>
      <c r="L391" s="3">
        <f>L84*L$12/2205</f>
        <v>4.274122448979592</v>
      </c>
      <c r="M391" s="26">
        <f t="shared" si="7"/>
        <v>267.1272380952381</v>
      </c>
    </row>
    <row r="392" spans="1:13" ht="12.75">
      <c r="A392" s="2">
        <v>1980</v>
      </c>
      <c r="B392" s="3">
        <f>B85*B$12/2205</f>
        <v>3.195918367346939</v>
      </c>
      <c r="C392" s="3">
        <f>C85*C$12/2205</f>
        <v>0.9770975056689343</v>
      </c>
      <c r="D392" s="3">
        <f>D85*D$12/2205</f>
        <v>23.54425396825397</v>
      </c>
      <c r="E392" s="3">
        <f>E85*E$12/2205</f>
        <v>41.65011337868481</v>
      </c>
      <c r="F392" s="3">
        <f>F85*F$12/2205</f>
        <v>171.37414965986395</v>
      </c>
      <c r="G392" s="3">
        <f>G85*G$12/2205</f>
        <v>5.6177777777777775</v>
      </c>
      <c r="H392" s="3">
        <f>H85*H$12/2205</f>
        <v>1.9318820861678005</v>
      </c>
      <c r="I392" s="3">
        <f>I85*I$12/2205</f>
        <v>2.047746031746032</v>
      </c>
      <c r="J392" s="3">
        <f>J85*J$12/2205</f>
        <v>0.48326530612244895</v>
      </c>
      <c r="K392" s="3">
        <f>K85*K$12/2205</f>
        <v>15.977120181405894</v>
      </c>
      <c r="L392" s="3">
        <f>L85*L$12/2205</f>
        <v>4.408489795918367</v>
      </c>
      <c r="M392" s="26">
        <f t="shared" si="7"/>
        <v>271.2078140589569</v>
      </c>
    </row>
    <row r="393" spans="1:13" ht="12.75">
      <c r="A393" s="2">
        <v>1981</v>
      </c>
      <c r="B393" s="3">
        <f>B86*B$12/2205</f>
        <v>3.6448979591836737</v>
      </c>
      <c r="C393" s="3">
        <f>C86*C$12/2205</f>
        <v>0.898299319727891</v>
      </c>
      <c r="D393" s="3">
        <f>D86*D$12/2205</f>
        <v>26.17396825396826</v>
      </c>
      <c r="E393" s="3">
        <f>E86*E$12/2205</f>
        <v>38.65834467120181</v>
      </c>
      <c r="F393" s="3">
        <f>F86*F$12/2205</f>
        <v>165.5124716553288</v>
      </c>
      <c r="G393" s="3">
        <f>G86*G$12/2205</f>
        <v>5.418888888888889</v>
      </c>
      <c r="H393" s="3">
        <f>H86*H$12/2205</f>
        <v>1.5064716553287982</v>
      </c>
      <c r="I393" s="3">
        <f>I86*I$12/2205</f>
        <v>1.9857777777777779</v>
      </c>
      <c r="J393" s="3">
        <f>J86*J$12/2205</f>
        <v>0.542530612244898</v>
      </c>
      <c r="K393" s="3">
        <f>K86*K$12/2205</f>
        <v>14.0557052154195</v>
      </c>
      <c r="L393" s="3">
        <f>L86*L$12/2205</f>
        <v>4.396897959183673</v>
      </c>
      <c r="M393" s="26">
        <f t="shared" si="7"/>
        <v>262.79425396825394</v>
      </c>
    </row>
    <row r="394" spans="1:13" ht="12.75">
      <c r="A394" s="2">
        <v>1982</v>
      </c>
      <c r="B394" s="3">
        <f>B87*B$12/2205</f>
        <v>4.679455782312925</v>
      </c>
      <c r="C394" s="3">
        <f>C87*C$12/2205</f>
        <v>0.9455782312925171</v>
      </c>
      <c r="D394" s="3">
        <f>D87*D$12/2205</f>
        <v>25.970793650793652</v>
      </c>
      <c r="E394" s="3">
        <f>E87*E$12/2205</f>
        <v>34.94909297052154</v>
      </c>
      <c r="F394" s="3">
        <f>F87*F$12/2205</f>
        <v>162.7201814058957</v>
      </c>
      <c r="G394" s="3">
        <f>G87*G$12/2205</f>
        <v>5.26</v>
      </c>
      <c r="H394" s="3">
        <f>H87*H$12/2205</f>
        <v>1.9387755102040816</v>
      </c>
      <c r="I394" s="3">
        <f>I87*I$12/2205</f>
        <v>2.0314920634920637</v>
      </c>
      <c r="J394" s="3">
        <f>J87*J$12/2205</f>
        <v>0.5418775510204081</v>
      </c>
      <c r="K394" s="3">
        <f>K87*K$12/2205</f>
        <v>19.6491156462585</v>
      </c>
      <c r="L394" s="3">
        <f>L87*L$12/2205</f>
        <v>2.2615510204081635</v>
      </c>
      <c r="M394" s="26">
        <f t="shared" si="7"/>
        <v>260.9479138321995</v>
      </c>
    </row>
    <row r="395" spans="1:13" ht="12.75">
      <c r="A395" s="2">
        <v>1983</v>
      </c>
      <c r="B395" s="3">
        <f>B88*B$12/2205</f>
        <v>3.2857142857142856</v>
      </c>
      <c r="C395" s="3">
        <f>C88*C$12/2205</f>
        <v>0.535827664399093</v>
      </c>
      <c r="D395" s="3">
        <f>D88*D$12/2205</f>
        <v>23.476063492063496</v>
      </c>
      <c r="E395" s="3">
        <f>E88*E$12/2205</f>
        <v>29.80938775510204</v>
      </c>
      <c r="F395" s="3">
        <f>F88*F$12/2205</f>
        <v>156.5387755102041</v>
      </c>
      <c r="G395" s="3">
        <f>G88*G$12/2205</f>
        <v>3.754</v>
      </c>
      <c r="H395" s="3">
        <f>H88*H$12/2205</f>
        <v>1.309750566893424</v>
      </c>
      <c r="I395" s="3">
        <f>I88*I$12/2205</f>
        <v>1.8491428571428574</v>
      </c>
      <c r="J395" s="3">
        <f>J88*J$12/2205</f>
        <v>0.4995918367346938</v>
      </c>
      <c r="K395" s="3">
        <f>K88*K$12/2205</f>
        <v>17.020408163265305</v>
      </c>
      <c r="L395" s="3">
        <f>L88*L$12/2205</f>
        <v>4.821714285714285</v>
      </c>
      <c r="M395" s="26">
        <f t="shared" si="7"/>
        <v>242.90037641723353</v>
      </c>
    </row>
    <row r="396" spans="1:13" ht="12.75">
      <c r="A396" s="2">
        <v>1984</v>
      </c>
      <c r="B396" s="3">
        <f>B89*B$12/2205</f>
        <v>3.8452380952380953</v>
      </c>
      <c r="C396" s="3">
        <f>C89*C$12/2205</f>
        <v>0.6266031746031745</v>
      </c>
      <c r="D396" s="3">
        <f>D89*D$12/2205</f>
        <v>26.031746031746035</v>
      </c>
      <c r="E396" s="3">
        <f>E89*E$12/2205</f>
        <v>31.361678004535147</v>
      </c>
      <c r="F396" s="3">
        <f>F89*F$12/2205</f>
        <v>163.82857142857142</v>
      </c>
      <c r="G396" s="3">
        <f>G89*G$12/2205</f>
        <v>4.55</v>
      </c>
      <c r="H396" s="3">
        <f>H89*H$12/2205</f>
        <v>1.5500725623582765</v>
      </c>
      <c r="I396" s="3">
        <f>I89*I$12/2205</f>
        <v>1.857777777777778</v>
      </c>
      <c r="J396" s="3">
        <f>J89*J$12/2205</f>
        <v>0.4897959183673469</v>
      </c>
      <c r="K396" s="3">
        <f>K89*K$12/2205</f>
        <v>21.243990929705216</v>
      </c>
      <c r="L396" s="3">
        <f>L89*L$12/2205</f>
        <v>4.965224489795919</v>
      </c>
      <c r="M396" s="26">
        <f t="shared" si="7"/>
        <v>260.3506984126984</v>
      </c>
    </row>
    <row r="397" spans="1:13" ht="12.75">
      <c r="A397" s="2">
        <v>1985</v>
      </c>
      <c r="B397" s="3">
        <f>B90*B$12/2205</f>
        <v>4.7189115646258495</v>
      </c>
      <c r="C397" s="3">
        <f>C90*C$12/2205</f>
        <v>0.8131972789115646</v>
      </c>
      <c r="D397" s="3">
        <f>D90*D$12/2205</f>
        <v>27.174603174603178</v>
      </c>
      <c r="E397" s="3">
        <f>E90*E$12/2205</f>
        <v>29.087392290249433</v>
      </c>
      <c r="F397" s="3">
        <f>F90*F$12/2205</f>
        <v>161.9954648526077</v>
      </c>
      <c r="G397" s="3">
        <f>G90*G$12/2205</f>
        <v>4.608555555555555</v>
      </c>
      <c r="H397" s="3">
        <f>H90*H$12/2205</f>
        <v>1.6242630385487529</v>
      </c>
      <c r="I397" s="3">
        <f>I90*I$12/2205</f>
        <v>1.873015873015873</v>
      </c>
      <c r="J397" s="3">
        <f>J90*J$12/2205</f>
        <v>0.42448979591836733</v>
      </c>
      <c r="K397" s="3">
        <f>K90*K$12/2205</f>
        <v>23.45034013605442</v>
      </c>
      <c r="L397" s="3">
        <f>L90*L$12/2205</f>
        <v>5.972408163265306</v>
      </c>
      <c r="M397" s="26">
        <f t="shared" si="7"/>
        <v>261.74264172335603</v>
      </c>
    </row>
    <row r="398" spans="1:13" ht="12.75">
      <c r="A398" s="2">
        <v>1986</v>
      </c>
      <c r="B398" s="3">
        <f>B91*B$12/2205</f>
        <v>4.922448979591837</v>
      </c>
      <c r="C398" s="3">
        <f>C91*C$12/2205</f>
        <v>0.5805850340136054</v>
      </c>
      <c r="D398" s="3">
        <f>D91*D$12/2205</f>
        <v>23.492063492063494</v>
      </c>
      <c r="E398" s="3">
        <f>E91*E$12/2205</f>
        <v>27.079342403628118</v>
      </c>
      <c r="F398" s="3">
        <f>F91*F$12/2205</f>
        <v>179.1328798185941</v>
      </c>
      <c r="G398" s="3">
        <f>G91*G$12/2205</f>
        <v>3.6555555555555554</v>
      </c>
      <c r="H398" s="3">
        <f>H91*H$12/2205</f>
        <v>1.1029478458049886</v>
      </c>
      <c r="I398" s="3">
        <f>I91*I$12/2205</f>
        <v>1.6642539682539683</v>
      </c>
      <c r="J398" s="3">
        <f>J91*J$12/2205</f>
        <v>0.2938775510204082</v>
      </c>
      <c r="K398" s="3">
        <f>K91*K$12/2205</f>
        <v>22.000453514739228</v>
      </c>
      <c r="L398" s="3">
        <f>L91*L$12/2205</f>
        <v>6.220408163265306</v>
      </c>
      <c r="M398" s="26">
        <f t="shared" si="7"/>
        <v>270.1448163265306</v>
      </c>
    </row>
    <row r="399" spans="1:13" ht="12.75">
      <c r="A399" s="2">
        <v>1987</v>
      </c>
      <c r="B399" s="3">
        <f>B92*B$12/2205</f>
        <v>4.789931972789115</v>
      </c>
      <c r="C399" s="3">
        <f>C92*C$12/2205</f>
        <v>1.5318367346938775</v>
      </c>
      <c r="D399" s="3">
        <f>D92*D$12/2205</f>
        <v>27.301587301587304</v>
      </c>
      <c r="E399" s="3">
        <f>E92*E$12/2205</f>
        <v>28.879818594104304</v>
      </c>
      <c r="F399" s="3">
        <f>F92*F$12/2205</f>
        <v>181.17913832199545</v>
      </c>
      <c r="G399" s="3">
        <f>G92*G$12/2205</f>
        <v>3.7444444444444445</v>
      </c>
      <c r="H399" s="3">
        <f>H92*H$12/2205</f>
        <v>1.2063492063492063</v>
      </c>
      <c r="I399" s="3">
        <f>I92*I$12/2205</f>
        <v>1.8260317460317463</v>
      </c>
      <c r="J399" s="3">
        <f>J92*J$12/2205</f>
        <v>0.22857142857142856</v>
      </c>
      <c r="K399" s="3">
        <f>K92*K$12/2205</f>
        <v>28.997732426303852</v>
      </c>
      <c r="L399" s="3">
        <f>L92*L$12/2205</f>
        <v>4.03265306122449</v>
      </c>
      <c r="M399" s="26">
        <f t="shared" si="7"/>
        <v>283.7180952380952</v>
      </c>
    </row>
    <row r="400" spans="1:13" ht="12.75">
      <c r="A400" s="2">
        <v>1988</v>
      </c>
      <c r="B400" s="3">
        <f>B93*B$12/2205</f>
        <v>3.5319727891156463</v>
      </c>
      <c r="C400" s="3">
        <f>C93*C$12/2205</f>
        <v>0.819501133786848</v>
      </c>
      <c r="D400" s="3">
        <f>D93*D$12/2205</f>
        <v>18.66666666666667</v>
      </c>
      <c r="E400" s="3">
        <f>E93*E$12/2205</f>
        <v>20.306122448979593</v>
      </c>
      <c r="F400" s="3">
        <f>F93*F$12/2205</f>
        <v>155.60090702947846</v>
      </c>
      <c r="G400" s="3">
        <f>G93*G$12/2205</f>
        <v>2.577777777777778</v>
      </c>
      <c r="H400" s="3">
        <f>H93*H$12/2205</f>
        <v>0.9650793650793651</v>
      </c>
      <c r="I400" s="3">
        <f>I93*I$12/2205</f>
        <v>1.377777777777778</v>
      </c>
      <c r="J400" s="3">
        <f>J93*J$12/2205</f>
        <v>0.17142857142857143</v>
      </c>
      <c r="K400" s="3">
        <f>K93*K$12/2205</f>
        <v>26.03492063492063</v>
      </c>
      <c r="L400" s="3">
        <f>L93*L$12/2205</f>
        <v>6.808163265306122</v>
      </c>
      <c r="M400" s="26">
        <f t="shared" si="7"/>
        <v>236.86031746031748</v>
      </c>
    </row>
    <row r="401" spans="1:13" ht="12.75">
      <c r="A401" s="2">
        <v>1989</v>
      </c>
      <c r="B401" s="3">
        <f>B94*B$12/2205</f>
        <v>3.979591836734694</v>
      </c>
      <c r="C401" s="3">
        <f>C94*C$12/2205</f>
        <v>0.989705215419501</v>
      </c>
      <c r="D401" s="3">
        <f>D94*D$12/2205</f>
        <v>23.873015873015877</v>
      </c>
      <c r="E401" s="3">
        <f>E94*E$12/2205</f>
        <v>22.11111111111111</v>
      </c>
      <c r="F401" s="3">
        <f>F94*F$12/2205</f>
        <v>172.6530612244898</v>
      </c>
      <c r="G401" s="3">
        <f>G94*G$12/2205</f>
        <v>2.9555555555555557</v>
      </c>
      <c r="H401" s="3">
        <f>H94*H$12/2205</f>
        <v>1.473469387755102</v>
      </c>
      <c r="I401" s="3">
        <f>I94*I$12/2205</f>
        <v>1.6165079365079367</v>
      </c>
      <c r="J401" s="3">
        <f>J94*J$12/2205</f>
        <v>0.2530612244897959</v>
      </c>
      <c r="K401" s="3">
        <f>K94*K$12/2205</f>
        <v>27.232653061224486</v>
      </c>
      <c r="L401" s="3">
        <f>L94*L$12/2205</f>
        <v>6.571428571428571</v>
      </c>
      <c r="M401" s="26">
        <f t="shared" si="7"/>
        <v>263.7091609977324</v>
      </c>
    </row>
    <row r="402" spans="1:13" ht="12.75">
      <c r="A402" s="2">
        <v>1990</v>
      </c>
      <c r="B402" s="3">
        <f>B95*B$12/2205</f>
        <v>3.716326530612245</v>
      </c>
      <c r="C402" s="3">
        <f>C95*C$12/2205</f>
        <v>1.3868480725623582</v>
      </c>
      <c r="D402" s="3">
        <f>D95*D$12/2205</f>
        <v>24.888888888888893</v>
      </c>
      <c r="E402" s="3">
        <f>E95*E$12/2205</f>
        <v>24.818594104308385</v>
      </c>
      <c r="F402" s="3">
        <f>F95*F$12/2205</f>
        <v>174.7845804988662</v>
      </c>
      <c r="G402" s="3">
        <f>G95*G$12/2205</f>
        <v>2.7777777777777777</v>
      </c>
      <c r="H402" s="3">
        <f>H95*H$12/2205</f>
        <v>1.180498866213152</v>
      </c>
      <c r="I402" s="3">
        <f>I95*I$12/2205</f>
        <v>1.8996825396825399</v>
      </c>
      <c r="J402" s="3">
        <f>J95*J$12/2205</f>
        <v>0.27755102040816326</v>
      </c>
      <c r="K402" s="3">
        <f>K95*K$12/2205</f>
        <v>28.052154195011333</v>
      </c>
      <c r="L402" s="3">
        <f>L95*L$12/2205</f>
        <v>8.506122448979593</v>
      </c>
      <c r="M402" s="26">
        <f t="shared" si="7"/>
        <v>272.2890249433106</v>
      </c>
    </row>
    <row r="403" spans="1:13" ht="12.75">
      <c r="A403" s="2">
        <v>1991</v>
      </c>
      <c r="B403" s="3">
        <f>B96*B$12/2205</f>
        <v>3.549807673469388</v>
      </c>
      <c r="C403" s="3">
        <f>C96*C$12/2205</f>
        <v>1.8911564625850341</v>
      </c>
      <c r="D403" s="3">
        <f>D96*D$12/2205</f>
        <v>26.53968253968254</v>
      </c>
      <c r="E403" s="3">
        <f>E96*E$12/2205</f>
        <v>18.049886621315192</v>
      </c>
      <c r="F403" s="3">
        <f>F96*F$12/2205</f>
        <v>170.52154195011337</v>
      </c>
      <c r="G403" s="3">
        <f>G96*G$12/2205</f>
        <v>2.411111111111111</v>
      </c>
      <c r="H403" s="3">
        <f>H96*H$12/2205</f>
        <v>0.7668934240362811</v>
      </c>
      <c r="I403" s="3">
        <f>I96*I$12/2205</f>
        <v>1.6045714285714288</v>
      </c>
      <c r="J403" s="3">
        <f>J96*J$12/2205</f>
        <v>0.27755102040816326</v>
      </c>
      <c r="K403" s="3">
        <f>K96*K$12/2205</f>
        <v>32.14965986394558</v>
      </c>
      <c r="L403" s="3">
        <f>L96*L$12/2205</f>
        <v>3.7387755102040816</v>
      </c>
      <c r="M403" s="26">
        <f t="shared" si="7"/>
        <v>261.5006376054422</v>
      </c>
    </row>
    <row r="404" spans="1:13" ht="12.75">
      <c r="A404" s="2">
        <v>1992</v>
      </c>
      <c r="B404" s="3">
        <f>B97*B$12/2205</f>
        <v>4.034829931972789</v>
      </c>
      <c r="C404" s="3">
        <f>C97*C$12/2205</f>
        <v>0.6366893424036281</v>
      </c>
      <c r="D404" s="3">
        <f>D97*D$12/2205</f>
        <v>17.26984126984127</v>
      </c>
      <c r="E404" s="3">
        <f>E97*E$12/2205</f>
        <v>16.470521541950113</v>
      </c>
      <c r="F404" s="3">
        <f>F97*F$12/2205</f>
        <v>157.73242630385488</v>
      </c>
      <c r="G404" s="3">
        <f>G97*G$12/2205</f>
        <v>2.3333333333333335</v>
      </c>
      <c r="H404" s="3">
        <f>H97*H$12/2205</f>
        <v>0.9909297052154195</v>
      </c>
      <c r="I404" s="3">
        <f>I97*I$12/2205</f>
        <v>2.094222222222222</v>
      </c>
      <c r="J404" s="3">
        <f>J97*J$12/2205</f>
        <v>0.16326530612244897</v>
      </c>
      <c r="K404" s="3">
        <f>K97*K$12/2205</f>
        <v>31.519274376417233</v>
      </c>
      <c r="L404" s="3">
        <f>L97*L$12/2205</f>
        <v>7.983673469387755</v>
      </c>
      <c r="M404" s="26">
        <f t="shared" si="7"/>
        <v>241.22900680272107</v>
      </c>
    </row>
    <row r="405" spans="1:13" ht="12.75">
      <c r="A405" s="2">
        <v>1993</v>
      </c>
      <c r="B405" s="3">
        <f>B98*B$12/2205</f>
        <v>3.2857142857142856</v>
      </c>
      <c r="C405" s="3">
        <f>C98*C$12/2205</f>
        <v>1.3238095238095238</v>
      </c>
      <c r="D405" s="3">
        <f>D98*D$12/2205</f>
        <v>24.12698412698413</v>
      </c>
      <c r="E405" s="3">
        <f>E98*E$12/2205</f>
        <v>18.501133786848072</v>
      </c>
      <c r="F405" s="3">
        <f>F98*F$12/2205</f>
        <v>181.17913832199545</v>
      </c>
      <c r="G405" s="3">
        <f>G98*G$12/2205</f>
        <v>2.611111111111111</v>
      </c>
      <c r="H405" s="3">
        <f>H98*H$12/2205</f>
        <v>0.7884353741496599</v>
      </c>
      <c r="I405" s="3">
        <f>I98*I$12/2205</f>
        <v>1.785904761904762</v>
      </c>
      <c r="J405" s="3">
        <f>J98*J$12/2205</f>
        <v>0.17142857142857143</v>
      </c>
      <c r="K405" s="3">
        <f>K98*K$12/2205</f>
        <v>42.235827664399096</v>
      </c>
      <c r="L405" s="3">
        <f>L98*L$12/2205</f>
        <v>4.081632653061225</v>
      </c>
      <c r="M405" s="26">
        <f t="shared" si="7"/>
        <v>280.09112018140587</v>
      </c>
    </row>
    <row r="406" spans="1:13" ht="12.75">
      <c r="A406" s="2">
        <v>1994</v>
      </c>
      <c r="B406" s="3">
        <f>B99*B$12/2205</f>
        <v>2.8714285714285714</v>
      </c>
      <c r="C406" s="3">
        <f>C99*C$12/2205</f>
        <v>1.3238095238095238</v>
      </c>
      <c r="D406" s="3">
        <f>D99*D$12/2205</f>
        <v>25.142857142857146</v>
      </c>
      <c r="E406" s="3">
        <f>E99*E$12/2205</f>
        <v>16.244897959183675</v>
      </c>
      <c r="F406" s="3">
        <f>F99*F$12/2205</f>
        <v>164.12698412698413</v>
      </c>
      <c r="G406" s="3">
        <f>G99*G$12/2205</f>
        <v>2.2222222222222223</v>
      </c>
      <c r="H406" s="3">
        <f>H99*H$12/2205</f>
        <v>0.5600907029478458</v>
      </c>
      <c r="I406" s="3">
        <f>I99*I$12/2205</f>
        <v>2.00584126984127</v>
      </c>
      <c r="J406" s="3">
        <f>J99*J$12/2205</f>
        <v>0.2938775510204082</v>
      </c>
      <c r="K406" s="3">
        <f>K99*K$12/2205</f>
        <v>47.90929705215419</v>
      </c>
      <c r="L406" s="3">
        <f>L99*L$12/2205</f>
        <v>7.559183673469388</v>
      </c>
      <c r="M406" s="26">
        <f t="shared" si="7"/>
        <v>270.2604897959183</v>
      </c>
    </row>
    <row r="407" spans="1:13" ht="12.75">
      <c r="A407" s="2">
        <v>1995</v>
      </c>
      <c r="B407" s="3">
        <f>B100*B$12/2205</f>
        <v>2.693877551020408</v>
      </c>
      <c r="C407" s="3">
        <f>C100*C$12/2205</f>
        <v>1.6705215419501132</v>
      </c>
      <c r="D407" s="3">
        <f>D100*D$12/2205</f>
        <v>25.650793650793656</v>
      </c>
      <c r="E407" s="3">
        <f>E100*E$12/2205</f>
        <v>16.244897959183675</v>
      </c>
      <c r="F407" s="3">
        <f>F100*F$12/2205</f>
        <v>159.8639455782313</v>
      </c>
      <c r="G407" s="3">
        <f>G100*G$12/2205</f>
        <v>2.2222222222222223</v>
      </c>
      <c r="H407" s="3">
        <f>H100*H$12/2205</f>
        <v>0.508390022675737</v>
      </c>
      <c r="I407" s="3">
        <f>I100*I$12/2205</f>
        <v>2.051301587301588</v>
      </c>
      <c r="J407" s="3">
        <f>J100*J$12/2205</f>
        <v>0.2938775510204082</v>
      </c>
      <c r="K407" s="3">
        <f>K100*K$12/2205</f>
        <v>47.278911564625844</v>
      </c>
      <c r="L407" s="3">
        <f>L100*L$12/2205</f>
        <v>8.204081632653061</v>
      </c>
      <c r="M407" s="26">
        <f t="shared" si="7"/>
        <v>266.68282086167807</v>
      </c>
    </row>
    <row r="408" spans="1:13" ht="12.75">
      <c r="A408" s="2">
        <v>1996</v>
      </c>
      <c r="B408" s="3">
        <f>B101*B$12/2205</f>
        <v>2.527755102040816</v>
      </c>
      <c r="C408" s="3">
        <f>C101*C$12/2205</f>
        <v>0.8919954648526077</v>
      </c>
      <c r="D408" s="3">
        <f>D101*D$12/2205</f>
        <v>25.3968253968254</v>
      </c>
      <c r="E408" s="3">
        <f>E101*E$12/2205</f>
        <v>16.244897959183675</v>
      </c>
      <c r="F408" s="3">
        <f>F101*F$12/2205</f>
        <v>137.48299319727892</v>
      </c>
      <c r="G408" s="3">
        <f>G101*G$12/2205</f>
        <v>1.7777777777777777</v>
      </c>
      <c r="H408" s="3">
        <f>H101*H$12/2205</f>
        <v>0.43945578231292515</v>
      </c>
      <c r="I408" s="3">
        <f>I101*I$12/2205</f>
        <v>1.8793650793650793</v>
      </c>
      <c r="J408" s="3">
        <f>J101*J$12/2205</f>
        <v>0.2612244897959184</v>
      </c>
      <c r="K408" s="3">
        <f>K101*K$12/2205</f>
        <v>44.12698412698413</v>
      </c>
      <c r="L408" s="3">
        <f>L101*L$12/2205</f>
        <v>5.1755102040816325</v>
      </c>
      <c r="M408" s="26">
        <f t="shared" si="7"/>
        <v>236.20478458049888</v>
      </c>
    </row>
    <row r="409" spans="1:13" ht="12.75">
      <c r="A409" s="2">
        <v>1997</v>
      </c>
      <c r="B409" s="3">
        <f>B102*B$12/2205</f>
        <v>2.803265306122449</v>
      </c>
      <c r="C409" s="3">
        <f>C102*C$12/2205</f>
        <v>0.9203628117913831</v>
      </c>
      <c r="D409" s="3">
        <f>D102*D$12/2205</f>
        <v>24.12698412698413</v>
      </c>
      <c r="E409" s="3">
        <f>E102*E$12/2205</f>
        <v>15.568027210884354</v>
      </c>
      <c r="F409" s="3">
        <f>F102*F$12/2205</f>
        <v>137.48299319727892</v>
      </c>
      <c r="G409" s="3">
        <f>G102*G$12/2205</f>
        <v>2</v>
      </c>
      <c r="H409" s="3">
        <f>H102*H$12/2205</f>
        <v>0.5342403628117914</v>
      </c>
      <c r="I409" s="3">
        <f>I102*I$12/2205</f>
        <v>1.970793650793651</v>
      </c>
      <c r="J409" s="3">
        <f>J102*J$12/2205</f>
        <v>0.31020408163265306</v>
      </c>
      <c r="K409" s="3">
        <f>K102*K$12/2205</f>
        <v>55.47392290249432</v>
      </c>
      <c r="L409" s="3">
        <f>L102*L$12/2205</f>
        <v>4.979591836734694</v>
      </c>
      <c r="M409" s="26">
        <f t="shared" si="7"/>
        <v>246.17038548752834</v>
      </c>
    </row>
    <row r="410" spans="1:13" ht="12.75">
      <c r="A410" s="2">
        <v>1998</v>
      </c>
      <c r="B410" s="3">
        <f>B103*B$12/2205</f>
        <v>2.498299319727891</v>
      </c>
      <c r="C410" s="3">
        <f>C103*C$12/2205</f>
        <v>0.7942857142857143</v>
      </c>
      <c r="D410" s="3">
        <f>D103*D$12/2205</f>
        <v>30.095238095238095</v>
      </c>
      <c r="E410" s="3">
        <f>E103*E$12/2205</f>
        <v>17.598639455782312</v>
      </c>
      <c r="F410" s="3">
        <f>F103*F$12/2205</f>
        <v>100.18140589569161</v>
      </c>
      <c r="G410" s="3">
        <f>G103*G$12/2205</f>
        <v>1.8888888888888888</v>
      </c>
      <c r="H410" s="3">
        <f>H103*H$12/2205</f>
        <v>0.52562358276644</v>
      </c>
      <c r="I410" s="3">
        <f>I103*I$12/2205</f>
        <v>1.9702857142857144</v>
      </c>
      <c r="J410" s="3">
        <f>J103*J$12/2205</f>
        <v>0.3510204081632653</v>
      </c>
      <c r="K410" s="3">
        <f>K103*K$12/2205</f>
        <v>54.213151927437636</v>
      </c>
      <c r="L410" s="3">
        <f>L103*L$12/2205</f>
        <v>7.869387755102041</v>
      </c>
      <c r="M410" s="26">
        <f t="shared" si="7"/>
        <v>217.98622675736962</v>
      </c>
    </row>
    <row r="411" spans="1:13" ht="12.75">
      <c r="A411" s="2">
        <v>1999</v>
      </c>
      <c r="B411" s="3">
        <f>B104*B$12/2205</f>
        <v>2.4625850340136055</v>
      </c>
      <c r="C411" s="3">
        <f>C104*C$12/2205</f>
        <v>1.468798185941043</v>
      </c>
      <c r="D411" s="3">
        <f>D104*D$12/2205</f>
        <v>29.333333333333336</v>
      </c>
      <c r="E411" s="3">
        <f>E104*E$12/2205</f>
        <v>20.75736961451247</v>
      </c>
      <c r="F411" s="3">
        <f>F104*F$12/2205</f>
        <v>108.70748299319727</v>
      </c>
      <c r="G411" s="3">
        <f>G104*G$12/2205</f>
        <v>1.7</v>
      </c>
      <c r="H411" s="3">
        <f>H104*H$12/2205</f>
        <v>0.5342403628117914</v>
      </c>
      <c r="I411" s="3">
        <f>I104*I$12/2205</f>
        <v>1.963936507936508</v>
      </c>
      <c r="J411" s="3">
        <f>J104*J$12/2205</f>
        <v>0.40816326530612246</v>
      </c>
      <c r="K411" s="3">
        <f>K104*K$12/2205</f>
        <v>54.213151927437636</v>
      </c>
      <c r="L411" s="3">
        <f>L104*L$12/2205</f>
        <v>9.044897959183674</v>
      </c>
      <c r="M411" s="26">
        <f t="shared" si="7"/>
        <v>230.59395918367346</v>
      </c>
    </row>
    <row r="412" spans="1:13" ht="12.75">
      <c r="A412" s="2">
        <v>2000</v>
      </c>
      <c r="B412" s="3">
        <f>B105*B$12/2205</f>
        <v>1.7959183673469388</v>
      </c>
      <c r="C412" s="3">
        <f>C105*C$12/2205</f>
        <v>0.7785260770975057</v>
      </c>
      <c r="D412" s="3">
        <f>D105*D$12/2205</f>
        <v>22.412698412698415</v>
      </c>
      <c r="E412" s="3">
        <f>E105*E$12/2205</f>
        <v>17.598639455782312</v>
      </c>
      <c r="F412" s="3">
        <f>F105*F$12/2205</f>
        <v>115.10204081632654</v>
      </c>
      <c r="G412" s="3">
        <f>G105*G$12/2205</f>
        <v>1.288888888888889</v>
      </c>
      <c r="H412" s="3">
        <f>H105*H$12/2205</f>
        <v>0.3705215419501134</v>
      </c>
      <c r="I412" s="3">
        <f>I105*I$12/2205</f>
        <v>1.9205079365079367</v>
      </c>
      <c r="J412" s="3">
        <f>J105*J$12/2205</f>
        <v>0.39183673469387753</v>
      </c>
      <c r="K412" s="3">
        <f>K105*K$12/2205</f>
        <v>53.58276643990929</v>
      </c>
      <c r="L412" s="3">
        <f>L105*L$12/2205</f>
        <v>8.86530612244898</v>
      </c>
      <c r="M412" s="26">
        <f t="shared" si="7"/>
        <v>224.10765079365078</v>
      </c>
    </row>
    <row r="413" spans="1:13" ht="12.75">
      <c r="A413" s="2">
        <v>2001</v>
      </c>
      <c r="B413" s="3">
        <f>B106*B$12/2205</f>
        <v>2.6530612244897958</v>
      </c>
      <c r="C413" s="3">
        <f>C106*C$12/2205</f>
        <v>0.7942857142857143</v>
      </c>
      <c r="D413" s="3">
        <f>D106*D$12/2205</f>
        <v>25.650793650793656</v>
      </c>
      <c r="E413" s="3">
        <f>E106*E$12/2205</f>
        <v>14.891156462585034</v>
      </c>
      <c r="F413" s="3">
        <f>F106*F$12/2205</f>
        <v>106.04308390022676</v>
      </c>
      <c r="G413" s="3">
        <f>G106*G$12/2205</f>
        <v>1.4444444444444444</v>
      </c>
      <c r="H413" s="3">
        <f>H106*H$12/2205</f>
        <v>0.5342403628117914</v>
      </c>
      <c r="I413" s="3">
        <f>I106*I$12/2205</f>
        <v>2.010920634920635</v>
      </c>
      <c r="J413" s="3">
        <f>J106*J$12/2205</f>
        <v>0.3510204081632653</v>
      </c>
      <c r="K413" s="3">
        <f>K106*K$12/2205</f>
        <v>29.628117913832195</v>
      </c>
      <c r="L413" s="3">
        <f>L106*L$12/2205</f>
        <v>7.412244897959184</v>
      </c>
      <c r="M413" s="26">
        <f t="shared" si="7"/>
        <v>191.41336961451248</v>
      </c>
    </row>
    <row r="414" spans="1:13" ht="12.75">
      <c r="A414" s="2">
        <v>2002</v>
      </c>
      <c r="B414" s="3">
        <f>B107*B$12/2205</f>
        <v>2.4761904761904763</v>
      </c>
      <c r="C414" s="3">
        <f>C107*C$12/2205</f>
        <v>1.7493197278911563</v>
      </c>
      <c r="D414" s="3">
        <f>D107*D$12/2205</f>
        <v>27.42857142857143</v>
      </c>
      <c r="E414" s="3">
        <f>E107*E$12/2205</f>
        <v>18.049886621315192</v>
      </c>
      <c r="F414" s="3">
        <f>F107*F$12/2205</f>
        <v>109.77324263038548</v>
      </c>
      <c r="G414" s="3">
        <f>G107*G$12/2205</f>
        <v>1.3111111111111111</v>
      </c>
      <c r="H414" s="3">
        <f>H107*H$12/2205</f>
        <v>0.5773242630385488</v>
      </c>
      <c r="I414" s="3">
        <f>I107*I$12/2205</f>
        <v>1.7686349206349208</v>
      </c>
      <c r="J414" s="3">
        <f>J107*J$12/2205</f>
        <v>0.30612244897959184</v>
      </c>
      <c r="K414" s="3">
        <f>K107*K$12/2205</f>
        <v>44.12698412698413</v>
      </c>
      <c r="L414" s="3">
        <f>L107*L$12/2205</f>
        <v>8.228571428571428</v>
      </c>
      <c r="M414" s="26">
        <f t="shared" si="7"/>
        <v>215.79595918367343</v>
      </c>
    </row>
    <row r="415" spans="1:13" ht="12.75">
      <c r="A415" s="2">
        <v>2003</v>
      </c>
      <c r="B415" s="3">
        <f>B108*B$12/2205</f>
        <v>2.204081632653061</v>
      </c>
      <c r="C415" s="3">
        <f>C108*C$12/2205</f>
        <v>1.355328798185941</v>
      </c>
      <c r="D415" s="3">
        <f>D108*D$12/2205</f>
        <v>27.809523809523814</v>
      </c>
      <c r="E415" s="3">
        <f>E108*E$12/2205</f>
        <v>20.75736961451247</v>
      </c>
      <c r="F415" s="3">
        <f>F108*F$12/2205</f>
        <v>120.43083900226758</v>
      </c>
      <c r="G415" s="3">
        <f>G108*G$12/2205</f>
        <v>1.3</v>
      </c>
      <c r="H415" s="3">
        <f>H108*H$12/2205</f>
        <v>0.6893424036281179</v>
      </c>
      <c r="I415" s="3">
        <f>I108*I$12/2205</f>
        <v>2.2864761904761908</v>
      </c>
      <c r="J415" s="3">
        <f>J108*J$12/2205</f>
        <v>0.39183673469387753</v>
      </c>
      <c r="K415" s="3">
        <f>K108*K$12/2205</f>
        <v>40.02947845804989</v>
      </c>
      <c r="L415" s="3">
        <f>L108*L$12/2205</f>
        <v>13.306122448979592</v>
      </c>
      <c r="M415" s="26">
        <f t="shared" si="7"/>
        <v>230.56039909297053</v>
      </c>
    </row>
    <row r="416" spans="1:13" ht="12.75">
      <c r="A416" s="2">
        <v>2004</v>
      </c>
      <c r="B416" s="3">
        <f>B109*B$12/2205</f>
        <v>2.122448979591837</v>
      </c>
      <c r="C416" s="3">
        <f>C109*C$12/2205</f>
        <v>1.743015873015873</v>
      </c>
      <c r="D416" s="3">
        <f>D109*D$12/2205</f>
        <v>26.66666666666667</v>
      </c>
      <c r="E416" s="3">
        <f>E109*E$12/2205</f>
        <v>21.65986394557823</v>
      </c>
      <c r="F416" s="3">
        <f>F109*F$12/2205</f>
        <v>123.6281179138322</v>
      </c>
      <c r="G416" s="3">
        <f>G109*G$12/2205</f>
        <v>1.2</v>
      </c>
      <c r="H416" s="3">
        <f>H109*H$12/2205</f>
        <v>0.6031746031746031</v>
      </c>
      <c r="I416" s="3">
        <f>I109*I$12/2205</f>
        <v>2.0007619047619047</v>
      </c>
      <c r="J416" s="3">
        <f>J109*J$12/2205</f>
        <v>0.42448979591836733</v>
      </c>
      <c r="K416" s="3">
        <f>K109*K$12/2205</f>
        <v>57.36507936507936</v>
      </c>
      <c r="L416" s="3">
        <f>L109*L$12/2205</f>
        <v>8.979591836734693</v>
      </c>
      <c r="M416" s="26">
        <f t="shared" si="7"/>
        <v>246.39321088435375</v>
      </c>
    </row>
    <row r="417" spans="1:13" ht="12.75">
      <c r="A417" s="2">
        <v>2005</v>
      </c>
      <c r="B417" s="3">
        <f>B110*B$12/2205</f>
        <v>1.8231292517006803</v>
      </c>
      <c r="C417" s="3">
        <f>C110*C$12/2205</f>
        <v>2.4900226757369612</v>
      </c>
      <c r="D417" s="3">
        <f>D110*D$12/2205</f>
        <v>28.82539682539683</v>
      </c>
      <c r="E417" s="3">
        <f>E110*E$12/2205</f>
        <v>21.501927437641722</v>
      </c>
      <c r="F417" s="3">
        <f>F110*F$12/2205</f>
        <v>118.83219954648526</v>
      </c>
      <c r="G417" s="3">
        <f>G110*G$12/2205</f>
        <v>1.0555555555555556</v>
      </c>
      <c r="H417" s="3">
        <f>H110*H$12/2205</f>
        <v>0.5816326530612245</v>
      </c>
      <c r="I417" s="3">
        <f>I110*I$12/2205</f>
        <v>1.568761904761905</v>
      </c>
      <c r="J417" s="3">
        <f>J110*J$12/2205</f>
        <v>0.35918367346938773</v>
      </c>
      <c r="K417" s="3">
        <f>K110*K$12/2205</f>
        <v>59.88662131519274</v>
      </c>
      <c r="L417" s="3">
        <f>L110*L$12/2205</f>
        <v>9.485714285714286</v>
      </c>
      <c r="M417" s="26">
        <f t="shared" si="7"/>
        <v>246.41014512471654</v>
      </c>
    </row>
    <row r="418" spans="1:13" ht="12.75">
      <c r="A418" s="2">
        <v>2006</v>
      </c>
      <c r="B418" s="3">
        <f>B111*B$12/2205</f>
        <v>1.816326530612245</v>
      </c>
      <c r="C418" s="3">
        <f>C111*C$12/2205</f>
        <v>2.026689342403628</v>
      </c>
      <c r="D418" s="3">
        <f>D111*D$12/2205</f>
        <v>29.333333333333336</v>
      </c>
      <c r="E418" s="3">
        <f>E111*E$12/2205</f>
        <v>24.36734693877551</v>
      </c>
      <c r="F418" s="3">
        <f>F111*F$12/2205</f>
        <v>141.74603174603175</v>
      </c>
      <c r="G418" s="3">
        <f>G111*G$12/2205</f>
        <v>1.0277777777777777</v>
      </c>
      <c r="H418" s="3">
        <f>H111*H$12/2205</f>
        <v>0.6333333333333333</v>
      </c>
      <c r="I418" s="3">
        <f>I111*I$12/2205</f>
        <v>1.910857142857143</v>
      </c>
      <c r="J418" s="3">
        <f>J111*J$12/2205</f>
        <v>0.2938775510204082</v>
      </c>
      <c r="K418" s="3">
        <f>K111*K$12/2205</f>
        <v>61.77777777777778</v>
      </c>
      <c r="L418" s="3">
        <f>L111*L$12/2205</f>
        <v>14.040816326530612</v>
      </c>
      <c r="M418" s="26">
        <f t="shared" si="7"/>
        <v>278.97416780045353</v>
      </c>
    </row>
    <row r="419" spans="1:13" ht="12.75">
      <c r="A419" s="2">
        <v>2007</v>
      </c>
      <c r="B419" s="3">
        <f>B112*B$12/2205</f>
        <v>1.3605442176870748</v>
      </c>
      <c r="C419" s="3">
        <f>C112*C$12/2205</f>
        <v>1.4971655328798184</v>
      </c>
      <c r="D419" s="3">
        <f>D112*D$12/2205</f>
        <v>34.920634920634924</v>
      </c>
      <c r="E419" s="3">
        <f>E112*E$12/2205</f>
        <v>19.854875283446713</v>
      </c>
      <c r="F419" s="3">
        <f>F112*F$12/2205</f>
        <v>122.56235827664399</v>
      </c>
      <c r="G419" s="3">
        <f>G112*G$12/2205</f>
        <v>0.9</v>
      </c>
      <c r="H419" s="3">
        <f>H112*H$12/2205</f>
        <v>0.49115646258503404</v>
      </c>
      <c r="I419" s="3">
        <f>I112*I$12/2205</f>
        <v>1.3074285714285714</v>
      </c>
      <c r="J419" s="3">
        <f>J112*J$12/2205</f>
        <v>0.27755102040816326</v>
      </c>
      <c r="K419" s="3">
        <f>K112*K$12/2205</f>
        <v>46.333333333333336</v>
      </c>
      <c r="L419" s="3">
        <f>L112*L$12/2205</f>
        <v>7.151020408163265</v>
      </c>
      <c r="M419" s="26">
        <f t="shared" si="7"/>
        <v>236.65606802721092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Potash &amp; Phosphate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Bruulsema</dc:creator>
  <cp:keywords/>
  <dc:description/>
  <cp:lastModifiedBy>Tom Bruulsema</cp:lastModifiedBy>
  <dcterms:created xsi:type="dcterms:W3CDTF">1999-06-28T11:00:55Z</dcterms:created>
  <dcterms:modified xsi:type="dcterms:W3CDTF">2008-03-12T18:36:52Z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