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drawings/drawing4.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5.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drawings/drawing6.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7.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drawings/drawing8.xml" ContentType="application/vnd.openxmlformats-officedocument.drawing+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drawings/drawing9.xml" ContentType="application/vnd.openxmlformats-officedocument.drawing+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drawings/drawing10.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870" yWindow="420" windowWidth="17820" windowHeight="11325" activeTab="8"/>
  </bookViews>
  <sheets>
    <sheet name="AC" sheetId="24" r:id="rId1"/>
    <sheet name="QC" sheetId="23" r:id="rId2"/>
    <sheet name="ON" sheetId="2" r:id="rId3"/>
    <sheet name="EC" sheetId="28" r:id="rId4"/>
    <sheet name="MB" sheetId="25" r:id="rId5"/>
    <sheet name="SK" sheetId="26" r:id="rId6"/>
    <sheet name="AB" sheetId="27" r:id="rId7"/>
    <sheet name="PP" sheetId="29" r:id="rId8"/>
    <sheet name="CA" sheetId="31" r:id="rId9"/>
    <sheet name="CANSIM" sheetId="22" r:id="rId10"/>
    <sheet name="Potato" sheetId="30" r:id="rId11"/>
    <sheet name="Coefficients" sheetId="3" r:id="rId12"/>
    <sheet name="area" sheetId="18" r:id="rId13"/>
    <sheet name="cropland" sheetId="19" r:id="rId14"/>
  </sheets>
  <definedNames>
    <definedName name="\p">#N/A</definedName>
    <definedName name="ANYCORN__1">#N/A</definedName>
    <definedName name="ANYCOTTON__8">#N/A</definedName>
    <definedName name="ANYSOYBEANS__15">#N/A</definedName>
    <definedName name="ANYWHEAT__22">#N/A</definedName>
    <definedName name="NITCORN__2">#N/A</definedName>
    <definedName name="NITCORN__3">#N/A</definedName>
    <definedName name="NITCOTTON__10">#N/A</definedName>
    <definedName name="NITCOTTON__9">#N/A</definedName>
    <definedName name="NITSOYBEANS__16">#N/A</definedName>
    <definedName name="NITSOYBEANS__17">#N/A</definedName>
    <definedName name="NITWHEAT__23">#N/A</definedName>
    <definedName name="NITWHEAT__24">#N/A</definedName>
    <definedName name="PHOSCORN__4">#N/A</definedName>
    <definedName name="PHOSCORN__5">#N/A</definedName>
    <definedName name="PHOSCOTTON__11">#N/A</definedName>
    <definedName name="PHOSCOTTON__12">#N/A</definedName>
    <definedName name="PHOSOYBEANS__18">#N/A</definedName>
    <definedName name="PHOSOYBEANS__19">#N/A</definedName>
    <definedName name="PHOSWHEAT__25">#N/A</definedName>
    <definedName name="PHOSWHEAT__26">#N/A</definedName>
    <definedName name="POTCORN__6">#N/A</definedName>
    <definedName name="POTCORN__7">#N/A</definedName>
    <definedName name="POTCOTTON__13">#N/A</definedName>
    <definedName name="POTCOTTON__14">#N/A</definedName>
    <definedName name="POTSOYBEANS__20">#N/A</definedName>
    <definedName name="POTSOYBEANS__21">#N/A</definedName>
    <definedName name="POTWHEAT__27">#N/A</definedName>
    <definedName name="POTWHEAT__28">#N/A</definedName>
    <definedName name="_xlnm.Print_Titles" localSheetId="11">Coefficients!$1:$2</definedName>
  </definedNames>
  <calcPr calcId="145621"/>
</workbook>
</file>

<file path=xl/calcChain.xml><?xml version="1.0" encoding="utf-8"?>
<calcChain xmlns="http://schemas.openxmlformats.org/spreadsheetml/2006/main">
  <c r="T206" i="28" l="1"/>
  <c r="T205" i="28"/>
  <c r="T204" i="28"/>
  <c r="T203" i="28"/>
  <c r="T202" i="28"/>
  <c r="T201" i="28"/>
  <c r="T200" i="28"/>
  <c r="T199" i="28"/>
  <c r="T198" i="28"/>
  <c r="T197" i="28"/>
  <c r="T196" i="28"/>
  <c r="T195" i="28"/>
  <c r="T194" i="28"/>
  <c r="T193" i="28"/>
  <c r="T192" i="28"/>
  <c r="T191" i="28"/>
  <c r="T190" i="28"/>
  <c r="T189" i="28"/>
  <c r="T188" i="28"/>
  <c r="T187" i="28"/>
  <c r="T186" i="28"/>
  <c r="T185" i="28"/>
  <c r="T184" i="28"/>
  <c r="T183" i="28"/>
  <c r="T182" i="28"/>
  <c r="T181" i="28"/>
  <c r="T180" i="28"/>
  <c r="T179" i="28"/>
  <c r="T178" i="28"/>
  <c r="T177" i="28"/>
  <c r="T176" i="28"/>
  <c r="T175" i="28"/>
  <c r="T174" i="28"/>
  <c r="T173" i="28"/>
  <c r="T172" i="28"/>
  <c r="T171" i="28"/>
  <c r="T170" i="28"/>
  <c r="T169" i="28"/>
  <c r="T168" i="28"/>
  <c r="T167" i="28"/>
  <c r="T166" i="28"/>
  <c r="T165" i="28"/>
  <c r="T164" i="28"/>
  <c r="T163" i="28"/>
  <c r="T162" i="28"/>
  <c r="T154" i="28"/>
  <c r="T153" i="28"/>
  <c r="T152" i="28"/>
  <c r="T151" i="28"/>
  <c r="T150" i="28"/>
  <c r="T149" i="28"/>
  <c r="T148" i="28"/>
  <c r="T147" i="28"/>
  <c r="T146" i="28"/>
  <c r="T145" i="28"/>
  <c r="T144" i="28"/>
  <c r="T143" i="28"/>
  <c r="T142" i="28"/>
  <c r="T141" i="28"/>
  <c r="T140" i="28"/>
  <c r="T139" i="28"/>
  <c r="T138" i="28"/>
  <c r="T137" i="28"/>
  <c r="T136" i="28"/>
  <c r="T135" i="28"/>
  <c r="T134" i="28"/>
  <c r="T133" i="28"/>
  <c r="T132" i="28"/>
  <c r="T131" i="28"/>
  <c r="T130" i="28"/>
  <c r="T129" i="28"/>
  <c r="T128" i="28"/>
  <c r="T127" i="28"/>
  <c r="T126" i="28"/>
  <c r="T125" i="28"/>
  <c r="T124" i="28"/>
  <c r="T123" i="28"/>
  <c r="T122" i="28"/>
  <c r="T121" i="28"/>
  <c r="T120" i="28"/>
  <c r="T119" i="28"/>
  <c r="T118" i="28"/>
  <c r="T117" i="28"/>
  <c r="T116" i="28"/>
  <c r="T115" i="28"/>
  <c r="T114" i="28"/>
  <c r="T113" i="28"/>
  <c r="T112" i="28"/>
  <c r="T111" i="28"/>
  <c r="T110" i="28"/>
  <c r="U102" i="28"/>
  <c r="T102" i="28"/>
  <c r="U101" i="28"/>
  <c r="T101" i="28"/>
  <c r="U100" i="28"/>
  <c r="T100" i="28"/>
  <c r="U99" i="28"/>
  <c r="T99" i="28"/>
  <c r="U98" i="28"/>
  <c r="T98" i="28"/>
  <c r="U97" i="28"/>
  <c r="T97" i="28"/>
  <c r="U96" i="28"/>
  <c r="T96" i="28"/>
  <c r="U95" i="28"/>
  <c r="T95" i="28"/>
  <c r="U94" i="28"/>
  <c r="T94" i="28"/>
  <c r="U93" i="28"/>
  <c r="T93" i="28"/>
  <c r="U92" i="28"/>
  <c r="T92" i="28"/>
  <c r="U91" i="28"/>
  <c r="T91" i="28"/>
  <c r="U90" i="28"/>
  <c r="T90" i="28"/>
  <c r="U89" i="28"/>
  <c r="T89" i="28"/>
  <c r="U88" i="28"/>
  <c r="T88" i="28"/>
  <c r="U87" i="28"/>
  <c r="T87" i="28"/>
  <c r="U86" i="28"/>
  <c r="T86" i="28"/>
  <c r="U85" i="28"/>
  <c r="T85" i="28"/>
  <c r="U84" i="28"/>
  <c r="T84" i="28"/>
  <c r="U83" i="28"/>
  <c r="T83" i="28"/>
  <c r="U82" i="28"/>
  <c r="T82" i="28"/>
  <c r="U81" i="28"/>
  <c r="T81" i="28"/>
  <c r="U80" i="28"/>
  <c r="T80" i="28"/>
  <c r="U79" i="28"/>
  <c r="T79" i="28"/>
  <c r="U78" i="28"/>
  <c r="T78" i="28"/>
  <c r="U77" i="28"/>
  <c r="T77" i="28"/>
  <c r="U76" i="28"/>
  <c r="T76" i="28"/>
  <c r="U75" i="28"/>
  <c r="T75" i="28"/>
  <c r="U74" i="28"/>
  <c r="T74" i="28"/>
  <c r="U73" i="28"/>
  <c r="T73" i="28"/>
  <c r="U72" i="28"/>
  <c r="T72" i="28"/>
  <c r="U71" i="28"/>
  <c r="T71" i="28"/>
  <c r="U70" i="28"/>
  <c r="T70" i="28"/>
  <c r="U69" i="28"/>
  <c r="T69" i="28"/>
  <c r="U68" i="28"/>
  <c r="T68" i="28"/>
  <c r="U67" i="28"/>
  <c r="T67" i="28"/>
  <c r="U66" i="28"/>
  <c r="T66" i="28"/>
  <c r="U65" i="28"/>
  <c r="T65" i="28"/>
  <c r="U64" i="28"/>
  <c r="T64" i="28"/>
  <c r="U63" i="28"/>
  <c r="T63" i="28"/>
  <c r="U62" i="28"/>
  <c r="T62" i="28"/>
  <c r="U61" i="28"/>
  <c r="T61" i="28"/>
  <c r="U60" i="28"/>
  <c r="T60" i="28"/>
  <c r="U59" i="28"/>
  <c r="T59" i="28"/>
  <c r="U58" i="28"/>
  <c r="T58" i="28"/>
  <c r="AE102" i="31"/>
  <c r="AE101" i="31"/>
  <c r="AE100" i="31"/>
  <c r="AE99" i="31"/>
  <c r="AE98" i="31"/>
  <c r="AE97" i="31"/>
  <c r="AE96" i="31"/>
  <c r="AE95" i="31"/>
  <c r="AE94" i="31"/>
  <c r="AE93" i="31"/>
  <c r="AE92" i="31"/>
  <c r="AE91" i="31"/>
  <c r="AE90" i="31"/>
  <c r="AE89" i="31"/>
  <c r="AE88" i="31"/>
  <c r="AE87" i="31"/>
  <c r="AE86" i="31"/>
  <c r="AE85" i="31"/>
  <c r="AE84" i="31"/>
  <c r="AE83" i="31"/>
  <c r="AE82" i="31"/>
  <c r="AE81" i="31"/>
  <c r="AE80" i="31"/>
  <c r="AE79" i="31"/>
  <c r="AE78" i="31"/>
  <c r="AE77" i="31"/>
  <c r="AE76" i="31"/>
  <c r="AE75" i="31"/>
  <c r="AE74" i="31"/>
  <c r="AE73" i="31"/>
  <c r="AE72" i="31"/>
  <c r="AE71" i="31"/>
  <c r="AE70" i="31"/>
  <c r="AE69" i="31"/>
  <c r="AE68" i="31"/>
  <c r="AE67" i="31"/>
  <c r="AE66" i="31"/>
  <c r="AE65" i="31"/>
  <c r="AE64" i="31"/>
  <c r="AE63" i="31"/>
  <c r="AE62" i="31"/>
  <c r="AE61" i="31"/>
  <c r="AE60" i="31"/>
  <c r="AE59" i="31"/>
  <c r="AE58" i="31"/>
  <c r="AD206" i="29"/>
  <c r="AD205" i="29"/>
  <c r="AD204" i="29"/>
  <c r="AD203" i="29"/>
  <c r="AD202" i="29"/>
  <c r="AD201" i="29"/>
  <c r="AD200" i="29"/>
  <c r="AD199" i="29"/>
  <c r="AD198" i="29"/>
  <c r="AD197" i="29"/>
  <c r="AD196" i="29"/>
  <c r="AD195" i="29"/>
  <c r="AD194" i="29"/>
  <c r="AD193" i="29"/>
  <c r="AD192" i="29"/>
  <c r="AD191" i="29"/>
  <c r="AD190" i="29"/>
  <c r="AD189" i="29"/>
  <c r="AD188" i="29"/>
  <c r="AD187" i="29"/>
  <c r="AD186" i="29"/>
  <c r="AD185" i="29"/>
  <c r="AD184" i="29"/>
  <c r="AD183" i="29"/>
  <c r="AD182" i="29"/>
  <c r="AD181" i="29"/>
  <c r="AD180" i="29"/>
  <c r="AD179" i="29"/>
  <c r="AD178" i="29"/>
  <c r="AD177" i="29"/>
  <c r="AD176" i="29"/>
  <c r="AD175" i="29"/>
  <c r="AD174" i="29"/>
  <c r="AD173" i="29"/>
  <c r="AD172" i="29"/>
  <c r="AD171" i="29"/>
  <c r="AD170" i="29"/>
  <c r="AD169" i="29"/>
  <c r="AD168" i="29"/>
  <c r="AD167" i="29"/>
  <c r="AD166" i="29"/>
  <c r="AD165" i="29"/>
  <c r="AD164" i="29"/>
  <c r="AD163" i="29"/>
  <c r="AD162" i="29"/>
  <c r="AD154" i="29"/>
  <c r="AD153" i="29"/>
  <c r="AD152" i="29"/>
  <c r="AD151" i="29"/>
  <c r="AD150" i="29"/>
  <c r="AD149" i="29"/>
  <c r="AD148" i="29"/>
  <c r="AD147" i="29"/>
  <c r="AD146" i="29"/>
  <c r="AD145" i="29"/>
  <c r="AD144" i="29"/>
  <c r="AD143" i="29"/>
  <c r="AD142" i="29"/>
  <c r="AD141" i="29"/>
  <c r="AD140" i="29"/>
  <c r="AD139" i="29"/>
  <c r="AD138" i="29"/>
  <c r="AD137" i="29"/>
  <c r="AD136" i="29"/>
  <c r="AD135" i="29"/>
  <c r="AD134" i="29"/>
  <c r="AD133" i="29"/>
  <c r="AD132" i="29"/>
  <c r="AD131" i="29"/>
  <c r="AD130" i="29"/>
  <c r="AD129" i="29"/>
  <c r="AD128" i="29"/>
  <c r="AD127" i="29"/>
  <c r="AD126" i="29"/>
  <c r="AD125" i="29"/>
  <c r="AD124" i="29"/>
  <c r="AD123" i="29"/>
  <c r="AD122" i="29"/>
  <c r="AD121" i="29"/>
  <c r="AD120" i="29"/>
  <c r="AD119" i="29"/>
  <c r="AD118" i="29"/>
  <c r="AD117" i="29"/>
  <c r="AD116" i="29"/>
  <c r="AD115" i="29"/>
  <c r="AD114" i="29"/>
  <c r="AD113" i="29"/>
  <c r="AD112" i="29"/>
  <c r="AD111" i="29"/>
  <c r="AD110" i="29"/>
  <c r="AD206" i="31"/>
  <c r="AD205" i="31"/>
  <c r="AD204" i="31"/>
  <c r="AD203" i="31"/>
  <c r="AD202" i="31"/>
  <c r="AD201" i="31"/>
  <c r="AD200" i="31"/>
  <c r="AD199" i="31"/>
  <c r="AD198" i="31"/>
  <c r="AD197" i="31"/>
  <c r="AD196" i="31"/>
  <c r="AD195" i="31"/>
  <c r="AD194" i="31"/>
  <c r="AD193" i="31"/>
  <c r="AD192" i="31"/>
  <c r="AD191" i="31"/>
  <c r="AD190" i="31"/>
  <c r="AD189" i="31"/>
  <c r="AD188" i="31"/>
  <c r="AD187" i="31"/>
  <c r="AD186" i="31"/>
  <c r="AD185" i="31"/>
  <c r="AD184" i="31"/>
  <c r="AD183" i="31"/>
  <c r="AD182" i="31"/>
  <c r="AD181" i="31"/>
  <c r="AD180" i="31"/>
  <c r="AD179" i="31"/>
  <c r="AD178" i="31"/>
  <c r="AD177" i="31"/>
  <c r="AD176" i="31"/>
  <c r="AD175" i="31"/>
  <c r="AD174" i="31"/>
  <c r="AD173" i="31"/>
  <c r="AD172" i="31"/>
  <c r="AD171" i="31"/>
  <c r="AD170" i="31"/>
  <c r="AD169" i="31"/>
  <c r="AD168" i="31"/>
  <c r="AD167" i="31"/>
  <c r="AD166" i="31"/>
  <c r="AD165" i="31"/>
  <c r="AD164" i="31"/>
  <c r="AD163" i="31"/>
  <c r="AD162" i="31"/>
  <c r="AD154" i="31"/>
  <c r="AD153" i="31"/>
  <c r="AD152" i="31"/>
  <c r="AD151" i="31"/>
  <c r="AD150" i="31"/>
  <c r="AD149" i="31"/>
  <c r="AD148" i="31"/>
  <c r="AD147" i="31"/>
  <c r="AD146" i="31"/>
  <c r="AD145" i="31"/>
  <c r="AD144" i="31"/>
  <c r="AD143" i="31"/>
  <c r="AD142" i="31"/>
  <c r="AD141" i="31"/>
  <c r="AD140" i="31"/>
  <c r="AD139" i="31"/>
  <c r="AD138" i="31"/>
  <c r="AD137" i="31"/>
  <c r="AD136" i="31"/>
  <c r="AD135" i="31"/>
  <c r="AD134" i="31"/>
  <c r="AD133" i="31"/>
  <c r="AD132" i="31"/>
  <c r="AD131" i="31"/>
  <c r="AD130" i="31"/>
  <c r="AD129" i="31"/>
  <c r="AD128" i="31"/>
  <c r="AD127" i="31"/>
  <c r="AD126" i="31"/>
  <c r="AD125" i="31"/>
  <c r="AD124" i="31"/>
  <c r="AD123" i="31"/>
  <c r="AD122" i="31"/>
  <c r="AD121" i="31"/>
  <c r="AD120" i="31"/>
  <c r="AD119" i="31"/>
  <c r="AD118" i="31"/>
  <c r="AD117" i="31"/>
  <c r="AD116" i="31"/>
  <c r="AD115" i="31"/>
  <c r="AD114" i="31"/>
  <c r="AD113" i="31"/>
  <c r="AD112" i="31"/>
  <c r="AD111" i="31"/>
  <c r="AD110" i="31"/>
  <c r="AD102" i="31"/>
  <c r="AD101" i="31"/>
  <c r="AD100" i="31"/>
  <c r="AD99" i="31"/>
  <c r="AD98" i="31"/>
  <c r="AD97" i="31"/>
  <c r="AD96" i="31"/>
  <c r="AD95" i="31"/>
  <c r="AD94" i="31"/>
  <c r="AD93" i="31"/>
  <c r="AD92" i="31"/>
  <c r="AD91" i="31"/>
  <c r="AD90" i="31"/>
  <c r="AD89" i="31"/>
  <c r="AD88" i="31"/>
  <c r="AD87" i="31"/>
  <c r="AD86" i="31"/>
  <c r="AD85" i="31"/>
  <c r="AD84" i="31"/>
  <c r="AD83" i="31"/>
  <c r="AD82" i="31"/>
  <c r="AD81" i="31"/>
  <c r="AD80" i="31"/>
  <c r="AD79" i="31"/>
  <c r="AD78" i="31"/>
  <c r="AD77" i="31"/>
  <c r="AD76" i="31"/>
  <c r="AD75" i="31"/>
  <c r="AD74" i="31"/>
  <c r="AD73" i="31"/>
  <c r="AD72" i="31"/>
  <c r="AD71" i="31"/>
  <c r="AD70" i="31"/>
  <c r="AD69" i="31"/>
  <c r="AD68" i="31"/>
  <c r="AD67" i="31"/>
  <c r="AD66" i="31"/>
  <c r="AD65" i="31"/>
  <c r="AD64" i="31"/>
  <c r="AD63" i="31"/>
  <c r="AD62" i="31"/>
  <c r="AD61" i="31"/>
  <c r="AD60" i="31"/>
  <c r="AD59" i="31"/>
  <c r="AD58" i="31"/>
  <c r="AA206" i="31"/>
  <c r="Z206" i="31"/>
  <c r="Y206" i="31"/>
  <c r="X206" i="31"/>
  <c r="W206" i="31"/>
  <c r="V206" i="31"/>
  <c r="U206" i="31"/>
  <c r="T206" i="31"/>
  <c r="S206" i="31"/>
  <c r="R206" i="31"/>
  <c r="Q206" i="31"/>
  <c r="P206" i="31"/>
  <c r="O206" i="31"/>
  <c r="N206" i="31"/>
  <c r="M206" i="31"/>
  <c r="L206" i="31"/>
  <c r="K206" i="31"/>
  <c r="J206" i="31"/>
  <c r="I206" i="31"/>
  <c r="H206" i="31"/>
  <c r="G206" i="31"/>
  <c r="F206" i="31"/>
  <c r="E206" i="31"/>
  <c r="D206" i="31"/>
  <c r="C206" i="31"/>
  <c r="B206" i="31"/>
  <c r="AA205" i="31"/>
  <c r="Z205" i="31"/>
  <c r="Y205" i="31"/>
  <c r="X205" i="31"/>
  <c r="W205" i="31"/>
  <c r="V205" i="31"/>
  <c r="U205" i="31"/>
  <c r="T205" i="31"/>
  <c r="S205" i="31"/>
  <c r="R205" i="31"/>
  <c r="Q205" i="31"/>
  <c r="P205" i="31"/>
  <c r="O205" i="31"/>
  <c r="N205" i="31"/>
  <c r="M205" i="31"/>
  <c r="L205" i="31"/>
  <c r="K205" i="31"/>
  <c r="J205" i="31"/>
  <c r="I205" i="31"/>
  <c r="H205" i="31"/>
  <c r="G205" i="31"/>
  <c r="F205" i="31"/>
  <c r="AB205" i="31" s="1"/>
  <c r="E205" i="31"/>
  <c r="D205" i="31"/>
  <c r="C205" i="31"/>
  <c r="B205" i="31"/>
  <c r="AA204" i="31"/>
  <c r="Z204" i="31"/>
  <c r="Y204" i="31"/>
  <c r="X204" i="31"/>
  <c r="W204" i="31"/>
  <c r="V204" i="31"/>
  <c r="U204" i="31"/>
  <c r="T204" i="31"/>
  <c r="S204" i="31"/>
  <c r="R204" i="31"/>
  <c r="Q204" i="31"/>
  <c r="P204" i="31"/>
  <c r="O204" i="31"/>
  <c r="N204" i="31"/>
  <c r="M204" i="31"/>
  <c r="L204" i="31"/>
  <c r="K204" i="31"/>
  <c r="J204" i="31"/>
  <c r="I204" i="31"/>
  <c r="H204" i="31"/>
  <c r="AB204" i="31" s="1"/>
  <c r="G204" i="31"/>
  <c r="F204" i="31"/>
  <c r="E204" i="31"/>
  <c r="D204" i="31"/>
  <c r="C204" i="31"/>
  <c r="B204" i="31"/>
  <c r="AA203" i="31"/>
  <c r="Z203" i="31"/>
  <c r="Y203" i="31"/>
  <c r="X203" i="31"/>
  <c r="W203" i="31"/>
  <c r="V203" i="31"/>
  <c r="U203" i="31"/>
  <c r="T203" i="31"/>
  <c r="S203" i="31"/>
  <c r="R203" i="31"/>
  <c r="Q203" i="31"/>
  <c r="P203" i="31"/>
  <c r="O203" i="31"/>
  <c r="N203" i="31"/>
  <c r="M203" i="31"/>
  <c r="L203" i="31"/>
  <c r="K203" i="31"/>
  <c r="J203" i="31"/>
  <c r="I203" i="31"/>
  <c r="H203" i="31"/>
  <c r="G203" i="31"/>
  <c r="F203" i="31"/>
  <c r="E203" i="31"/>
  <c r="D203" i="31"/>
  <c r="C203" i="31"/>
  <c r="B203" i="31"/>
  <c r="AA202" i="31"/>
  <c r="Z202" i="31"/>
  <c r="Y202" i="31"/>
  <c r="X202" i="31"/>
  <c r="W202" i="31"/>
  <c r="V202" i="31"/>
  <c r="U202" i="31"/>
  <c r="T202" i="31"/>
  <c r="S202" i="31"/>
  <c r="R202" i="31"/>
  <c r="Q202" i="31"/>
  <c r="P202" i="31"/>
  <c r="O202" i="31"/>
  <c r="N202" i="31"/>
  <c r="M202" i="31"/>
  <c r="L202" i="31"/>
  <c r="K202" i="31"/>
  <c r="J202" i="31"/>
  <c r="I202" i="31"/>
  <c r="H202" i="31"/>
  <c r="G202" i="31"/>
  <c r="F202" i="31"/>
  <c r="E202" i="31"/>
  <c r="D202" i="31"/>
  <c r="C202" i="31"/>
  <c r="B202" i="31"/>
  <c r="AA201" i="31"/>
  <c r="Z201" i="31"/>
  <c r="Y201" i="31"/>
  <c r="X201" i="31"/>
  <c r="W201" i="31"/>
  <c r="V201" i="31"/>
  <c r="U201" i="31"/>
  <c r="T201" i="31"/>
  <c r="S201" i="31"/>
  <c r="R201" i="31"/>
  <c r="Q201" i="31"/>
  <c r="P201" i="31"/>
  <c r="O201" i="31"/>
  <c r="N201" i="31"/>
  <c r="M201" i="31"/>
  <c r="L201" i="31"/>
  <c r="K201" i="31"/>
  <c r="J201" i="31"/>
  <c r="I201" i="31"/>
  <c r="H201" i="31"/>
  <c r="G201" i="31"/>
  <c r="F201" i="31"/>
  <c r="AB201" i="31" s="1"/>
  <c r="E201" i="31"/>
  <c r="D201" i="31"/>
  <c r="C201" i="31"/>
  <c r="B201" i="31"/>
  <c r="AA200" i="31"/>
  <c r="Z200" i="31"/>
  <c r="Y200" i="31"/>
  <c r="X200" i="31"/>
  <c r="W200" i="31"/>
  <c r="V200" i="31"/>
  <c r="U200" i="31"/>
  <c r="T200" i="31"/>
  <c r="S200" i="31"/>
  <c r="R200" i="31"/>
  <c r="Q200" i="31"/>
  <c r="P200" i="31"/>
  <c r="O200" i="31"/>
  <c r="N200" i="31"/>
  <c r="M200" i="31"/>
  <c r="L200" i="31"/>
  <c r="K200" i="31"/>
  <c r="J200" i="31"/>
  <c r="I200" i="31"/>
  <c r="H200" i="31"/>
  <c r="G200" i="31"/>
  <c r="F200" i="31"/>
  <c r="E200" i="31"/>
  <c r="D200" i="31"/>
  <c r="C200" i="31"/>
  <c r="B200" i="31"/>
  <c r="AB200" i="31" s="1"/>
  <c r="AA199" i="31"/>
  <c r="Z199" i="31"/>
  <c r="Y199" i="31"/>
  <c r="X199" i="31"/>
  <c r="W199" i="31"/>
  <c r="V199" i="31"/>
  <c r="U199" i="31"/>
  <c r="T199" i="31"/>
  <c r="S199" i="31"/>
  <c r="R199" i="31"/>
  <c r="Q199" i="31"/>
  <c r="P199" i="31"/>
  <c r="O199" i="31"/>
  <c r="N199" i="31"/>
  <c r="M199" i="31"/>
  <c r="L199" i="31"/>
  <c r="K199" i="31"/>
  <c r="J199" i="31"/>
  <c r="I199" i="31"/>
  <c r="H199" i="31"/>
  <c r="G199" i="31"/>
  <c r="F199" i="31"/>
  <c r="E199" i="31"/>
  <c r="D199" i="31"/>
  <c r="C199" i="31"/>
  <c r="B199" i="31"/>
  <c r="AB199" i="31" s="1"/>
  <c r="AA198" i="31"/>
  <c r="Z198" i="31"/>
  <c r="Y198" i="31"/>
  <c r="X198" i="31"/>
  <c r="W198" i="31"/>
  <c r="V198" i="31"/>
  <c r="U198" i="31"/>
  <c r="T198" i="31"/>
  <c r="S198" i="31"/>
  <c r="R198" i="31"/>
  <c r="Q198" i="31"/>
  <c r="P198" i="31"/>
  <c r="O198" i="31"/>
  <c r="N198" i="31"/>
  <c r="M198" i="31"/>
  <c r="L198" i="31"/>
  <c r="K198" i="31"/>
  <c r="J198" i="31"/>
  <c r="I198" i="31"/>
  <c r="H198" i="31"/>
  <c r="G198" i="31"/>
  <c r="F198" i="31"/>
  <c r="E198" i="31"/>
  <c r="D198" i="31"/>
  <c r="AB198" i="31" s="1"/>
  <c r="C198" i="31"/>
  <c r="B198" i="31"/>
  <c r="AA197" i="31"/>
  <c r="Z197" i="31"/>
  <c r="Y197" i="31"/>
  <c r="X197" i="31"/>
  <c r="W197" i="31"/>
  <c r="V197" i="31"/>
  <c r="U197" i="31"/>
  <c r="T197" i="31"/>
  <c r="S197" i="31"/>
  <c r="R197" i="31"/>
  <c r="Q197" i="31"/>
  <c r="P197" i="31"/>
  <c r="O197" i="31"/>
  <c r="N197" i="31"/>
  <c r="M197" i="31"/>
  <c r="L197" i="31"/>
  <c r="K197" i="31"/>
  <c r="J197" i="31"/>
  <c r="I197" i="31"/>
  <c r="H197" i="31"/>
  <c r="G197" i="31"/>
  <c r="F197" i="31"/>
  <c r="E197" i="31"/>
  <c r="D197" i="31"/>
  <c r="C197" i="31"/>
  <c r="B197" i="31"/>
  <c r="AA196" i="31"/>
  <c r="Z196" i="31"/>
  <c r="Y196" i="31"/>
  <c r="X196" i="31"/>
  <c r="W196" i="31"/>
  <c r="V196" i="31"/>
  <c r="U196" i="31"/>
  <c r="T196" i="31"/>
  <c r="S196" i="31"/>
  <c r="R196" i="31"/>
  <c r="Q196" i="31"/>
  <c r="P196" i="31"/>
  <c r="O196" i="31"/>
  <c r="N196" i="31"/>
  <c r="M196" i="31"/>
  <c r="L196" i="31"/>
  <c r="K196" i="31"/>
  <c r="J196" i="31"/>
  <c r="I196" i="31"/>
  <c r="H196" i="31"/>
  <c r="G196" i="31"/>
  <c r="F196" i="31"/>
  <c r="E196" i="31"/>
  <c r="D196" i="31"/>
  <c r="C196" i="31"/>
  <c r="B196" i="31"/>
  <c r="AB196" i="31" s="1"/>
  <c r="AA195" i="31"/>
  <c r="Z195" i="31"/>
  <c r="Y195" i="31"/>
  <c r="X195" i="31"/>
  <c r="W195" i="31"/>
  <c r="V195" i="31"/>
  <c r="U195" i="31"/>
  <c r="T195" i="31"/>
  <c r="S195" i="31"/>
  <c r="R195" i="31"/>
  <c r="Q195" i="31"/>
  <c r="P195" i="31"/>
  <c r="O195" i="31"/>
  <c r="N195" i="31"/>
  <c r="M195" i="31"/>
  <c r="L195" i="31"/>
  <c r="K195" i="31"/>
  <c r="J195" i="31"/>
  <c r="I195" i="31"/>
  <c r="H195" i="31"/>
  <c r="G195" i="31"/>
  <c r="F195" i="31"/>
  <c r="E195" i="31"/>
  <c r="D195" i="31"/>
  <c r="C195" i="31"/>
  <c r="B195" i="31"/>
  <c r="AB195" i="31" s="1"/>
  <c r="AA194" i="31"/>
  <c r="Z194" i="31"/>
  <c r="Y194" i="31"/>
  <c r="X194" i="31"/>
  <c r="W194" i="31"/>
  <c r="V194" i="31"/>
  <c r="U194" i="31"/>
  <c r="T194" i="31"/>
  <c r="S194" i="31"/>
  <c r="R194" i="31"/>
  <c r="Q194" i="31"/>
  <c r="P194" i="31"/>
  <c r="O194" i="31"/>
  <c r="N194" i="31"/>
  <c r="M194" i="31"/>
  <c r="L194" i="31"/>
  <c r="K194" i="31"/>
  <c r="J194" i="31"/>
  <c r="I194" i="31"/>
  <c r="H194" i="31"/>
  <c r="G194" i="31"/>
  <c r="F194" i="31"/>
  <c r="E194" i="31"/>
  <c r="D194" i="31"/>
  <c r="C194" i="31"/>
  <c r="B194" i="31"/>
  <c r="AA193" i="31"/>
  <c r="Z193" i="31"/>
  <c r="Y193" i="31"/>
  <c r="X193" i="31"/>
  <c r="W193" i="31"/>
  <c r="V193" i="31"/>
  <c r="U193" i="31"/>
  <c r="T193" i="31"/>
  <c r="S193" i="31"/>
  <c r="R193" i="31"/>
  <c r="Q193" i="31"/>
  <c r="P193" i="31"/>
  <c r="O193" i="31"/>
  <c r="N193" i="31"/>
  <c r="M193" i="31"/>
  <c r="L193" i="31"/>
  <c r="K193" i="31"/>
  <c r="J193" i="31"/>
  <c r="I193" i="31"/>
  <c r="H193" i="31"/>
  <c r="G193" i="31"/>
  <c r="F193" i="31"/>
  <c r="AB193" i="31" s="1"/>
  <c r="E193" i="31"/>
  <c r="D193" i="31"/>
  <c r="C193" i="31"/>
  <c r="B193" i="31"/>
  <c r="AA192" i="31"/>
  <c r="Z192" i="31"/>
  <c r="Y192" i="31"/>
  <c r="X192" i="31"/>
  <c r="W192" i="31"/>
  <c r="V192" i="31"/>
  <c r="U192" i="31"/>
  <c r="T192" i="31"/>
  <c r="S192" i="31"/>
  <c r="R192" i="31"/>
  <c r="Q192" i="31"/>
  <c r="P192" i="31"/>
  <c r="O192" i="31"/>
  <c r="N192" i="31"/>
  <c r="M192" i="31"/>
  <c r="L192" i="31"/>
  <c r="K192" i="31"/>
  <c r="J192" i="31"/>
  <c r="I192" i="31"/>
  <c r="H192" i="31"/>
  <c r="G192" i="31"/>
  <c r="F192" i="31"/>
  <c r="E192" i="31"/>
  <c r="D192" i="31"/>
  <c r="C192" i="31"/>
  <c r="B192" i="31"/>
  <c r="AA191" i="31"/>
  <c r="Z191" i="31"/>
  <c r="Y191" i="31"/>
  <c r="X191" i="31"/>
  <c r="W191" i="31"/>
  <c r="V191" i="31"/>
  <c r="U191" i="31"/>
  <c r="T191" i="31"/>
  <c r="S191" i="31"/>
  <c r="R191" i="31"/>
  <c r="Q191" i="31"/>
  <c r="P191" i="31"/>
  <c r="O191" i="31"/>
  <c r="N191" i="31"/>
  <c r="M191" i="31"/>
  <c r="L191" i="31"/>
  <c r="K191" i="31"/>
  <c r="J191" i="31"/>
  <c r="I191" i="31"/>
  <c r="H191" i="31"/>
  <c r="G191" i="31"/>
  <c r="F191" i="31"/>
  <c r="E191" i="31"/>
  <c r="D191" i="31"/>
  <c r="C191" i="31"/>
  <c r="B191" i="31"/>
  <c r="AA190" i="31"/>
  <c r="Z190" i="31"/>
  <c r="Y190" i="31"/>
  <c r="X190" i="31"/>
  <c r="W190" i="31"/>
  <c r="V190" i="31"/>
  <c r="U190" i="31"/>
  <c r="T190" i="31"/>
  <c r="S190" i="31"/>
  <c r="R190" i="31"/>
  <c r="Q190" i="31"/>
  <c r="P190" i="31"/>
  <c r="O190" i="31"/>
  <c r="N190" i="31"/>
  <c r="M190" i="31"/>
  <c r="L190" i="31"/>
  <c r="K190" i="31"/>
  <c r="J190" i="31"/>
  <c r="I190" i="31"/>
  <c r="H190" i="31"/>
  <c r="G190" i="31"/>
  <c r="F190" i="31"/>
  <c r="E190" i="31"/>
  <c r="D190" i="31"/>
  <c r="AB190" i="31" s="1"/>
  <c r="C190" i="31"/>
  <c r="B190" i="31"/>
  <c r="AA189" i="31"/>
  <c r="Z189" i="31"/>
  <c r="Y189" i="31"/>
  <c r="X189" i="31"/>
  <c r="W189" i="31"/>
  <c r="V189" i="31"/>
  <c r="U189" i="31"/>
  <c r="T189" i="31"/>
  <c r="S189" i="31"/>
  <c r="R189" i="31"/>
  <c r="Q189" i="31"/>
  <c r="P189" i="31"/>
  <c r="O189" i="31"/>
  <c r="N189" i="31"/>
  <c r="M189" i="31"/>
  <c r="L189" i="31"/>
  <c r="K189" i="31"/>
  <c r="J189" i="31"/>
  <c r="I189" i="31"/>
  <c r="H189" i="31"/>
  <c r="G189" i="31"/>
  <c r="F189" i="31"/>
  <c r="E189" i="31"/>
  <c r="D189" i="31"/>
  <c r="C189" i="31"/>
  <c r="B189"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B188" i="31"/>
  <c r="AB188" i="31" s="1"/>
  <c r="AA187" i="31"/>
  <c r="Z187" i="31"/>
  <c r="Y187" i="31"/>
  <c r="X187" i="31"/>
  <c r="W187" i="31"/>
  <c r="V187" i="31"/>
  <c r="U187" i="31"/>
  <c r="T187" i="31"/>
  <c r="S187" i="31"/>
  <c r="R187" i="31"/>
  <c r="Q187" i="31"/>
  <c r="P187" i="31"/>
  <c r="O187" i="31"/>
  <c r="N187" i="31"/>
  <c r="M187" i="31"/>
  <c r="L187" i="31"/>
  <c r="K187" i="31"/>
  <c r="J187" i="31"/>
  <c r="I187" i="31"/>
  <c r="H187" i="31"/>
  <c r="G187" i="31"/>
  <c r="F187" i="31"/>
  <c r="E187" i="31"/>
  <c r="D187" i="31"/>
  <c r="C187" i="31"/>
  <c r="B187" i="31"/>
  <c r="AA186" i="31"/>
  <c r="Z186" i="31"/>
  <c r="Y186" i="31"/>
  <c r="X186" i="31"/>
  <c r="W186" i="31"/>
  <c r="V186" i="31"/>
  <c r="U186" i="31"/>
  <c r="T186" i="31"/>
  <c r="S186" i="31"/>
  <c r="R186" i="31"/>
  <c r="Q186" i="31"/>
  <c r="P186" i="31"/>
  <c r="O186" i="31"/>
  <c r="N186" i="31"/>
  <c r="M186" i="31"/>
  <c r="L186" i="31"/>
  <c r="K186" i="31"/>
  <c r="J186" i="31"/>
  <c r="I186" i="31"/>
  <c r="H186" i="31"/>
  <c r="G186" i="31"/>
  <c r="F186" i="31"/>
  <c r="E186" i="31"/>
  <c r="D186" i="31"/>
  <c r="C186" i="31"/>
  <c r="B186" i="31"/>
  <c r="AA185" i="31"/>
  <c r="Z185" i="31"/>
  <c r="Y185" i="31"/>
  <c r="X185" i="31"/>
  <c r="W185" i="31"/>
  <c r="V185" i="31"/>
  <c r="U185" i="31"/>
  <c r="T185" i="31"/>
  <c r="S185" i="31"/>
  <c r="R185" i="31"/>
  <c r="Q185" i="31"/>
  <c r="P185" i="31"/>
  <c r="O185" i="31"/>
  <c r="N185" i="31"/>
  <c r="M185" i="31"/>
  <c r="L185" i="31"/>
  <c r="K185" i="31"/>
  <c r="J185" i="31"/>
  <c r="I185" i="31"/>
  <c r="H185" i="31"/>
  <c r="G185" i="31"/>
  <c r="F185" i="31"/>
  <c r="AB185" i="31" s="1"/>
  <c r="E185" i="31"/>
  <c r="D185" i="31"/>
  <c r="C185" i="31"/>
  <c r="B185" i="31"/>
  <c r="AA184" i="31"/>
  <c r="Z184" i="31"/>
  <c r="Y184" i="31"/>
  <c r="X184" i="31"/>
  <c r="W184" i="31"/>
  <c r="V184" i="31"/>
  <c r="U184" i="31"/>
  <c r="T184" i="31"/>
  <c r="S184" i="31"/>
  <c r="R184" i="31"/>
  <c r="Q184" i="31"/>
  <c r="P184" i="31"/>
  <c r="O184" i="31"/>
  <c r="N184" i="31"/>
  <c r="M184" i="31"/>
  <c r="L184" i="31"/>
  <c r="K184" i="31"/>
  <c r="J184" i="31"/>
  <c r="I184" i="31"/>
  <c r="H184" i="31"/>
  <c r="G184" i="31"/>
  <c r="F184" i="31"/>
  <c r="E184" i="31"/>
  <c r="D184" i="31"/>
  <c r="C184" i="31"/>
  <c r="B184" i="31"/>
  <c r="AA183" i="31"/>
  <c r="Z183" i="31"/>
  <c r="Y183" i="31"/>
  <c r="X183" i="31"/>
  <c r="W183" i="31"/>
  <c r="V183" i="31"/>
  <c r="U183" i="31"/>
  <c r="T183" i="31"/>
  <c r="S183" i="31"/>
  <c r="R183" i="31"/>
  <c r="Q183" i="31"/>
  <c r="P183" i="31"/>
  <c r="O183" i="31"/>
  <c r="N183" i="31"/>
  <c r="M183" i="31"/>
  <c r="L183" i="31"/>
  <c r="K183" i="31"/>
  <c r="J183" i="31"/>
  <c r="I183" i="31"/>
  <c r="H183" i="31"/>
  <c r="G183" i="31"/>
  <c r="F183" i="31"/>
  <c r="E183" i="31"/>
  <c r="D183" i="31"/>
  <c r="C183" i="31"/>
  <c r="B183" i="31"/>
  <c r="AB183" i="31" s="1"/>
  <c r="AA182" i="31"/>
  <c r="Z182" i="31"/>
  <c r="Y182" i="31"/>
  <c r="X182" i="31"/>
  <c r="W182" i="31"/>
  <c r="V182" i="31"/>
  <c r="U182" i="31"/>
  <c r="T182" i="31"/>
  <c r="S182" i="31"/>
  <c r="R182" i="31"/>
  <c r="Q182" i="31"/>
  <c r="P182" i="31"/>
  <c r="O182" i="31"/>
  <c r="N182" i="31"/>
  <c r="M182" i="31"/>
  <c r="L182" i="31"/>
  <c r="K182" i="31"/>
  <c r="J182" i="31"/>
  <c r="I182" i="31"/>
  <c r="H182" i="31"/>
  <c r="G182" i="31"/>
  <c r="F182" i="31"/>
  <c r="E182" i="31"/>
  <c r="D182" i="31"/>
  <c r="AB182" i="31" s="1"/>
  <c r="C182" i="31"/>
  <c r="B182"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B181" i="31"/>
  <c r="AA180" i="31"/>
  <c r="Z180" i="31"/>
  <c r="Y180" i="31"/>
  <c r="X180" i="31"/>
  <c r="W180" i="31"/>
  <c r="V180" i="31"/>
  <c r="U180" i="31"/>
  <c r="T180" i="31"/>
  <c r="S180" i="31"/>
  <c r="R180" i="31"/>
  <c r="Q180" i="31"/>
  <c r="P180" i="31"/>
  <c r="O180" i="31"/>
  <c r="N180" i="31"/>
  <c r="M180" i="31"/>
  <c r="L180" i="31"/>
  <c r="K180" i="31"/>
  <c r="J180" i="31"/>
  <c r="I180" i="31"/>
  <c r="H180" i="31"/>
  <c r="AB180" i="31" s="1"/>
  <c r="G180" i="31"/>
  <c r="F180" i="31"/>
  <c r="E180" i="31"/>
  <c r="D180" i="31"/>
  <c r="C180" i="31"/>
  <c r="B180" i="31"/>
  <c r="AA179" i="31"/>
  <c r="Z179" i="31"/>
  <c r="Y179" i="31"/>
  <c r="X179" i="31"/>
  <c r="W179" i="31"/>
  <c r="V179" i="31"/>
  <c r="U179" i="31"/>
  <c r="T179" i="31"/>
  <c r="S179" i="31"/>
  <c r="R179" i="31"/>
  <c r="Q179" i="31"/>
  <c r="P179" i="31"/>
  <c r="O179" i="31"/>
  <c r="N179" i="31"/>
  <c r="M179" i="31"/>
  <c r="L179" i="31"/>
  <c r="K179" i="31"/>
  <c r="J179" i="31"/>
  <c r="I179" i="31"/>
  <c r="H179" i="31"/>
  <c r="G179" i="31"/>
  <c r="F179" i="31"/>
  <c r="E179" i="31"/>
  <c r="D179" i="31"/>
  <c r="C179" i="31"/>
  <c r="B179" i="31"/>
  <c r="AA178" i="31"/>
  <c r="Z178" i="31"/>
  <c r="Y178" i="31"/>
  <c r="X178" i="31"/>
  <c r="W178" i="31"/>
  <c r="V178" i="31"/>
  <c r="U178" i="31"/>
  <c r="T178" i="31"/>
  <c r="S178" i="31"/>
  <c r="R178" i="31"/>
  <c r="Q178" i="31"/>
  <c r="P178" i="31"/>
  <c r="O178" i="31"/>
  <c r="N178" i="31"/>
  <c r="M178" i="31"/>
  <c r="L178" i="31"/>
  <c r="K178" i="31"/>
  <c r="J178" i="31"/>
  <c r="I178" i="31"/>
  <c r="H178" i="31"/>
  <c r="G178" i="31"/>
  <c r="F178" i="31"/>
  <c r="E178" i="31"/>
  <c r="D178" i="31"/>
  <c r="AB178" i="31" s="1"/>
  <c r="C178" i="31"/>
  <c r="B178" i="31"/>
  <c r="AA177" i="31"/>
  <c r="Z177" i="31"/>
  <c r="Y177" i="31"/>
  <c r="X177" i="31"/>
  <c r="W177" i="31"/>
  <c r="V177" i="31"/>
  <c r="U177" i="31"/>
  <c r="T177" i="31"/>
  <c r="S177" i="31"/>
  <c r="R177" i="31"/>
  <c r="Q177" i="31"/>
  <c r="P177" i="31"/>
  <c r="O177" i="31"/>
  <c r="N177" i="31"/>
  <c r="M177" i="31"/>
  <c r="L177" i="31"/>
  <c r="K177" i="31"/>
  <c r="J177" i="31"/>
  <c r="I177" i="31"/>
  <c r="H177" i="31"/>
  <c r="G177" i="31"/>
  <c r="F177" i="31"/>
  <c r="E177" i="31"/>
  <c r="D177" i="31"/>
  <c r="C177" i="31"/>
  <c r="B177" i="31"/>
  <c r="AA176" i="31"/>
  <c r="Z176" i="31"/>
  <c r="Y176" i="31"/>
  <c r="X176" i="31"/>
  <c r="W176" i="31"/>
  <c r="V176" i="31"/>
  <c r="U176" i="31"/>
  <c r="T176" i="31"/>
  <c r="S176" i="31"/>
  <c r="R176" i="31"/>
  <c r="Q176" i="31"/>
  <c r="P176" i="31"/>
  <c r="O176" i="31"/>
  <c r="N176" i="31"/>
  <c r="M176" i="31"/>
  <c r="L176" i="31"/>
  <c r="K176" i="31"/>
  <c r="J176" i="31"/>
  <c r="I176" i="31"/>
  <c r="H176" i="31"/>
  <c r="G176" i="31"/>
  <c r="F176" i="31"/>
  <c r="E176" i="31"/>
  <c r="D176" i="31"/>
  <c r="C176" i="31"/>
  <c r="B176" i="31"/>
  <c r="AA175" i="31"/>
  <c r="Z175" i="31"/>
  <c r="Y175" i="31"/>
  <c r="X175" i="31"/>
  <c r="W175" i="31"/>
  <c r="V175" i="31"/>
  <c r="U175" i="31"/>
  <c r="T175" i="31"/>
  <c r="S175" i="31"/>
  <c r="R175" i="31"/>
  <c r="Q175" i="31"/>
  <c r="P175" i="31"/>
  <c r="O175" i="31"/>
  <c r="N175" i="31"/>
  <c r="M175" i="31"/>
  <c r="L175" i="31"/>
  <c r="K175" i="31"/>
  <c r="J175" i="31"/>
  <c r="I175" i="31"/>
  <c r="H175" i="31"/>
  <c r="G175" i="31"/>
  <c r="F175" i="31"/>
  <c r="E175" i="31"/>
  <c r="D175" i="31"/>
  <c r="C175" i="31"/>
  <c r="B175" i="31"/>
  <c r="AA174" i="31"/>
  <c r="Z174" i="31"/>
  <c r="Y174" i="31"/>
  <c r="X174" i="31"/>
  <c r="W174" i="31"/>
  <c r="V174" i="31"/>
  <c r="U174" i="31"/>
  <c r="T174" i="31"/>
  <c r="S174" i="31"/>
  <c r="R174" i="31"/>
  <c r="Q174" i="31"/>
  <c r="P174" i="31"/>
  <c r="O174" i="31"/>
  <c r="N174" i="31"/>
  <c r="M174" i="31"/>
  <c r="L174" i="31"/>
  <c r="K174" i="31"/>
  <c r="J174" i="31"/>
  <c r="I174" i="31"/>
  <c r="H174" i="31"/>
  <c r="G174" i="31"/>
  <c r="F174" i="31"/>
  <c r="E174" i="31"/>
  <c r="D174" i="31"/>
  <c r="AB174" i="31" s="1"/>
  <c r="C174" i="31"/>
  <c r="B174" i="31"/>
  <c r="AA173" i="31"/>
  <c r="Z173" i="31"/>
  <c r="Y173" i="31"/>
  <c r="X173" i="31"/>
  <c r="W173" i="31"/>
  <c r="V173" i="31"/>
  <c r="U173" i="31"/>
  <c r="T173" i="31"/>
  <c r="S173" i="31"/>
  <c r="R173" i="31"/>
  <c r="Q173" i="31"/>
  <c r="P173" i="31"/>
  <c r="O173" i="31"/>
  <c r="N173" i="31"/>
  <c r="M173" i="31"/>
  <c r="L173" i="31"/>
  <c r="K173" i="31"/>
  <c r="J173" i="31"/>
  <c r="I173" i="31"/>
  <c r="H173" i="31"/>
  <c r="G173" i="31"/>
  <c r="F173" i="31"/>
  <c r="E173" i="31"/>
  <c r="D173" i="31"/>
  <c r="C173" i="31"/>
  <c r="B173" i="31"/>
  <c r="AA172" i="31"/>
  <c r="Z172" i="31"/>
  <c r="Y172" i="31"/>
  <c r="X172" i="31"/>
  <c r="W172" i="31"/>
  <c r="V172" i="31"/>
  <c r="U172" i="31"/>
  <c r="T172" i="31"/>
  <c r="S172" i="31"/>
  <c r="R172" i="31"/>
  <c r="Q172" i="31"/>
  <c r="P172" i="31"/>
  <c r="O172" i="31"/>
  <c r="N172" i="31"/>
  <c r="M172" i="31"/>
  <c r="L172" i="31"/>
  <c r="K172" i="31"/>
  <c r="J172" i="31"/>
  <c r="I172" i="31"/>
  <c r="H172" i="31"/>
  <c r="G172" i="31"/>
  <c r="F172" i="31"/>
  <c r="E172" i="31"/>
  <c r="D172" i="31"/>
  <c r="C172" i="31"/>
  <c r="B172" i="31"/>
  <c r="AB172" i="31" s="1"/>
  <c r="AA171" i="31"/>
  <c r="Z171" i="31"/>
  <c r="Y171" i="31"/>
  <c r="X171" i="31"/>
  <c r="W171" i="31"/>
  <c r="V171" i="31"/>
  <c r="U171" i="31"/>
  <c r="T171" i="31"/>
  <c r="S171" i="31"/>
  <c r="R171" i="31"/>
  <c r="Q171" i="31"/>
  <c r="P171" i="31"/>
  <c r="O171" i="31"/>
  <c r="N171" i="31"/>
  <c r="M171" i="31"/>
  <c r="L171" i="31"/>
  <c r="K171" i="31"/>
  <c r="J171" i="31"/>
  <c r="I171" i="31"/>
  <c r="H171" i="31"/>
  <c r="G171" i="31"/>
  <c r="F171" i="31"/>
  <c r="E171" i="31"/>
  <c r="D171" i="31"/>
  <c r="C171" i="31"/>
  <c r="B171" i="31"/>
  <c r="AA170" i="31"/>
  <c r="Z170" i="31"/>
  <c r="Y170" i="31"/>
  <c r="X170" i="31"/>
  <c r="W170" i="31"/>
  <c r="V170" i="31"/>
  <c r="U170" i="31"/>
  <c r="T170" i="31"/>
  <c r="S170" i="31"/>
  <c r="R170" i="31"/>
  <c r="Q170" i="31"/>
  <c r="P170" i="31"/>
  <c r="O170" i="31"/>
  <c r="N170" i="31"/>
  <c r="M170" i="31"/>
  <c r="L170" i="31"/>
  <c r="K170" i="31"/>
  <c r="J170" i="31"/>
  <c r="I170" i="31"/>
  <c r="H170" i="31"/>
  <c r="G170" i="31"/>
  <c r="F170" i="31"/>
  <c r="E170" i="31"/>
  <c r="D170" i="31"/>
  <c r="AB170" i="31" s="1"/>
  <c r="C170" i="31"/>
  <c r="B170" i="31"/>
  <c r="AA169" i="31"/>
  <c r="Z169" i="31"/>
  <c r="Y169" i="31"/>
  <c r="X169" i="31"/>
  <c r="W169" i="31"/>
  <c r="V169" i="31"/>
  <c r="U169" i="31"/>
  <c r="T169" i="31"/>
  <c r="S169" i="31"/>
  <c r="R169" i="31"/>
  <c r="Q169" i="31"/>
  <c r="P169" i="31"/>
  <c r="O169" i="31"/>
  <c r="N169" i="31"/>
  <c r="M169" i="31"/>
  <c r="L169" i="31"/>
  <c r="K169" i="31"/>
  <c r="J169" i="31"/>
  <c r="I169" i="31"/>
  <c r="H169" i="31"/>
  <c r="G169" i="31"/>
  <c r="F169" i="31"/>
  <c r="AB169" i="31" s="1"/>
  <c r="E169" i="31"/>
  <c r="D169" i="31"/>
  <c r="C169" i="31"/>
  <c r="B169" i="31"/>
  <c r="AA168" i="31"/>
  <c r="Z168" i="31"/>
  <c r="Y168" i="31"/>
  <c r="X168" i="31"/>
  <c r="W168" i="31"/>
  <c r="V168" i="31"/>
  <c r="U168" i="31"/>
  <c r="T168" i="31"/>
  <c r="S168" i="31"/>
  <c r="R168" i="31"/>
  <c r="Q168" i="31"/>
  <c r="P168" i="31"/>
  <c r="O168" i="31"/>
  <c r="N168" i="31"/>
  <c r="M168" i="31"/>
  <c r="L168" i="31"/>
  <c r="K168" i="31"/>
  <c r="J168" i="31"/>
  <c r="I168" i="31"/>
  <c r="H168" i="31"/>
  <c r="G168" i="31"/>
  <c r="F168" i="31"/>
  <c r="E168" i="31"/>
  <c r="D168" i="31"/>
  <c r="C168" i="31"/>
  <c r="B168" i="31"/>
  <c r="AA167" i="31"/>
  <c r="Z167" i="31"/>
  <c r="Y167" i="31"/>
  <c r="X167" i="31"/>
  <c r="W167" i="31"/>
  <c r="V167" i="31"/>
  <c r="U167" i="31"/>
  <c r="T167" i="31"/>
  <c r="S167" i="31"/>
  <c r="R167" i="31"/>
  <c r="Q167" i="31"/>
  <c r="P167" i="31"/>
  <c r="O167" i="31"/>
  <c r="N167" i="31"/>
  <c r="M167" i="31"/>
  <c r="L167" i="31"/>
  <c r="K167" i="31"/>
  <c r="J167" i="31"/>
  <c r="I167" i="31"/>
  <c r="H167" i="31"/>
  <c r="G167" i="31"/>
  <c r="F167" i="31"/>
  <c r="E167" i="31"/>
  <c r="D167" i="31"/>
  <c r="C167" i="31"/>
  <c r="B167" i="31"/>
  <c r="AA166" i="31"/>
  <c r="Z166" i="31"/>
  <c r="Y166" i="31"/>
  <c r="X166" i="31"/>
  <c r="W166" i="31"/>
  <c r="V166" i="31"/>
  <c r="U166" i="31"/>
  <c r="T166" i="31"/>
  <c r="S166" i="31"/>
  <c r="R166" i="31"/>
  <c r="Q166" i="31"/>
  <c r="P166" i="31"/>
  <c r="O166" i="31"/>
  <c r="N166" i="31"/>
  <c r="M166" i="31"/>
  <c r="L166" i="31"/>
  <c r="K166" i="31"/>
  <c r="J166" i="31"/>
  <c r="I166" i="31"/>
  <c r="H166" i="31"/>
  <c r="G166" i="31"/>
  <c r="F166" i="31"/>
  <c r="E166" i="31"/>
  <c r="D166" i="31"/>
  <c r="AB166" i="31" s="1"/>
  <c r="C166" i="31"/>
  <c r="B166" i="31"/>
  <c r="AA165" i="31"/>
  <c r="Z165" i="31"/>
  <c r="Y165" i="31"/>
  <c r="X165" i="31"/>
  <c r="W165" i="31"/>
  <c r="V165" i="31"/>
  <c r="U165" i="31"/>
  <c r="T165" i="31"/>
  <c r="S165" i="31"/>
  <c r="R165" i="31"/>
  <c r="Q165" i="31"/>
  <c r="P165" i="31"/>
  <c r="O165" i="31"/>
  <c r="N165" i="31"/>
  <c r="M165" i="31"/>
  <c r="L165" i="31"/>
  <c r="K165" i="31"/>
  <c r="J165" i="31"/>
  <c r="I165" i="31"/>
  <c r="H165" i="31"/>
  <c r="G165" i="31"/>
  <c r="F165" i="31"/>
  <c r="E165" i="31"/>
  <c r="D165" i="31"/>
  <c r="C165" i="31"/>
  <c r="B165" i="31"/>
  <c r="AA164" i="31"/>
  <c r="Z164" i="31"/>
  <c r="Y164" i="31"/>
  <c r="X164" i="31"/>
  <c r="W164" i="31"/>
  <c r="V164" i="31"/>
  <c r="U164" i="31"/>
  <c r="T164" i="31"/>
  <c r="S164" i="31"/>
  <c r="R164" i="31"/>
  <c r="Q164" i="31"/>
  <c r="P164" i="31"/>
  <c r="O164" i="31"/>
  <c r="N164" i="31"/>
  <c r="M164" i="31"/>
  <c r="L164" i="31"/>
  <c r="K164" i="31"/>
  <c r="J164" i="31"/>
  <c r="I164" i="31"/>
  <c r="H164" i="31"/>
  <c r="G164" i="31"/>
  <c r="F164" i="31"/>
  <c r="E164" i="31"/>
  <c r="D164" i="31"/>
  <c r="C164" i="31"/>
  <c r="B164" i="31"/>
  <c r="AA163" i="31"/>
  <c r="Z163" i="31"/>
  <c r="Y163" i="31"/>
  <c r="X163" i="31"/>
  <c r="W163" i="31"/>
  <c r="V163" i="31"/>
  <c r="U163" i="31"/>
  <c r="T163" i="31"/>
  <c r="S163" i="31"/>
  <c r="R163" i="31"/>
  <c r="Q163" i="31"/>
  <c r="P163" i="31"/>
  <c r="O163" i="31"/>
  <c r="N163" i="31"/>
  <c r="M163" i="31"/>
  <c r="L163" i="31"/>
  <c r="K163" i="31"/>
  <c r="J163" i="31"/>
  <c r="I163" i="31"/>
  <c r="H163" i="31"/>
  <c r="G163" i="31"/>
  <c r="F163" i="31"/>
  <c r="E163" i="31"/>
  <c r="D163" i="31"/>
  <c r="C163" i="31"/>
  <c r="B163" i="31"/>
  <c r="AA162" i="31"/>
  <c r="Z162" i="31"/>
  <c r="Y162" i="31"/>
  <c r="X162" i="31"/>
  <c r="W162" i="31"/>
  <c r="V162" i="31"/>
  <c r="U162" i="31"/>
  <c r="T162" i="31"/>
  <c r="S162" i="31"/>
  <c r="R162" i="31"/>
  <c r="Q162" i="31"/>
  <c r="P162" i="31"/>
  <c r="O162" i="31"/>
  <c r="N162" i="31"/>
  <c r="M162" i="31"/>
  <c r="L162" i="31"/>
  <c r="K162" i="31"/>
  <c r="J162" i="31"/>
  <c r="I162" i="31"/>
  <c r="H162" i="31"/>
  <c r="G162" i="31"/>
  <c r="F162" i="31"/>
  <c r="E162" i="31"/>
  <c r="D162" i="31"/>
  <c r="AB162" i="31" s="1"/>
  <c r="C162" i="31"/>
  <c r="B162" i="31"/>
  <c r="AA154" i="31"/>
  <c r="Z154" i="31"/>
  <c r="Y154" i="31"/>
  <c r="X154" i="31"/>
  <c r="W154" i="31"/>
  <c r="V154" i="31"/>
  <c r="U154" i="31"/>
  <c r="T154" i="31"/>
  <c r="S154" i="31"/>
  <c r="R154" i="31"/>
  <c r="Q154" i="31"/>
  <c r="P154" i="31"/>
  <c r="O154" i="31"/>
  <c r="N154" i="31"/>
  <c r="M154" i="31"/>
  <c r="L154" i="31"/>
  <c r="K154" i="31"/>
  <c r="J154" i="31"/>
  <c r="I154" i="31"/>
  <c r="H154" i="31"/>
  <c r="G154" i="31"/>
  <c r="F154" i="31"/>
  <c r="E154" i="31"/>
  <c r="D154" i="31"/>
  <c r="AB154" i="31" s="1"/>
  <c r="C154" i="31"/>
  <c r="B154" i="31"/>
  <c r="AA153" i="31"/>
  <c r="Z153" i="31"/>
  <c r="Y153" i="31"/>
  <c r="X153" i="31"/>
  <c r="W153" i="31"/>
  <c r="V153" i="31"/>
  <c r="U153" i="31"/>
  <c r="T153" i="31"/>
  <c r="S153" i="31"/>
  <c r="R153" i="31"/>
  <c r="Q153" i="31"/>
  <c r="P153" i="31"/>
  <c r="O153" i="31"/>
  <c r="N153" i="31"/>
  <c r="M153" i="31"/>
  <c r="L153" i="31"/>
  <c r="K153" i="31"/>
  <c r="J153" i="31"/>
  <c r="I153" i="31"/>
  <c r="H153" i="31"/>
  <c r="G153" i="31"/>
  <c r="F153" i="31"/>
  <c r="E153" i="31"/>
  <c r="D153" i="31"/>
  <c r="C153" i="31"/>
  <c r="B153" i="31"/>
  <c r="AA152" i="31"/>
  <c r="Z152" i="31"/>
  <c r="Y152" i="31"/>
  <c r="X152" i="31"/>
  <c r="W152" i="31"/>
  <c r="V152" i="31"/>
  <c r="U152" i="31"/>
  <c r="T152" i="31"/>
  <c r="S152" i="31"/>
  <c r="R152" i="31"/>
  <c r="Q152" i="31"/>
  <c r="P152" i="31"/>
  <c r="O152" i="31"/>
  <c r="N152" i="31"/>
  <c r="M152" i="31"/>
  <c r="L152" i="31"/>
  <c r="K152" i="31"/>
  <c r="J152" i="31"/>
  <c r="I152" i="31"/>
  <c r="H152" i="31"/>
  <c r="G152" i="31"/>
  <c r="F152" i="31"/>
  <c r="E152" i="31"/>
  <c r="D152" i="31"/>
  <c r="C152" i="31"/>
  <c r="B152" i="31"/>
  <c r="AA151" i="31"/>
  <c r="Z151" i="31"/>
  <c r="Y151" i="31"/>
  <c r="X151" i="31"/>
  <c r="W151" i="31"/>
  <c r="V151" i="31"/>
  <c r="U151" i="31"/>
  <c r="T151" i="31"/>
  <c r="S151" i="31"/>
  <c r="R151" i="31"/>
  <c r="Q151" i="31"/>
  <c r="P151" i="31"/>
  <c r="O151" i="31"/>
  <c r="N151" i="31"/>
  <c r="M151" i="31"/>
  <c r="L151" i="31"/>
  <c r="K151" i="31"/>
  <c r="J151" i="31"/>
  <c r="I151" i="31"/>
  <c r="H151" i="31"/>
  <c r="G151" i="31"/>
  <c r="F151" i="31"/>
  <c r="E151" i="31"/>
  <c r="D151" i="31"/>
  <c r="C151" i="31"/>
  <c r="B151" i="31"/>
  <c r="AA150" i="31"/>
  <c r="Z150" i="31"/>
  <c r="Y150" i="31"/>
  <c r="X150" i="31"/>
  <c r="W150" i="31"/>
  <c r="V150" i="31"/>
  <c r="U150" i="31"/>
  <c r="T150" i="31"/>
  <c r="S150" i="31"/>
  <c r="R150" i="31"/>
  <c r="Q150" i="31"/>
  <c r="P150" i="31"/>
  <c r="O150" i="31"/>
  <c r="N150" i="31"/>
  <c r="M150" i="31"/>
  <c r="L150" i="31"/>
  <c r="K150" i="31"/>
  <c r="J150" i="31"/>
  <c r="I150" i="31"/>
  <c r="H150" i="31"/>
  <c r="G150" i="31"/>
  <c r="F150" i="31"/>
  <c r="E150" i="31"/>
  <c r="D150" i="31"/>
  <c r="C150" i="31"/>
  <c r="B150" i="31"/>
  <c r="AA149" i="31"/>
  <c r="Z149" i="31"/>
  <c r="Y149" i="31"/>
  <c r="X149" i="31"/>
  <c r="W149" i="31"/>
  <c r="V149" i="31"/>
  <c r="U149" i="31"/>
  <c r="T149" i="31"/>
  <c r="S149" i="31"/>
  <c r="R149" i="31"/>
  <c r="Q149" i="31"/>
  <c r="P149" i="31"/>
  <c r="O149" i="31"/>
  <c r="N149" i="31"/>
  <c r="M149" i="31"/>
  <c r="L149" i="31"/>
  <c r="K149" i="31"/>
  <c r="J149" i="31"/>
  <c r="I149" i="31"/>
  <c r="H149" i="31"/>
  <c r="G149" i="31"/>
  <c r="F149" i="31"/>
  <c r="E149" i="31"/>
  <c r="D149" i="31"/>
  <c r="C149" i="31"/>
  <c r="B149" i="31"/>
  <c r="AA148" i="31"/>
  <c r="Z148" i="31"/>
  <c r="Y148" i="31"/>
  <c r="X148" i="31"/>
  <c r="W148" i="31"/>
  <c r="V148" i="31"/>
  <c r="U148" i="31"/>
  <c r="T148" i="31"/>
  <c r="S148" i="31"/>
  <c r="R148" i="31"/>
  <c r="Q148" i="31"/>
  <c r="P148" i="31"/>
  <c r="O148" i="31"/>
  <c r="N148" i="31"/>
  <c r="M148" i="31"/>
  <c r="L148" i="31"/>
  <c r="K148" i="31"/>
  <c r="J148" i="31"/>
  <c r="I148" i="31"/>
  <c r="H148" i="31"/>
  <c r="G148" i="31"/>
  <c r="F148" i="31"/>
  <c r="E148" i="31"/>
  <c r="D148" i="31"/>
  <c r="C148" i="31"/>
  <c r="B148" i="31"/>
  <c r="AA147" i="31"/>
  <c r="Z147" i="31"/>
  <c r="Y147" i="31"/>
  <c r="X147" i="31"/>
  <c r="W147" i="31"/>
  <c r="V147" i="31"/>
  <c r="U147" i="31"/>
  <c r="T147" i="31"/>
  <c r="S147" i="31"/>
  <c r="R147" i="31"/>
  <c r="Q147" i="31"/>
  <c r="P147" i="31"/>
  <c r="O147" i="31"/>
  <c r="N147" i="31"/>
  <c r="M147" i="31"/>
  <c r="L147" i="31"/>
  <c r="K147" i="31"/>
  <c r="J147" i="31"/>
  <c r="I147" i="31"/>
  <c r="H147" i="31"/>
  <c r="G147" i="31"/>
  <c r="F147" i="31"/>
  <c r="E147" i="31"/>
  <c r="D147" i="31"/>
  <c r="C147" i="31"/>
  <c r="B147" i="31"/>
  <c r="AB147" i="31" s="1"/>
  <c r="AA146" i="31"/>
  <c r="Z146" i="31"/>
  <c r="Y146" i="31"/>
  <c r="X146" i="31"/>
  <c r="W146" i="31"/>
  <c r="V146" i="31"/>
  <c r="U146" i="31"/>
  <c r="T146" i="31"/>
  <c r="S146" i="31"/>
  <c r="R146" i="31"/>
  <c r="Q146" i="31"/>
  <c r="P146" i="31"/>
  <c r="O146" i="31"/>
  <c r="N146" i="31"/>
  <c r="M146" i="31"/>
  <c r="L146" i="31"/>
  <c r="K146" i="31"/>
  <c r="J146" i="31"/>
  <c r="I146" i="31"/>
  <c r="H146" i="31"/>
  <c r="G146" i="31"/>
  <c r="F146" i="31"/>
  <c r="E146" i="31"/>
  <c r="D146" i="31"/>
  <c r="C146" i="31"/>
  <c r="B146" i="31"/>
  <c r="AA145" i="31"/>
  <c r="Z145" i="31"/>
  <c r="Y145" i="31"/>
  <c r="X145" i="31"/>
  <c r="W145" i="31"/>
  <c r="V145" i="31"/>
  <c r="U145" i="31"/>
  <c r="T145" i="31"/>
  <c r="S145" i="31"/>
  <c r="R145" i="31"/>
  <c r="Q145" i="31"/>
  <c r="P145" i="31"/>
  <c r="O145" i="31"/>
  <c r="N145" i="31"/>
  <c r="M145" i="31"/>
  <c r="L145" i="31"/>
  <c r="K145" i="31"/>
  <c r="J145" i="31"/>
  <c r="I145" i="31"/>
  <c r="H145" i="31"/>
  <c r="G145" i="31"/>
  <c r="F145" i="31"/>
  <c r="E145" i="31"/>
  <c r="D145" i="31"/>
  <c r="C145" i="31"/>
  <c r="B145" i="31"/>
  <c r="AA144" i="31"/>
  <c r="Z144" i="31"/>
  <c r="Y144" i="31"/>
  <c r="X144" i="31"/>
  <c r="W144" i="31"/>
  <c r="V144" i="31"/>
  <c r="U144" i="31"/>
  <c r="T144" i="31"/>
  <c r="S144" i="31"/>
  <c r="R144" i="31"/>
  <c r="Q144" i="31"/>
  <c r="P144" i="31"/>
  <c r="O144" i="31"/>
  <c r="N144" i="31"/>
  <c r="M144" i="31"/>
  <c r="L144" i="31"/>
  <c r="K144" i="31"/>
  <c r="J144" i="31"/>
  <c r="I144" i="31"/>
  <c r="H144" i="31"/>
  <c r="AB144" i="31" s="1"/>
  <c r="G144" i="31"/>
  <c r="F144" i="31"/>
  <c r="E144" i="31"/>
  <c r="D144" i="31"/>
  <c r="C144" i="31"/>
  <c r="B144" i="31"/>
  <c r="AA143" i="31"/>
  <c r="Z143" i="31"/>
  <c r="Y143" i="31"/>
  <c r="X143" i="31"/>
  <c r="W143" i="31"/>
  <c r="V143" i="31"/>
  <c r="U143" i="31"/>
  <c r="T143" i="31"/>
  <c r="S143" i="31"/>
  <c r="R143" i="31"/>
  <c r="Q143" i="31"/>
  <c r="P143" i="31"/>
  <c r="O143" i="31"/>
  <c r="N143" i="31"/>
  <c r="M143" i="31"/>
  <c r="L143" i="31"/>
  <c r="K143" i="31"/>
  <c r="J143" i="31"/>
  <c r="I143" i="31"/>
  <c r="H143" i="31"/>
  <c r="G143" i="31"/>
  <c r="F143" i="31"/>
  <c r="E143" i="31"/>
  <c r="D143" i="31"/>
  <c r="C143" i="31"/>
  <c r="B143"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B142" i="31"/>
  <c r="AA141" i="31"/>
  <c r="Z141" i="31"/>
  <c r="Y141" i="31"/>
  <c r="X141" i="31"/>
  <c r="W141" i="31"/>
  <c r="V141" i="31"/>
  <c r="U141" i="31"/>
  <c r="T141" i="31"/>
  <c r="S141" i="31"/>
  <c r="R141" i="31"/>
  <c r="Q141" i="31"/>
  <c r="P141" i="31"/>
  <c r="O141" i="31"/>
  <c r="N141" i="31"/>
  <c r="M141" i="31"/>
  <c r="L141" i="31"/>
  <c r="K141" i="31"/>
  <c r="J141" i="31"/>
  <c r="I141" i="31"/>
  <c r="H141" i="31"/>
  <c r="G141" i="31"/>
  <c r="F141" i="31"/>
  <c r="E141" i="31"/>
  <c r="D141" i="31"/>
  <c r="C141" i="31"/>
  <c r="B141" i="31"/>
  <c r="AB141" i="31" s="1"/>
  <c r="AA140" i="31"/>
  <c r="Z140" i="31"/>
  <c r="Y140" i="31"/>
  <c r="X140" i="31"/>
  <c r="W140" i="31"/>
  <c r="V140" i="31"/>
  <c r="U140" i="31"/>
  <c r="T140" i="31"/>
  <c r="S140" i="31"/>
  <c r="R140" i="31"/>
  <c r="Q140" i="31"/>
  <c r="P140" i="31"/>
  <c r="O140" i="31"/>
  <c r="N140" i="31"/>
  <c r="M140" i="31"/>
  <c r="L140" i="31"/>
  <c r="K140" i="31"/>
  <c r="J140" i="31"/>
  <c r="I140" i="31"/>
  <c r="H140" i="31"/>
  <c r="G140" i="31"/>
  <c r="F140" i="31"/>
  <c r="E140" i="31"/>
  <c r="D140" i="31"/>
  <c r="C140" i="31"/>
  <c r="B140" i="31"/>
  <c r="AA139" i="31"/>
  <c r="Z139" i="31"/>
  <c r="Y139" i="31"/>
  <c r="X139" i="31"/>
  <c r="W139" i="31"/>
  <c r="V139" i="31"/>
  <c r="U139" i="31"/>
  <c r="T139" i="31"/>
  <c r="S139" i="31"/>
  <c r="R139" i="31"/>
  <c r="Q139" i="31"/>
  <c r="P139" i="31"/>
  <c r="O139" i="31"/>
  <c r="N139" i="31"/>
  <c r="M139" i="31"/>
  <c r="L139" i="31"/>
  <c r="K139" i="31"/>
  <c r="J139" i="31"/>
  <c r="I139" i="31"/>
  <c r="H139" i="31"/>
  <c r="G139" i="31"/>
  <c r="F139" i="31"/>
  <c r="E139" i="31"/>
  <c r="D139" i="31"/>
  <c r="C139" i="31"/>
  <c r="B139" i="31"/>
  <c r="AB139" i="31" s="1"/>
  <c r="AA138" i="31"/>
  <c r="Z138" i="31"/>
  <c r="Y138" i="31"/>
  <c r="X138" i="31"/>
  <c r="W138" i="31"/>
  <c r="V138" i="31"/>
  <c r="U138" i="31"/>
  <c r="T138" i="31"/>
  <c r="S138" i="31"/>
  <c r="R138" i="31"/>
  <c r="Q138" i="31"/>
  <c r="P138" i="31"/>
  <c r="O138" i="31"/>
  <c r="N138" i="31"/>
  <c r="M138" i="31"/>
  <c r="L138" i="31"/>
  <c r="K138" i="31"/>
  <c r="J138" i="31"/>
  <c r="I138" i="31"/>
  <c r="H138" i="31"/>
  <c r="G138" i="31"/>
  <c r="F138" i="31"/>
  <c r="E138" i="31"/>
  <c r="D138" i="31"/>
  <c r="AB138" i="31" s="1"/>
  <c r="C138" i="31"/>
  <c r="B138" i="31"/>
  <c r="AA137" i="31"/>
  <c r="Z137" i="31"/>
  <c r="Y137" i="31"/>
  <c r="X137" i="31"/>
  <c r="W137" i="31"/>
  <c r="V137" i="31"/>
  <c r="U137" i="31"/>
  <c r="T137" i="31"/>
  <c r="S137" i="31"/>
  <c r="R137" i="31"/>
  <c r="Q137" i="31"/>
  <c r="P137" i="31"/>
  <c r="O137" i="31"/>
  <c r="N137" i="31"/>
  <c r="M137" i="31"/>
  <c r="L137" i="31"/>
  <c r="K137" i="31"/>
  <c r="J137" i="31"/>
  <c r="I137" i="31"/>
  <c r="H137" i="31"/>
  <c r="G137" i="31"/>
  <c r="F137" i="31"/>
  <c r="E137" i="31"/>
  <c r="D137" i="31"/>
  <c r="C137" i="31"/>
  <c r="B137" i="31"/>
  <c r="AA136" i="31"/>
  <c r="Z136" i="31"/>
  <c r="Y136" i="31"/>
  <c r="X136" i="31"/>
  <c r="W136" i="31"/>
  <c r="V136" i="31"/>
  <c r="U136" i="31"/>
  <c r="T136" i="31"/>
  <c r="S136" i="31"/>
  <c r="R136" i="31"/>
  <c r="Q136" i="31"/>
  <c r="P136" i="31"/>
  <c r="O136" i="31"/>
  <c r="N136" i="31"/>
  <c r="M136" i="31"/>
  <c r="L136" i="31"/>
  <c r="K136" i="31"/>
  <c r="J136" i="31"/>
  <c r="I136" i="31"/>
  <c r="H136" i="31"/>
  <c r="G136" i="31"/>
  <c r="F136" i="31"/>
  <c r="E136" i="31"/>
  <c r="D136" i="31"/>
  <c r="C136" i="31"/>
  <c r="B136" i="31"/>
  <c r="AA135" i="31"/>
  <c r="Z135" i="31"/>
  <c r="Y135" i="31"/>
  <c r="X135" i="31"/>
  <c r="W135" i="31"/>
  <c r="V135" i="31"/>
  <c r="U135" i="31"/>
  <c r="T135" i="31"/>
  <c r="S135" i="31"/>
  <c r="R135" i="31"/>
  <c r="Q135" i="31"/>
  <c r="P135" i="31"/>
  <c r="O135" i="31"/>
  <c r="N135" i="31"/>
  <c r="M135" i="31"/>
  <c r="L135" i="31"/>
  <c r="K135" i="31"/>
  <c r="J135" i="31"/>
  <c r="I135" i="31"/>
  <c r="H135" i="31"/>
  <c r="G135" i="31"/>
  <c r="F135" i="31"/>
  <c r="E135" i="31"/>
  <c r="D135" i="31"/>
  <c r="C135" i="31"/>
  <c r="B135" i="31"/>
  <c r="AA134" i="31"/>
  <c r="Z134" i="31"/>
  <c r="Y134" i="31"/>
  <c r="X134" i="31"/>
  <c r="W134" i="31"/>
  <c r="V134" i="31"/>
  <c r="U134" i="31"/>
  <c r="T134" i="31"/>
  <c r="S134" i="31"/>
  <c r="R134" i="31"/>
  <c r="Q134" i="31"/>
  <c r="P134" i="31"/>
  <c r="O134" i="31"/>
  <c r="N134" i="31"/>
  <c r="M134" i="31"/>
  <c r="L134" i="31"/>
  <c r="K134" i="31"/>
  <c r="J134" i="31"/>
  <c r="I134" i="31"/>
  <c r="H134" i="31"/>
  <c r="G134" i="31"/>
  <c r="F134" i="31"/>
  <c r="E134" i="31"/>
  <c r="D134" i="31"/>
  <c r="C134" i="31"/>
  <c r="B134" i="31"/>
  <c r="AA133" i="31"/>
  <c r="Z133" i="31"/>
  <c r="Y133" i="31"/>
  <c r="X133" i="31"/>
  <c r="W133" i="31"/>
  <c r="V133" i="31"/>
  <c r="U133" i="31"/>
  <c r="T133" i="31"/>
  <c r="S133" i="31"/>
  <c r="R133" i="31"/>
  <c r="Q133" i="31"/>
  <c r="P133" i="31"/>
  <c r="O133" i="31"/>
  <c r="N133" i="31"/>
  <c r="M133" i="31"/>
  <c r="L133" i="31"/>
  <c r="K133" i="31"/>
  <c r="J133" i="31"/>
  <c r="I133" i="31"/>
  <c r="H133" i="31"/>
  <c r="G133" i="31"/>
  <c r="F133" i="31"/>
  <c r="E133" i="31"/>
  <c r="D133" i="31"/>
  <c r="C133" i="31"/>
  <c r="B133" i="31"/>
  <c r="AB133" i="31" s="1"/>
  <c r="AA132" i="31"/>
  <c r="Z132" i="31"/>
  <c r="Y132" i="31"/>
  <c r="X132" i="31"/>
  <c r="W132" i="31"/>
  <c r="V132" i="31"/>
  <c r="U132" i="31"/>
  <c r="T132" i="31"/>
  <c r="S132" i="31"/>
  <c r="R132" i="31"/>
  <c r="Q132" i="31"/>
  <c r="P132" i="31"/>
  <c r="O132" i="31"/>
  <c r="N132" i="31"/>
  <c r="M132" i="31"/>
  <c r="L132" i="31"/>
  <c r="K132" i="31"/>
  <c r="J132" i="31"/>
  <c r="I132" i="31"/>
  <c r="H132" i="31"/>
  <c r="G132" i="31"/>
  <c r="F132" i="31"/>
  <c r="E132" i="31"/>
  <c r="D132" i="31"/>
  <c r="C132" i="31"/>
  <c r="B132" i="31"/>
  <c r="AA131" i="31"/>
  <c r="Z131" i="31"/>
  <c r="Y131" i="31"/>
  <c r="X131" i="31"/>
  <c r="W131" i="31"/>
  <c r="V131" i="31"/>
  <c r="U131" i="31"/>
  <c r="T131" i="31"/>
  <c r="S131" i="31"/>
  <c r="R131" i="31"/>
  <c r="Q131" i="31"/>
  <c r="P131" i="31"/>
  <c r="O131" i="31"/>
  <c r="N131" i="31"/>
  <c r="M131" i="31"/>
  <c r="L131" i="31"/>
  <c r="K131" i="31"/>
  <c r="J131" i="31"/>
  <c r="I131" i="31"/>
  <c r="H131" i="31"/>
  <c r="G131" i="31"/>
  <c r="F131" i="31"/>
  <c r="E131" i="31"/>
  <c r="D131" i="31"/>
  <c r="C131" i="31"/>
  <c r="B131" i="31"/>
  <c r="AB131" i="31" s="1"/>
  <c r="AA130" i="31"/>
  <c r="Z130" i="31"/>
  <c r="Y130" i="31"/>
  <c r="X130" i="31"/>
  <c r="W130" i="31"/>
  <c r="V130" i="31"/>
  <c r="U130" i="31"/>
  <c r="T130" i="31"/>
  <c r="S130" i="31"/>
  <c r="R130" i="31"/>
  <c r="Q130" i="31"/>
  <c r="P130" i="31"/>
  <c r="O130" i="31"/>
  <c r="N130" i="31"/>
  <c r="M130" i="31"/>
  <c r="L130" i="31"/>
  <c r="K130" i="31"/>
  <c r="J130" i="31"/>
  <c r="I130" i="31"/>
  <c r="H130" i="31"/>
  <c r="G130" i="31"/>
  <c r="F130" i="31"/>
  <c r="E130" i="31"/>
  <c r="D130" i="31"/>
  <c r="C130" i="31"/>
  <c r="B130" i="31"/>
  <c r="AA129" i="31"/>
  <c r="Z129" i="31"/>
  <c r="Y129" i="31"/>
  <c r="X129" i="31"/>
  <c r="W129" i="31"/>
  <c r="V129" i="31"/>
  <c r="U129" i="31"/>
  <c r="T129" i="31"/>
  <c r="S129" i="31"/>
  <c r="R129" i="31"/>
  <c r="Q129" i="31"/>
  <c r="P129" i="31"/>
  <c r="O129" i="31"/>
  <c r="N129" i="31"/>
  <c r="M129" i="31"/>
  <c r="L129" i="31"/>
  <c r="K129" i="31"/>
  <c r="J129" i="31"/>
  <c r="I129" i="31"/>
  <c r="H129" i="31"/>
  <c r="G129" i="31"/>
  <c r="F129" i="31"/>
  <c r="E129" i="31"/>
  <c r="D129" i="31"/>
  <c r="C129" i="31"/>
  <c r="B129" i="31"/>
  <c r="AB129" i="31" s="1"/>
  <c r="AA128" i="31"/>
  <c r="Z128" i="31"/>
  <c r="Y128" i="31"/>
  <c r="X128" i="31"/>
  <c r="W128" i="31"/>
  <c r="V128" i="31"/>
  <c r="U128" i="31"/>
  <c r="T128" i="31"/>
  <c r="S128" i="31"/>
  <c r="R128" i="31"/>
  <c r="Q128" i="31"/>
  <c r="P128" i="31"/>
  <c r="O128" i="31"/>
  <c r="N128" i="31"/>
  <c r="M128" i="31"/>
  <c r="L128" i="31"/>
  <c r="K128" i="31"/>
  <c r="J128" i="31"/>
  <c r="I128" i="31"/>
  <c r="H128" i="31"/>
  <c r="G128" i="31"/>
  <c r="F128" i="31"/>
  <c r="E128" i="31"/>
  <c r="D128" i="31"/>
  <c r="C128" i="31"/>
  <c r="B128" i="31"/>
  <c r="AA127" i="31"/>
  <c r="Z127" i="31"/>
  <c r="Y127" i="31"/>
  <c r="X127" i="31"/>
  <c r="W127" i="31"/>
  <c r="V127" i="31"/>
  <c r="U127" i="31"/>
  <c r="T127" i="31"/>
  <c r="S127" i="31"/>
  <c r="R127" i="31"/>
  <c r="Q127" i="31"/>
  <c r="P127" i="31"/>
  <c r="O127" i="31"/>
  <c r="N127" i="31"/>
  <c r="M127" i="31"/>
  <c r="L127" i="31"/>
  <c r="K127" i="31"/>
  <c r="J127" i="31"/>
  <c r="I127" i="31"/>
  <c r="H127" i="31"/>
  <c r="G127" i="31"/>
  <c r="F127" i="31"/>
  <c r="E127" i="31"/>
  <c r="D127" i="31"/>
  <c r="C127" i="31"/>
  <c r="B127"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B126" i="31"/>
  <c r="AA125" i="31"/>
  <c r="Z125" i="31"/>
  <c r="Y125" i="31"/>
  <c r="X125" i="31"/>
  <c r="W125" i="31"/>
  <c r="V125" i="31"/>
  <c r="U125" i="31"/>
  <c r="T125" i="31"/>
  <c r="S125" i="31"/>
  <c r="R125" i="31"/>
  <c r="Q125" i="31"/>
  <c r="P125" i="31"/>
  <c r="O125" i="31"/>
  <c r="N125" i="31"/>
  <c r="M125" i="31"/>
  <c r="L125" i="31"/>
  <c r="K125" i="31"/>
  <c r="J125" i="31"/>
  <c r="I125" i="31"/>
  <c r="H125" i="31"/>
  <c r="G125" i="31"/>
  <c r="F125" i="31"/>
  <c r="AB125" i="31" s="1"/>
  <c r="E125" i="31"/>
  <c r="D125" i="31"/>
  <c r="C125" i="31"/>
  <c r="B125" i="31"/>
  <c r="AA124" i="31"/>
  <c r="Z124" i="31"/>
  <c r="Y124" i="31"/>
  <c r="X124" i="31"/>
  <c r="W124" i="31"/>
  <c r="V124" i="31"/>
  <c r="U124" i="31"/>
  <c r="T124" i="31"/>
  <c r="S124" i="31"/>
  <c r="R124" i="31"/>
  <c r="Q124" i="31"/>
  <c r="P124" i="31"/>
  <c r="O124" i="31"/>
  <c r="N124" i="31"/>
  <c r="M124" i="31"/>
  <c r="L124" i="31"/>
  <c r="K124" i="31"/>
  <c r="J124" i="31"/>
  <c r="I124" i="31"/>
  <c r="H124" i="31"/>
  <c r="G124" i="31"/>
  <c r="F124" i="31"/>
  <c r="E124" i="31"/>
  <c r="D124" i="31"/>
  <c r="C124" i="31"/>
  <c r="B124" i="31"/>
  <c r="AA123" i="31"/>
  <c r="Z123" i="31"/>
  <c r="Y123" i="31"/>
  <c r="X123" i="31"/>
  <c r="W123" i="31"/>
  <c r="V123" i="31"/>
  <c r="U123" i="31"/>
  <c r="T123" i="31"/>
  <c r="S123" i="31"/>
  <c r="R123" i="31"/>
  <c r="Q123" i="31"/>
  <c r="P123" i="31"/>
  <c r="O123" i="31"/>
  <c r="N123" i="31"/>
  <c r="M123" i="31"/>
  <c r="L123" i="31"/>
  <c r="K123" i="31"/>
  <c r="J123" i="31"/>
  <c r="I123" i="31"/>
  <c r="H123" i="31"/>
  <c r="G123" i="31"/>
  <c r="F123" i="31"/>
  <c r="E123" i="31"/>
  <c r="D123" i="31"/>
  <c r="C123" i="31"/>
  <c r="B123" i="31"/>
  <c r="AB123" i="31" s="1"/>
  <c r="AA122" i="31"/>
  <c r="Z122" i="31"/>
  <c r="Y122" i="31"/>
  <c r="X122" i="31"/>
  <c r="W122" i="31"/>
  <c r="V122" i="31"/>
  <c r="U122" i="31"/>
  <c r="T122" i="31"/>
  <c r="S122" i="31"/>
  <c r="R122" i="31"/>
  <c r="Q122" i="31"/>
  <c r="P122" i="31"/>
  <c r="O122" i="31"/>
  <c r="N122" i="31"/>
  <c r="M122" i="31"/>
  <c r="L122" i="31"/>
  <c r="K122" i="31"/>
  <c r="J122" i="31"/>
  <c r="I122" i="31"/>
  <c r="H122" i="31"/>
  <c r="G122" i="31"/>
  <c r="F122" i="31"/>
  <c r="E122" i="31"/>
  <c r="D122" i="31"/>
  <c r="AB122" i="31" s="1"/>
  <c r="C122" i="31"/>
  <c r="B122"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AB120" i="31" s="1"/>
  <c r="AA119" i="31"/>
  <c r="Z119" i="31"/>
  <c r="Y119" i="31"/>
  <c r="X119" i="31"/>
  <c r="W119" i="31"/>
  <c r="V119" i="31"/>
  <c r="U119" i="31"/>
  <c r="T119" i="31"/>
  <c r="S119" i="31"/>
  <c r="R119" i="31"/>
  <c r="Q119" i="31"/>
  <c r="P119" i="31"/>
  <c r="O119" i="31"/>
  <c r="N119" i="31"/>
  <c r="M119" i="31"/>
  <c r="L119" i="31"/>
  <c r="K119" i="31"/>
  <c r="J119" i="31"/>
  <c r="I119" i="31"/>
  <c r="H119" i="31"/>
  <c r="G119" i="31"/>
  <c r="F119" i="31"/>
  <c r="E119" i="31"/>
  <c r="D119" i="31"/>
  <c r="C119" i="31"/>
  <c r="B119" i="31"/>
  <c r="AA118" i="31"/>
  <c r="Z118" i="31"/>
  <c r="Y118" i="31"/>
  <c r="X118" i="31"/>
  <c r="W118" i="31"/>
  <c r="V118" i="31"/>
  <c r="U118" i="31"/>
  <c r="T118" i="31"/>
  <c r="S118" i="31"/>
  <c r="R118" i="31"/>
  <c r="Q118" i="31"/>
  <c r="P118" i="31"/>
  <c r="O118" i="31"/>
  <c r="N118" i="31"/>
  <c r="M118" i="31"/>
  <c r="L118" i="31"/>
  <c r="K118" i="31"/>
  <c r="J118" i="31"/>
  <c r="I118" i="31"/>
  <c r="H118" i="31"/>
  <c r="G118" i="31"/>
  <c r="F118" i="31"/>
  <c r="E118" i="31"/>
  <c r="D118" i="31"/>
  <c r="C118" i="31"/>
  <c r="B118" i="31"/>
  <c r="AA117" i="31"/>
  <c r="Z117" i="31"/>
  <c r="Y117" i="31"/>
  <c r="X117" i="31"/>
  <c r="W117" i="31"/>
  <c r="V117" i="31"/>
  <c r="U117" i="31"/>
  <c r="T117" i="31"/>
  <c r="S117" i="31"/>
  <c r="R117" i="31"/>
  <c r="Q117" i="31"/>
  <c r="P117" i="31"/>
  <c r="O117" i="31"/>
  <c r="N117" i="31"/>
  <c r="M117" i="31"/>
  <c r="L117" i="31"/>
  <c r="K117" i="31"/>
  <c r="J117" i="31"/>
  <c r="I117" i="31"/>
  <c r="H117" i="31"/>
  <c r="G117" i="31"/>
  <c r="F117" i="31"/>
  <c r="AB117" i="31" s="1"/>
  <c r="E117" i="31"/>
  <c r="D117" i="31"/>
  <c r="C117" i="31"/>
  <c r="B117" i="31"/>
  <c r="AA116" i="31"/>
  <c r="Z116" i="31"/>
  <c r="Y116" i="31"/>
  <c r="X116" i="31"/>
  <c r="W116" i="31"/>
  <c r="V116" i="31"/>
  <c r="U116" i="31"/>
  <c r="T116" i="31"/>
  <c r="S116" i="31"/>
  <c r="R116" i="31"/>
  <c r="Q116" i="31"/>
  <c r="P116" i="31"/>
  <c r="O116" i="31"/>
  <c r="N116" i="31"/>
  <c r="M116" i="31"/>
  <c r="L116" i="31"/>
  <c r="K116" i="31"/>
  <c r="J116" i="31"/>
  <c r="I116" i="31"/>
  <c r="H116" i="31"/>
  <c r="G116" i="31"/>
  <c r="F116" i="31"/>
  <c r="E116" i="31"/>
  <c r="D116" i="31"/>
  <c r="C116" i="31"/>
  <c r="B116" i="31"/>
  <c r="AA115" i="31"/>
  <c r="Z115" i="31"/>
  <c r="Y115" i="31"/>
  <c r="X115" i="31"/>
  <c r="W115" i="31"/>
  <c r="V115" i="31"/>
  <c r="U115" i="31"/>
  <c r="T115" i="31"/>
  <c r="S115" i="31"/>
  <c r="R115" i="31"/>
  <c r="Q115" i="31"/>
  <c r="P115" i="31"/>
  <c r="O115" i="31"/>
  <c r="N115" i="31"/>
  <c r="M115" i="31"/>
  <c r="L115" i="31"/>
  <c r="K115" i="31"/>
  <c r="J115" i="31"/>
  <c r="I115" i="31"/>
  <c r="H115" i="31"/>
  <c r="G115" i="31"/>
  <c r="F115" i="31"/>
  <c r="E115" i="31"/>
  <c r="D115" i="31"/>
  <c r="C115" i="31"/>
  <c r="B115" i="31"/>
  <c r="AA114" i="31"/>
  <c r="Z114" i="31"/>
  <c r="Y114" i="31"/>
  <c r="X114" i="31"/>
  <c r="W114" i="31"/>
  <c r="V114" i="31"/>
  <c r="U114" i="31"/>
  <c r="T114" i="31"/>
  <c r="S114" i="31"/>
  <c r="R114" i="31"/>
  <c r="Q114" i="31"/>
  <c r="P114" i="31"/>
  <c r="O114" i="31"/>
  <c r="N114" i="31"/>
  <c r="M114" i="31"/>
  <c r="L114" i="31"/>
  <c r="K114" i="31"/>
  <c r="J114" i="31"/>
  <c r="I114" i="31"/>
  <c r="H114" i="31"/>
  <c r="G114" i="31"/>
  <c r="F114" i="31"/>
  <c r="E114" i="31"/>
  <c r="D114" i="31"/>
  <c r="C114" i="31"/>
  <c r="B114" i="31"/>
  <c r="AA113" i="31"/>
  <c r="Z113" i="31"/>
  <c r="Y113" i="31"/>
  <c r="X113" i="31"/>
  <c r="W113" i="31"/>
  <c r="V113" i="31"/>
  <c r="U113" i="31"/>
  <c r="T113" i="31"/>
  <c r="S113" i="31"/>
  <c r="R113" i="31"/>
  <c r="Q113" i="31"/>
  <c r="P113" i="31"/>
  <c r="O113" i="31"/>
  <c r="N113" i="31"/>
  <c r="M113" i="31"/>
  <c r="L113" i="31"/>
  <c r="K113" i="31"/>
  <c r="J113" i="31"/>
  <c r="I113" i="31"/>
  <c r="H113" i="31"/>
  <c r="G113" i="31"/>
  <c r="F113" i="31"/>
  <c r="E113" i="31"/>
  <c r="D113" i="31"/>
  <c r="C113" i="31"/>
  <c r="B113" i="31"/>
  <c r="AB113" i="31" s="1"/>
  <c r="AA112" i="31"/>
  <c r="Z112" i="31"/>
  <c r="Y112" i="31"/>
  <c r="X112" i="31"/>
  <c r="W112" i="31"/>
  <c r="V112" i="31"/>
  <c r="U112" i="31"/>
  <c r="T112" i="31"/>
  <c r="S112" i="31"/>
  <c r="R112" i="31"/>
  <c r="Q112" i="31"/>
  <c r="P112" i="31"/>
  <c r="O112" i="31"/>
  <c r="N112" i="31"/>
  <c r="M112" i="31"/>
  <c r="L112" i="31"/>
  <c r="K112" i="31"/>
  <c r="J112" i="31"/>
  <c r="I112" i="31"/>
  <c r="H112" i="31"/>
  <c r="AB112" i="31" s="1"/>
  <c r="G112" i="31"/>
  <c r="F112" i="31"/>
  <c r="E112" i="31"/>
  <c r="D112" i="31"/>
  <c r="C112" i="31"/>
  <c r="B112" i="31"/>
  <c r="AA111" i="31"/>
  <c r="Z111" i="31"/>
  <c r="Y111" i="31"/>
  <c r="X111" i="31"/>
  <c r="W111" i="31"/>
  <c r="V111" i="31"/>
  <c r="U111" i="31"/>
  <c r="T111" i="31"/>
  <c r="S111" i="31"/>
  <c r="R111" i="31"/>
  <c r="Q111" i="31"/>
  <c r="P111" i="31"/>
  <c r="O111" i="31"/>
  <c r="N111" i="31"/>
  <c r="M111" i="31"/>
  <c r="L111" i="31"/>
  <c r="K111" i="31"/>
  <c r="J111" i="31"/>
  <c r="I111" i="31"/>
  <c r="H111" i="31"/>
  <c r="G111" i="31"/>
  <c r="F111" i="31"/>
  <c r="E111" i="31"/>
  <c r="D111" i="31"/>
  <c r="C111" i="31"/>
  <c r="B111" i="31"/>
  <c r="AA110" i="31"/>
  <c r="Z110" i="31"/>
  <c r="Y110" i="31"/>
  <c r="X110" i="31"/>
  <c r="W110" i="31"/>
  <c r="V110" i="31"/>
  <c r="U110" i="31"/>
  <c r="T110" i="31"/>
  <c r="S110" i="31"/>
  <c r="R110" i="31"/>
  <c r="Q110" i="31"/>
  <c r="P110" i="31"/>
  <c r="O110" i="31"/>
  <c r="N110" i="31"/>
  <c r="M110" i="31"/>
  <c r="L110" i="31"/>
  <c r="K110" i="31"/>
  <c r="J110" i="31"/>
  <c r="I110" i="31"/>
  <c r="H110" i="31"/>
  <c r="G110" i="31"/>
  <c r="F110" i="31"/>
  <c r="E110" i="31"/>
  <c r="D110" i="31"/>
  <c r="C110" i="31"/>
  <c r="B110" i="31"/>
  <c r="AA102" i="31"/>
  <c r="Z102" i="31"/>
  <c r="Y102" i="31"/>
  <c r="X102" i="31"/>
  <c r="W102" i="31"/>
  <c r="V102" i="31"/>
  <c r="U102" i="31"/>
  <c r="AC102" i="31" s="1"/>
  <c r="T102" i="31"/>
  <c r="S102" i="31"/>
  <c r="R102" i="31"/>
  <c r="Q102" i="31"/>
  <c r="P102" i="31"/>
  <c r="O102" i="31"/>
  <c r="N102" i="31"/>
  <c r="M102" i="31"/>
  <c r="L102" i="31"/>
  <c r="K102" i="31"/>
  <c r="J102" i="31"/>
  <c r="I102" i="31"/>
  <c r="H102" i="31"/>
  <c r="G102" i="31"/>
  <c r="F102" i="31"/>
  <c r="E102" i="31"/>
  <c r="D102" i="31"/>
  <c r="C102" i="31"/>
  <c r="B102" i="31"/>
  <c r="AA101" i="31"/>
  <c r="Z101" i="31"/>
  <c r="Y101" i="31"/>
  <c r="X101" i="31"/>
  <c r="W101" i="31"/>
  <c r="V101" i="31"/>
  <c r="U101" i="31"/>
  <c r="T101" i="31"/>
  <c r="S101" i="31"/>
  <c r="R101" i="31"/>
  <c r="Q101" i="31"/>
  <c r="P101" i="31"/>
  <c r="O101" i="31"/>
  <c r="N101" i="31"/>
  <c r="M101" i="31"/>
  <c r="L101" i="31"/>
  <c r="K101" i="31"/>
  <c r="J101" i="31"/>
  <c r="I101" i="31"/>
  <c r="H101" i="31"/>
  <c r="G101" i="31"/>
  <c r="F101" i="31"/>
  <c r="E101" i="31"/>
  <c r="D101" i="31"/>
  <c r="C101" i="31"/>
  <c r="B101" i="31"/>
  <c r="AA100" i="31"/>
  <c r="Z100" i="31"/>
  <c r="Y100" i="31"/>
  <c r="X100" i="31"/>
  <c r="W100" i="31"/>
  <c r="V100" i="31"/>
  <c r="U100" i="31"/>
  <c r="T100" i="31"/>
  <c r="S100" i="31"/>
  <c r="R100" i="31"/>
  <c r="Q100" i="31"/>
  <c r="P100" i="31"/>
  <c r="O100" i="31"/>
  <c r="N100" i="31"/>
  <c r="M100" i="31"/>
  <c r="L100" i="31"/>
  <c r="K100" i="31"/>
  <c r="J100" i="31"/>
  <c r="I100" i="31"/>
  <c r="H100" i="31"/>
  <c r="AB100" i="31" s="1"/>
  <c r="G100" i="31"/>
  <c r="F100" i="31"/>
  <c r="E100" i="31"/>
  <c r="D100" i="31"/>
  <c r="C100" i="31"/>
  <c r="B100" i="31"/>
  <c r="AA99" i="31"/>
  <c r="Z99" i="31"/>
  <c r="Y99" i="31"/>
  <c r="X99" i="31"/>
  <c r="W99" i="31"/>
  <c r="V99" i="31"/>
  <c r="U99" i="31"/>
  <c r="T99" i="31"/>
  <c r="S99" i="31"/>
  <c r="R99" i="31"/>
  <c r="Q99" i="31"/>
  <c r="P99" i="31"/>
  <c r="O99" i="31"/>
  <c r="N99" i="31"/>
  <c r="M99" i="31"/>
  <c r="L99" i="31"/>
  <c r="K99" i="31"/>
  <c r="J99" i="31"/>
  <c r="I99" i="31"/>
  <c r="H99" i="31"/>
  <c r="G99" i="31"/>
  <c r="F99" i="31"/>
  <c r="E99" i="31"/>
  <c r="D99" i="31"/>
  <c r="C99" i="31"/>
  <c r="B99" i="31"/>
  <c r="AA98" i="31"/>
  <c r="Z98" i="31"/>
  <c r="Y98" i="31"/>
  <c r="X98" i="31"/>
  <c r="W98" i="31"/>
  <c r="V98" i="31"/>
  <c r="U98" i="31"/>
  <c r="AC98" i="31" s="1"/>
  <c r="T98" i="31"/>
  <c r="S98" i="31"/>
  <c r="R98" i="31"/>
  <c r="Q98" i="31"/>
  <c r="P98" i="31"/>
  <c r="O98" i="31"/>
  <c r="N98" i="31"/>
  <c r="M98" i="31"/>
  <c r="L98" i="31"/>
  <c r="K98" i="31"/>
  <c r="J98" i="31"/>
  <c r="I98" i="31"/>
  <c r="H98" i="31"/>
  <c r="G98" i="31"/>
  <c r="F98" i="31"/>
  <c r="E98" i="31"/>
  <c r="D98" i="31"/>
  <c r="C98" i="31"/>
  <c r="B98" i="31"/>
  <c r="AA97" i="31"/>
  <c r="Z97" i="31"/>
  <c r="Y97" i="31"/>
  <c r="X97" i="31"/>
  <c r="W97" i="31"/>
  <c r="V97" i="31"/>
  <c r="U97" i="31"/>
  <c r="T97" i="31"/>
  <c r="S97" i="31"/>
  <c r="R97" i="31"/>
  <c r="Q97" i="31"/>
  <c r="P97" i="31"/>
  <c r="O97" i="31"/>
  <c r="N97" i="31"/>
  <c r="M97" i="31"/>
  <c r="L97" i="31"/>
  <c r="K97" i="31"/>
  <c r="J97" i="31"/>
  <c r="I97" i="31"/>
  <c r="H97" i="31"/>
  <c r="G97" i="31"/>
  <c r="F97" i="31"/>
  <c r="E97" i="31"/>
  <c r="D97" i="31"/>
  <c r="C97" i="31"/>
  <c r="B97" i="31"/>
  <c r="AA96" i="31"/>
  <c r="Z96" i="31"/>
  <c r="Y96" i="31"/>
  <c r="X96" i="31"/>
  <c r="W96" i="31"/>
  <c r="V96" i="31"/>
  <c r="U96" i="31"/>
  <c r="T96" i="31"/>
  <c r="S96" i="31"/>
  <c r="R96" i="31"/>
  <c r="Q96" i="31"/>
  <c r="P96" i="31"/>
  <c r="O96" i="31"/>
  <c r="N96" i="31"/>
  <c r="M96" i="31"/>
  <c r="L96" i="31"/>
  <c r="K96" i="31"/>
  <c r="J96" i="31"/>
  <c r="I96" i="31"/>
  <c r="H96" i="31"/>
  <c r="G96" i="31"/>
  <c r="F96" i="31"/>
  <c r="E96" i="31"/>
  <c r="D96" i="31"/>
  <c r="C96" i="31"/>
  <c r="B96" i="31"/>
  <c r="AB96" i="31" s="1"/>
  <c r="AA95" i="31"/>
  <c r="Z95" i="31"/>
  <c r="Y95" i="31"/>
  <c r="X95" i="31"/>
  <c r="W95" i="31"/>
  <c r="V95" i="31"/>
  <c r="U95" i="31"/>
  <c r="AC95" i="31" s="1"/>
  <c r="T95" i="31"/>
  <c r="S95" i="31"/>
  <c r="R95" i="31"/>
  <c r="Q95" i="31"/>
  <c r="P95" i="31"/>
  <c r="O95" i="31"/>
  <c r="N95" i="31"/>
  <c r="M95" i="31"/>
  <c r="L95" i="31"/>
  <c r="K95" i="31"/>
  <c r="J95" i="31"/>
  <c r="I95" i="31"/>
  <c r="H95" i="31"/>
  <c r="G95" i="31"/>
  <c r="F95" i="31"/>
  <c r="E95" i="31"/>
  <c r="D95" i="31"/>
  <c r="C95" i="31"/>
  <c r="B95" i="31"/>
  <c r="AB95" i="31" s="1"/>
  <c r="AA94" i="31"/>
  <c r="Z94" i="31"/>
  <c r="Y94" i="31"/>
  <c r="X94" i="31"/>
  <c r="W94" i="31"/>
  <c r="V94" i="31"/>
  <c r="U94" i="31"/>
  <c r="AC94" i="31" s="1"/>
  <c r="T94" i="31"/>
  <c r="S94" i="31"/>
  <c r="R94" i="31"/>
  <c r="Q94" i="31"/>
  <c r="P94" i="31"/>
  <c r="O94" i="31"/>
  <c r="N94" i="31"/>
  <c r="M94" i="31"/>
  <c r="L94" i="31"/>
  <c r="K94" i="31"/>
  <c r="J94" i="31"/>
  <c r="I94" i="31"/>
  <c r="H94" i="31"/>
  <c r="G94" i="31"/>
  <c r="F94" i="31"/>
  <c r="E94" i="31"/>
  <c r="D94" i="31"/>
  <c r="AB94" i="31" s="1"/>
  <c r="C94" i="31"/>
  <c r="B94" i="31"/>
  <c r="AA93" i="31"/>
  <c r="Z93" i="31"/>
  <c r="Y93" i="31"/>
  <c r="X93" i="31"/>
  <c r="W93" i="31"/>
  <c r="V93" i="31"/>
  <c r="U93" i="31"/>
  <c r="T93" i="31"/>
  <c r="S93" i="31"/>
  <c r="R93" i="31"/>
  <c r="Q93" i="31"/>
  <c r="P93" i="31"/>
  <c r="O93" i="31"/>
  <c r="N93" i="31"/>
  <c r="M93" i="31"/>
  <c r="L93" i="31"/>
  <c r="K93" i="31"/>
  <c r="J93" i="31"/>
  <c r="I93" i="31"/>
  <c r="H93" i="31"/>
  <c r="G93" i="31"/>
  <c r="F93" i="31"/>
  <c r="E93" i="31"/>
  <c r="D93" i="31"/>
  <c r="C93" i="31"/>
  <c r="B93"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B92" i="31"/>
  <c r="AA91" i="31"/>
  <c r="Z91" i="31"/>
  <c r="Y91" i="31"/>
  <c r="X91" i="31"/>
  <c r="W91" i="31"/>
  <c r="V91" i="31"/>
  <c r="U91" i="31"/>
  <c r="T91" i="31"/>
  <c r="S91" i="31"/>
  <c r="R91" i="31"/>
  <c r="Q91" i="31"/>
  <c r="P91" i="31"/>
  <c r="O91" i="31"/>
  <c r="N91" i="31"/>
  <c r="M91" i="31"/>
  <c r="L91" i="31"/>
  <c r="K91" i="31"/>
  <c r="J91" i="31"/>
  <c r="I91" i="31"/>
  <c r="H91" i="31"/>
  <c r="G91" i="31"/>
  <c r="F91" i="31"/>
  <c r="E91" i="31"/>
  <c r="D91" i="31"/>
  <c r="C91" i="31"/>
  <c r="B91" i="31"/>
  <c r="AA90" i="31"/>
  <c r="Z90" i="31"/>
  <c r="Y90" i="31"/>
  <c r="X90" i="31"/>
  <c r="W90" i="31"/>
  <c r="V90" i="31"/>
  <c r="U90" i="31"/>
  <c r="T90" i="31"/>
  <c r="S90" i="31"/>
  <c r="R90" i="31"/>
  <c r="Q90" i="31"/>
  <c r="P90" i="31"/>
  <c r="O90" i="31"/>
  <c r="N90" i="31"/>
  <c r="M90" i="31"/>
  <c r="L90" i="31"/>
  <c r="K90" i="31"/>
  <c r="J90" i="31"/>
  <c r="I90" i="31"/>
  <c r="H90" i="31"/>
  <c r="G90" i="31"/>
  <c r="F90" i="31"/>
  <c r="E90" i="31"/>
  <c r="D90" i="31"/>
  <c r="C90" i="31"/>
  <c r="B90" i="31"/>
  <c r="AA89" i="31"/>
  <c r="Z89" i="31"/>
  <c r="Y89" i="31"/>
  <c r="X89" i="31"/>
  <c r="W89" i="31"/>
  <c r="V89" i="31"/>
  <c r="U89" i="31"/>
  <c r="T89" i="31"/>
  <c r="S89" i="31"/>
  <c r="R89" i="31"/>
  <c r="Q89" i="31"/>
  <c r="P89" i="31"/>
  <c r="O89" i="31"/>
  <c r="N89" i="31"/>
  <c r="M89" i="31"/>
  <c r="L89" i="31"/>
  <c r="K89" i="31"/>
  <c r="J89" i="31"/>
  <c r="I89" i="31"/>
  <c r="H89" i="31"/>
  <c r="G89" i="31"/>
  <c r="F89" i="31"/>
  <c r="E89" i="31"/>
  <c r="D89" i="31"/>
  <c r="C89" i="31"/>
  <c r="B89" i="31"/>
  <c r="AA88" i="31"/>
  <c r="Z88" i="31"/>
  <c r="Y88" i="31"/>
  <c r="X88" i="31"/>
  <c r="W88" i="31"/>
  <c r="V88" i="31"/>
  <c r="U88" i="31"/>
  <c r="T88" i="31"/>
  <c r="S88" i="31"/>
  <c r="R88" i="31"/>
  <c r="AC88" i="31" s="1"/>
  <c r="Q88" i="31"/>
  <c r="P88" i="31"/>
  <c r="O88" i="31"/>
  <c r="N88" i="31"/>
  <c r="M88" i="31"/>
  <c r="L88" i="31"/>
  <c r="K88" i="31"/>
  <c r="J88" i="31"/>
  <c r="I88" i="31"/>
  <c r="H88" i="31"/>
  <c r="G88" i="31"/>
  <c r="F88" i="31"/>
  <c r="E88" i="31"/>
  <c r="D88" i="31"/>
  <c r="C88" i="31"/>
  <c r="B88" i="31"/>
  <c r="AB88" i="31" s="1"/>
  <c r="AA87" i="31"/>
  <c r="Z87" i="31"/>
  <c r="Y87" i="31"/>
  <c r="X87" i="31"/>
  <c r="W87" i="31"/>
  <c r="V87" i="31"/>
  <c r="U87" i="31"/>
  <c r="AC87" i="31" s="1"/>
  <c r="T87" i="31"/>
  <c r="S87" i="31"/>
  <c r="R87" i="31"/>
  <c r="Q87" i="31"/>
  <c r="P87" i="31"/>
  <c r="O87" i="31"/>
  <c r="N87" i="31"/>
  <c r="M87" i="31"/>
  <c r="L87" i="31"/>
  <c r="K87" i="31"/>
  <c r="J87" i="31"/>
  <c r="I87" i="31"/>
  <c r="H87" i="31"/>
  <c r="G87" i="31"/>
  <c r="F87" i="31"/>
  <c r="E87" i="31"/>
  <c r="D87" i="31"/>
  <c r="C87" i="31"/>
  <c r="B87" i="31"/>
  <c r="AB87" i="31" s="1"/>
  <c r="AA86" i="31"/>
  <c r="Z86" i="31"/>
  <c r="Y86" i="31"/>
  <c r="X86" i="31"/>
  <c r="W86" i="31"/>
  <c r="V86" i="31"/>
  <c r="U86" i="31"/>
  <c r="T86" i="31"/>
  <c r="S86" i="31"/>
  <c r="R86" i="31"/>
  <c r="Q86" i="31"/>
  <c r="P86" i="31"/>
  <c r="O86" i="31"/>
  <c r="N86" i="31"/>
  <c r="M86" i="31"/>
  <c r="L86" i="31"/>
  <c r="K86" i="31"/>
  <c r="J86" i="31"/>
  <c r="I86" i="31"/>
  <c r="H86" i="31"/>
  <c r="G86" i="31"/>
  <c r="F86" i="31"/>
  <c r="E86" i="31"/>
  <c r="D86" i="31"/>
  <c r="AB86" i="31" s="1"/>
  <c r="C86" i="31"/>
  <c r="B86" i="31"/>
  <c r="AA85" i="31"/>
  <c r="Z85" i="31"/>
  <c r="Y85" i="31"/>
  <c r="X85" i="31"/>
  <c r="W85" i="31"/>
  <c r="V85" i="31"/>
  <c r="U85" i="31"/>
  <c r="T85" i="31"/>
  <c r="S85" i="31"/>
  <c r="R85" i="31"/>
  <c r="Q85" i="31"/>
  <c r="P85" i="31"/>
  <c r="O85" i="31"/>
  <c r="N85" i="31"/>
  <c r="M85" i="31"/>
  <c r="L85" i="31"/>
  <c r="K85" i="31"/>
  <c r="J85" i="31"/>
  <c r="I85" i="31"/>
  <c r="H85" i="31"/>
  <c r="G85" i="31"/>
  <c r="F85" i="31"/>
  <c r="AB85" i="31" s="1"/>
  <c r="E85" i="31"/>
  <c r="D85" i="31"/>
  <c r="C85" i="31"/>
  <c r="B85" i="31"/>
  <c r="AA84" i="31"/>
  <c r="Z84" i="31"/>
  <c r="Y84" i="31"/>
  <c r="X84" i="31"/>
  <c r="W84" i="31"/>
  <c r="V84" i="31"/>
  <c r="U84" i="31"/>
  <c r="T84" i="31"/>
  <c r="S84" i="31"/>
  <c r="R84" i="31"/>
  <c r="Q84" i="31"/>
  <c r="P84" i="31"/>
  <c r="O84" i="31"/>
  <c r="N84" i="31"/>
  <c r="M84" i="31"/>
  <c r="L84" i="31"/>
  <c r="K84" i="31"/>
  <c r="J84" i="31"/>
  <c r="I84" i="31"/>
  <c r="H84" i="31"/>
  <c r="G84" i="31"/>
  <c r="F84" i="31"/>
  <c r="E84" i="31"/>
  <c r="D84" i="31"/>
  <c r="C84" i="31"/>
  <c r="B84" i="31"/>
  <c r="AA83" i="31"/>
  <c r="Z83" i="31"/>
  <c r="Y83" i="31"/>
  <c r="X83" i="31"/>
  <c r="W83" i="31"/>
  <c r="V83" i="31"/>
  <c r="U83" i="31"/>
  <c r="T83" i="31"/>
  <c r="S83" i="31"/>
  <c r="R83" i="31"/>
  <c r="AC83" i="31" s="1"/>
  <c r="Q83" i="31"/>
  <c r="P83" i="31"/>
  <c r="O83" i="31"/>
  <c r="N83" i="31"/>
  <c r="M83" i="31"/>
  <c r="L83" i="31"/>
  <c r="K83" i="31"/>
  <c r="J83" i="31"/>
  <c r="I83" i="31"/>
  <c r="H83" i="31"/>
  <c r="G83" i="31"/>
  <c r="F83" i="31"/>
  <c r="E83" i="31"/>
  <c r="D83" i="31"/>
  <c r="C83" i="31"/>
  <c r="B83" i="31"/>
  <c r="AA82" i="31"/>
  <c r="Z82" i="31"/>
  <c r="Y82" i="31"/>
  <c r="X82" i="31"/>
  <c r="W82" i="31"/>
  <c r="V82" i="31"/>
  <c r="U82" i="31"/>
  <c r="T82" i="31"/>
  <c r="S82" i="31"/>
  <c r="R82" i="31"/>
  <c r="Q82" i="31"/>
  <c r="P82" i="31"/>
  <c r="O82" i="31"/>
  <c r="N82" i="31"/>
  <c r="M82" i="31"/>
  <c r="L82" i="31"/>
  <c r="K82" i="31"/>
  <c r="J82" i="31"/>
  <c r="I82" i="31"/>
  <c r="H82" i="31"/>
  <c r="G82" i="31"/>
  <c r="F82" i="31"/>
  <c r="E82" i="31"/>
  <c r="D82" i="31"/>
  <c r="C82" i="31"/>
  <c r="B82" i="31"/>
  <c r="AA81" i="31"/>
  <c r="Z81" i="31"/>
  <c r="Y81" i="31"/>
  <c r="X81" i="31"/>
  <c r="W81" i="31"/>
  <c r="V81" i="31"/>
  <c r="U81" i="31"/>
  <c r="T81" i="31"/>
  <c r="S81" i="31"/>
  <c r="R81" i="31"/>
  <c r="Q81" i="31"/>
  <c r="P81" i="31"/>
  <c r="O81" i="31"/>
  <c r="N81" i="31"/>
  <c r="M81" i="31"/>
  <c r="L81" i="31"/>
  <c r="K81" i="31"/>
  <c r="J81" i="31"/>
  <c r="I81" i="31"/>
  <c r="H81" i="31"/>
  <c r="G81" i="31"/>
  <c r="F81" i="31"/>
  <c r="E81" i="31"/>
  <c r="D81" i="31"/>
  <c r="C81" i="31"/>
  <c r="B81" i="31"/>
  <c r="AA80" i="31"/>
  <c r="Z80" i="31"/>
  <c r="Y80" i="31"/>
  <c r="X80" i="31"/>
  <c r="W80" i="31"/>
  <c r="V80" i="31"/>
  <c r="U80" i="31"/>
  <c r="T80" i="31"/>
  <c r="S80" i="31"/>
  <c r="R80" i="31"/>
  <c r="AC80" i="31" s="1"/>
  <c r="Q80" i="31"/>
  <c r="P80" i="31"/>
  <c r="O80" i="31"/>
  <c r="N80" i="31"/>
  <c r="M80" i="31"/>
  <c r="L80" i="31"/>
  <c r="K80" i="31"/>
  <c r="J80" i="31"/>
  <c r="I80" i="31"/>
  <c r="H80" i="31"/>
  <c r="G80" i="31"/>
  <c r="F80" i="31"/>
  <c r="E80" i="31"/>
  <c r="D80" i="31"/>
  <c r="C80" i="31"/>
  <c r="B80" i="31"/>
  <c r="AB80" i="31" s="1"/>
  <c r="AA79" i="31"/>
  <c r="Z79" i="31"/>
  <c r="Y79" i="31"/>
  <c r="X79" i="31"/>
  <c r="W79" i="31"/>
  <c r="V79" i="31"/>
  <c r="U79" i="31"/>
  <c r="AC79" i="31" s="1"/>
  <c r="T79" i="31"/>
  <c r="S79" i="31"/>
  <c r="R79" i="31"/>
  <c r="Q79" i="31"/>
  <c r="P79" i="31"/>
  <c r="O79" i="31"/>
  <c r="N79" i="31"/>
  <c r="M79" i="31"/>
  <c r="L79" i="31"/>
  <c r="K79" i="31"/>
  <c r="J79" i="31"/>
  <c r="I79" i="31"/>
  <c r="H79" i="31"/>
  <c r="G79" i="31"/>
  <c r="F79" i="31"/>
  <c r="E79" i="31"/>
  <c r="D79" i="31"/>
  <c r="C79" i="31"/>
  <c r="B79" i="31"/>
  <c r="AB79" i="31" s="1"/>
  <c r="AA78" i="31"/>
  <c r="Z78" i="31"/>
  <c r="Y78" i="31"/>
  <c r="X78" i="31"/>
  <c r="W78" i="31"/>
  <c r="V78" i="31"/>
  <c r="U78" i="31"/>
  <c r="AC78" i="31" s="1"/>
  <c r="T78" i="31"/>
  <c r="S78" i="31"/>
  <c r="R78" i="31"/>
  <c r="Q78" i="31"/>
  <c r="P78" i="31"/>
  <c r="O78" i="31"/>
  <c r="N78" i="31"/>
  <c r="M78" i="31"/>
  <c r="L78" i="31"/>
  <c r="K78" i="31"/>
  <c r="J78" i="31"/>
  <c r="I78" i="31"/>
  <c r="H78" i="31"/>
  <c r="G78" i="31"/>
  <c r="F78" i="31"/>
  <c r="E78" i="31"/>
  <c r="D78" i="31"/>
  <c r="AB78" i="31" s="1"/>
  <c r="C78" i="31"/>
  <c r="B78"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B77" i="31"/>
  <c r="AA76" i="31"/>
  <c r="Z76" i="31"/>
  <c r="Y76" i="31"/>
  <c r="X76" i="31"/>
  <c r="W76" i="31"/>
  <c r="V76" i="31"/>
  <c r="U76" i="31"/>
  <c r="T76" i="31"/>
  <c r="S76" i="31"/>
  <c r="R76" i="31"/>
  <c r="AC76" i="31" s="1"/>
  <c r="Q76" i="31"/>
  <c r="P76" i="31"/>
  <c r="O76" i="31"/>
  <c r="N76" i="31"/>
  <c r="M76" i="31"/>
  <c r="L76" i="31"/>
  <c r="K76" i="31"/>
  <c r="J76" i="31"/>
  <c r="I76" i="31"/>
  <c r="H76" i="31"/>
  <c r="AB76" i="31" s="1"/>
  <c r="G76" i="31"/>
  <c r="F76" i="31"/>
  <c r="E76" i="31"/>
  <c r="D76" i="31"/>
  <c r="C76" i="31"/>
  <c r="B76" i="31"/>
  <c r="AA75" i="31"/>
  <c r="Z75" i="31"/>
  <c r="Y75" i="31"/>
  <c r="X75" i="31"/>
  <c r="W75" i="31"/>
  <c r="V75" i="31"/>
  <c r="U75" i="31"/>
  <c r="T75" i="31"/>
  <c r="S75" i="31"/>
  <c r="R75" i="31"/>
  <c r="Q75" i="31"/>
  <c r="P75" i="31"/>
  <c r="O75" i="31"/>
  <c r="N75" i="31"/>
  <c r="M75" i="31"/>
  <c r="L75" i="31"/>
  <c r="K75" i="31"/>
  <c r="J75" i="31"/>
  <c r="I75" i="31"/>
  <c r="H75" i="31"/>
  <c r="G75" i="31"/>
  <c r="F75" i="31"/>
  <c r="E75" i="31"/>
  <c r="D75" i="31"/>
  <c r="C75" i="31"/>
  <c r="B75" i="31"/>
  <c r="AA74" i="31"/>
  <c r="Z74" i="31"/>
  <c r="Y74" i="31"/>
  <c r="X74" i="31"/>
  <c r="W74" i="31"/>
  <c r="V74" i="31"/>
  <c r="U74" i="31"/>
  <c r="T74" i="31"/>
  <c r="S74" i="31"/>
  <c r="R74" i="31"/>
  <c r="Q74" i="31"/>
  <c r="P74" i="31"/>
  <c r="O74" i="31"/>
  <c r="N74" i="31"/>
  <c r="M74" i="31"/>
  <c r="L74" i="31"/>
  <c r="K74" i="31"/>
  <c r="J74" i="31"/>
  <c r="I74" i="31"/>
  <c r="H74" i="31"/>
  <c r="G74" i="31"/>
  <c r="F74" i="31"/>
  <c r="E74" i="31"/>
  <c r="D74" i="31"/>
  <c r="C74" i="31"/>
  <c r="B74" i="31"/>
  <c r="AA73" i="31"/>
  <c r="Z73" i="31"/>
  <c r="Y73" i="31"/>
  <c r="X73" i="31"/>
  <c r="W73" i="31"/>
  <c r="V73" i="31"/>
  <c r="U73" i="31"/>
  <c r="T73" i="31"/>
  <c r="S73" i="31"/>
  <c r="R73" i="31"/>
  <c r="Q73" i="31"/>
  <c r="P73" i="31"/>
  <c r="O73" i="31"/>
  <c r="N73" i="31"/>
  <c r="M73" i="31"/>
  <c r="L73" i="31"/>
  <c r="K73" i="31"/>
  <c r="J73" i="31"/>
  <c r="I73" i="31"/>
  <c r="H73" i="31"/>
  <c r="G73" i="31"/>
  <c r="F73" i="31"/>
  <c r="E73" i="31"/>
  <c r="D73" i="31"/>
  <c r="C73" i="31"/>
  <c r="B73" i="31"/>
  <c r="AA72" i="31"/>
  <c r="Z72" i="31"/>
  <c r="Y72" i="31"/>
  <c r="X72" i="31"/>
  <c r="W72" i="31"/>
  <c r="V72" i="31"/>
  <c r="U72" i="31"/>
  <c r="T72" i="31"/>
  <c r="S72" i="31"/>
  <c r="R72" i="31"/>
  <c r="AC72" i="31" s="1"/>
  <c r="Q72" i="31"/>
  <c r="P72" i="31"/>
  <c r="O72" i="31"/>
  <c r="N72" i="31"/>
  <c r="M72" i="31"/>
  <c r="L72" i="31"/>
  <c r="K72" i="31"/>
  <c r="J72" i="31"/>
  <c r="I72" i="31"/>
  <c r="H72" i="31"/>
  <c r="G72" i="31"/>
  <c r="F72" i="31"/>
  <c r="E72" i="31"/>
  <c r="D72" i="31"/>
  <c r="C72" i="31"/>
  <c r="B72" i="31"/>
  <c r="AB72" i="31" s="1"/>
  <c r="AA71" i="31"/>
  <c r="Z71" i="31"/>
  <c r="Y71" i="31"/>
  <c r="X71" i="31"/>
  <c r="W71" i="31"/>
  <c r="V71" i="31"/>
  <c r="U71" i="31"/>
  <c r="AC71" i="31" s="1"/>
  <c r="T71" i="31"/>
  <c r="S71" i="31"/>
  <c r="R71" i="31"/>
  <c r="Q71" i="31"/>
  <c r="P71" i="31"/>
  <c r="O71" i="31"/>
  <c r="N71" i="31"/>
  <c r="M71" i="31"/>
  <c r="L71" i="31"/>
  <c r="K71" i="31"/>
  <c r="J71" i="31"/>
  <c r="I71" i="31"/>
  <c r="H71" i="31"/>
  <c r="G71" i="31"/>
  <c r="F71" i="31"/>
  <c r="E71" i="31"/>
  <c r="D71" i="31"/>
  <c r="C71" i="31"/>
  <c r="B71" i="31"/>
  <c r="AB71" i="31" s="1"/>
  <c r="AA70" i="31"/>
  <c r="Z70" i="31"/>
  <c r="Y70" i="31"/>
  <c r="X70" i="31"/>
  <c r="W70" i="31"/>
  <c r="V70" i="31"/>
  <c r="U70" i="31"/>
  <c r="T70" i="31"/>
  <c r="S70" i="31"/>
  <c r="R70" i="31"/>
  <c r="Q70" i="31"/>
  <c r="P70" i="31"/>
  <c r="O70" i="31"/>
  <c r="N70" i="31"/>
  <c r="M70" i="31"/>
  <c r="L70" i="31"/>
  <c r="K70" i="31"/>
  <c r="J70" i="31"/>
  <c r="I70" i="31"/>
  <c r="H70" i="31"/>
  <c r="G70" i="31"/>
  <c r="F70" i="31"/>
  <c r="E70" i="31"/>
  <c r="D70" i="31"/>
  <c r="C70" i="31"/>
  <c r="B70" i="31"/>
  <c r="AA69" i="31"/>
  <c r="Z69" i="31"/>
  <c r="Y69" i="31"/>
  <c r="X69" i="31"/>
  <c r="W69" i="31"/>
  <c r="V69" i="31"/>
  <c r="U69" i="31"/>
  <c r="T69" i="31"/>
  <c r="S69" i="31"/>
  <c r="R69" i="31"/>
  <c r="Q69" i="31"/>
  <c r="P69" i="31"/>
  <c r="O69" i="31"/>
  <c r="N69" i="31"/>
  <c r="M69" i="31"/>
  <c r="L69" i="31"/>
  <c r="K69" i="31"/>
  <c r="J69" i="31"/>
  <c r="I69" i="31"/>
  <c r="H69" i="31"/>
  <c r="G69" i="31"/>
  <c r="F69" i="31"/>
  <c r="AB69" i="31" s="1"/>
  <c r="E69" i="31"/>
  <c r="D69" i="31"/>
  <c r="C69" i="31"/>
  <c r="B69" i="31"/>
  <c r="AA68" i="31"/>
  <c r="Z68" i="31"/>
  <c r="Y68" i="31"/>
  <c r="X68" i="31"/>
  <c r="W68" i="31"/>
  <c r="V68" i="31"/>
  <c r="U68" i="31"/>
  <c r="T68" i="31"/>
  <c r="S68" i="31"/>
  <c r="R68" i="31"/>
  <c r="Q68" i="31"/>
  <c r="P68" i="31"/>
  <c r="O68" i="31"/>
  <c r="N68" i="31"/>
  <c r="M68" i="31"/>
  <c r="L68" i="31"/>
  <c r="K68" i="31"/>
  <c r="J68" i="31"/>
  <c r="I68" i="31"/>
  <c r="H68" i="31"/>
  <c r="G68" i="31"/>
  <c r="F68" i="31"/>
  <c r="E68" i="31"/>
  <c r="D68" i="31"/>
  <c r="C68" i="31"/>
  <c r="B68" i="31"/>
  <c r="AA67" i="31"/>
  <c r="Z67" i="31"/>
  <c r="Y67" i="31"/>
  <c r="X67" i="31"/>
  <c r="W67" i="31"/>
  <c r="V67" i="31"/>
  <c r="U67" i="31"/>
  <c r="T67" i="31"/>
  <c r="S67" i="31"/>
  <c r="R67" i="31"/>
  <c r="AC67" i="31" s="1"/>
  <c r="Q67" i="31"/>
  <c r="P67" i="31"/>
  <c r="O67" i="31"/>
  <c r="N67" i="31"/>
  <c r="M67" i="31"/>
  <c r="L67" i="31"/>
  <c r="K67" i="31"/>
  <c r="J67" i="31"/>
  <c r="I67" i="31"/>
  <c r="H67" i="31"/>
  <c r="G67" i="31"/>
  <c r="F67" i="31"/>
  <c r="E67" i="31"/>
  <c r="D67" i="31"/>
  <c r="C67" i="31"/>
  <c r="B67" i="31"/>
  <c r="AA66" i="31"/>
  <c r="Z66" i="31"/>
  <c r="Y66" i="31"/>
  <c r="X66" i="31"/>
  <c r="W66" i="31"/>
  <c r="V66" i="31"/>
  <c r="U66" i="31"/>
  <c r="T66" i="31"/>
  <c r="S66" i="31"/>
  <c r="R66" i="31"/>
  <c r="Q66" i="31"/>
  <c r="P66" i="31"/>
  <c r="O66" i="31"/>
  <c r="N66" i="31"/>
  <c r="M66" i="31"/>
  <c r="L66" i="31"/>
  <c r="K66" i="31"/>
  <c r="J66" i="31"/>
  <c r="I66" i="31"/>
  <c r="H66" i="31"/>
  <c r="G66" i="31"/>
  <c r="F66" i="31"/>
  <c r="E66" i="31"/>
  <c r="D66" i="31"/>
  <c r="C66" i="31"/>
  <c r="B66" i="31"/>
  <c r="AA65" i="31"/>
  <c r="Z65" i="31"/>
  <c r="Y65" i="31"/>
  <c r="X65" i="31"/>
  <c r="W65" i="31"/>
  <c r="V65" i="31"/>
  <c r="U65" i="31"/>
  <c r="T65" i="31"/>
  <c r="S65" i="31"/>
  <c r="R65" i="31"/>
  <c r="Q65" i="31"/>
  <c r="P65" i="31"/>
  <c r="O65" i="31"/>
  <c r="N65" i="31"/>
  <c r="M65" i="31"/>
  <c r="L65" i="31"/>
  <c r="K65" i="31"/>
  <c r="J65" i="31"/>
  <c r="I65" i="31"/>
  <c r="H65" i="31"/>
  <c r="G65" i="31"/>
  <c r="F65" i="31"/>
  <c r="E65" i="31"/>
  <c r="D65" i="31"/>
  <c r="C65" i="31"/>
  <c r="B65" i="31"/>
  <c r="AA64" i="31"/>
  <c r="Z64" i="31"/>
  <c r="Y64" i="31"/>
  <c r="X64" i="31"/>
  <c r="W64" i="31"/>
  <c r="V64" i="31"/>
  <c r="U64" i="31"/>
  <c r="T64" i="31"/>
  <c r="S64" i="31"/>
  <c r="R64" i="31"/>
  <c r="AC64" i="31" s="1"/>
  <c r="Q64" i="31"/>
  <c r="P64" i="31"/>
  <c r="O64" i="31"/>
  <c r="N64" i="31"/>
  <c r="M64" i="31"/>
  <c r="L64" i="31"/>
  <c r="K64" i="31"/>
  <c r="J64" i="31"/>
  <c r="I64" i="31"/>
  <c r="H64" i="31"/>
  <c r="G64" i="31"/>
  <c r="F64" i="31"/>
  <c r="E64" i="31"/>
  <c r="D64" i="31"/>
  <c r="C64" i="31"/>
  <c r="B64" i="31"/>
  <c r="AB64" i="31" s="1"/>
  <c r="AA63" i="31"/>
  <c r="Z63" i="31"/>
  <c r="Y63" i="31"/>
  <c r="X63" i="31"/>
  <c r="W63" i="31"/>
  <c r="V63" i="31"/>
  <c r="U63" i="31"/>
  <c r="T63" i="31"/>
  <c r="S63" i="31"/>
  <c r="R63" i="31"/>
  <c r="Q63" i="31"/>
  <c r="P63" i="31"/>
  <c r="O63" i="31"/>
  <c r="N63" i="31"/>
  <c r="M63" i="31"/>
  <c r="L63" i="31"/>
  <c r="K63" i="31"/>
  <c r="J63" i="31"/>
  <c r="I63" i="31"/>
  <c r="H63" i="31"/>
  <c r="G63" i="31"/>
  <c r="F63" i="31"/>
  <c r="E63" i="31"/>
  <c r="D63" i="31"/>
  <c r="C63" i="31"/>
  <c r="B63" i="31"/>
  <c r="AB63" i="31" s="1"/>
  <c r="AA62" i="31"/>
  <c r="Z62" i="31"/>
  <c r="Y62" i="31"/>
  <c r="X62" i="31"/>
  <c r="W62" i="31"/>
  <c r="V62" i="31"/>
  <c r="U62" i="31"/>
  <c r="AC62" i="31" s="1"/>
  <c r="T62" i="31"/>
  <c r="S62" i="31"/>
  <c r="R62" i="31"/>
  <c r="Q62" i="31"/>
  <c r="P62" i="31"/>
  <c r="O62" i="31"/>
  <c r="N62" i="31"/>
  <c r="M62" i="31"/>
  <c r="L62" i="31"/>
  <c r="K62" i="31"/>
  <c r="J62" i="31"/>
  <c r="I62" i="31"/>
  <c r="H62" i="31"/>
  <c r="G62" i="31"/>
  <c r="F62" i="31"/>
  <c r="E62" i="31"/>
  <c r="D62" i="31"/>
  <c r="AB62" i="31" s="1"/>
  <c r="C62" i="31"/>
  <c r="B62" i="31"/>
  <c r="AA61" i="31"/>
  <c r="Z61" i="31"/>
  <c r="Y61" i="31"/>
  <c r="X61" i="31"/>
  <c r="W61" i="31"/>
  <c r="V61" i="31"/>
  <c r="U61" i="31"/>
  <c r="T61" i="31"/>
  <c r="S61" i="31"/>
  <c r="R61" i="31"/>
  <c r="Q61" i="31"/>
  <c r="P61" i="31"/>
  <c r="O61" i="31"/>
  <c r="N61" i="31"/>
  <c r="M61" i="31"/>
  <c r="L61" i="31"/>
  <c r="K61" i="31"/>
  <c r="J61" i="31"/>
  <c r="I61" i="31"/>
  <c r="H61" i="31"/>
  <c r="G61" i="31"/>
  <c r="F61" i="31"/>
  <c r="AB61" i="31" s="1"/>
  <c r="E61" i="31"/>
  <c r="D61" i="31"/>
  <c r="C61" i="31"/>
  <c r="B61" i="31"/>
  <c r="AA60" i="31"/>
  <c r="Z60" i="31"/>
  <c r="Y60" i="31"/>
  <c r="X60" i="31"/>
  <c r="W60" i="31"/>
  <c r="V60" i="31"/>
  <c r="U60" i="31"/>
  <c r="T60" i="31"/>
  <c r="S60" i="31"/>
  <c r="R60" i="31"/>
  <c r="Q60" i="31"/>
  <c r="P60" i="31"/>
  <c r="O60" i="31"/>
  <c r="N60" i="31"/>
  <c r="M60" i="31"/>
  <c r="L60" i="31"/>
  <c r="K60" i="31"/>
  <c r="J60" i="31"/>
  <c r="I60" i="31"/>
  <c r="H60" i="31"/>
  <c r="AB60" i="31" s="1"/>
  <c r="G60" i="31"/>
  <c r="F60" i="31"/>
  <c r="E60" i="31"/>
  <c r="D60" i="31"/>
  <c r="C60" i="31"/>
  <c r="B60" i="31"/>
  <c r="AA59" i="31"/>
  <c r="Z59" i="31"/>
  <c r="Y59" i="31"/>
  <c r="X59" i="31"/>
  <c r="W59" i="31"/>
  <c r="V59" i="31"/>
  <c r="U59" i="31"/>
  <c r="T59" i="31"/>
  <c r="S59" i="31"/>
  <c r="R59" i="31"/>
  <c r="Q59" i="31"/>
  <c r="P59" i="31"/>
  <c r="O59" i="31"/>
  <c r="N59" i="31"/>
  <c r="M59" i="31"/>
  <c r="L59" i="31"/>
  <c r="K59" i="31"/>
  <c r="J59" i="31"/>
  <c r="I59" i="31"/>
  <c r="H59" i="31"/>
  <c r="G59" i="31"/>
  <c r="F59" i="31"/>
  <c r="E59" i="31"/>
  <c r="D59" i="31"/>
  <c r="C59" i="31"/>
  <c r="B59" i="31"/>
  <c r="AB128" i="31"/>
  <c r="AB149" i="31"/>
  <c r="AC101" i="31"/>
  <c r="AC97" i="31"/>
  <c r="AC96" i="31"/>
  <c r="AC92" i="31"/>
  <c r="AC90" i="31"/>
  <c r="AC89" i="31"/>
  <c r="AC85" i="31"/>
  <c r="AC82" i="31"/>
  <c r="AC81" i="31"/>
  <c r="AC74" i="31"/>
  <c r="AC73" i="31"/>
  <c r="AC66" i="31"/>
  <c r="AB66" i="31"/>
  <c r="L6" i="3"/>
  <c r="L5" i="3"/>
  <c r="L4" i="3"/>
  <c r="AA58" i="31"/>
  <c r="Z58" i="31"/>
  <c r="X58" i="31"/>
  <c r="V58" i="31"/>
  <c r="U58" i="31"/>
  <c r="S58" i="31"/>
  <c r="Q58" i="31"/>
  <c r="O58" i="31"/>
  <c r="M58" i="31"/>
  <c r="K58" i="31"/>
  <c r="J58" i="31"/>
  <c r="F58" i="31"/>
  <c r="D58" i="31"/>
  <c r="C58" i="31"/>
  <c r="B58" i="31"/>
  <c r="AB203" i="31"/>
  <c r="AB191" i="31"/>
  <c r="AB177" i="31"/>
  <c r="J161" i="31"/>
  <c r="Z159" i="31"/>
  <c r="Y159" i="31"/>
  <c r="X159" i="31"/>
  <c r="W159" i="31"/>
  <c r="V159" i="31"/>
  <c r="U159" i="31"/>
  <c r="T159" i="31"/>
  <c r="S159" i="31"/>
  <c r="R159" i="31"/>
  <c r="Q159" i="31"/>
  <c r="P159" i="31"/>
  <c r="O159" i="31"/>
  <c r="N159" i="31"/>
  <c r="M159" i="31"/>
  <c r="L159" i="31"/>
  <c r="K159" i="31"/>
  <c r="J159" i="31"/>
  <c r="I159" i="31"/>
  <c r="H159" i="31"/>
  <c r="G159" i="31"/>
  <c r="F159" i="31"/>
  <c r="E159" i="31"/>
  <c r="D159" i="31"/>
  <c r="C159" i="31"/>
  <c r="B159" i="31"/>
  <c r="Z109" i="31"/>
  <c r="Z161" i="31" s="1"/>
  <c r="Y109" i="31"/>
  <c r="Y161" i="31" s="1"/>
  <c r="O109" i="31"/>
  <c r="O161" i="31" s="1"/>
  <c r="J109" i="31"/>
  <c r="I109" i="31"/>
  <c r="I161" i="31" s="1"/>
  <c r="H109" i="31"/>
  <c r="H161" i="31" s="1"/>
  <c r="Z107" i="31"/>
  <c r="Y107" i="31"/>
  <c r="X107" i="31"/>
  <c r="W107" i="31"/>
  <c r="V107" i="31"/>
  <c r="U107" i="31"/>
  <c r="T107" i="31"/>
  <c r="S107" i="31"/>
  <c r="R107" i="31"/>
  <c r="Q107" i="31"/>
  <c r="P107" i="31"/>
  <c r="O107" i="31"/>
  <c r="N107" i="31"/>
  <c r="M107" i="31"/>
  <c r="L107" i="31"/>
  <c r="K107" i="31"/>
  <c r="J107" i="31"/>
  <c r="I107" i="31"/>
  <c r="H107" i="31"/>
  <c r="G107" i="31"/>
  <c r="F107" i="31"/>
  <c r="E107" i="31"/>
  <c r="D107" i="31"/>
  <c r="C107" i="31"/>
  <c r="B107" i="31"/>
  <c r="AC100" i="31"/>
  <c r="AC99" i="31"/>
  <c r="AC69" i="31"/>
  <c r="AC65" i="31"/>
  <c r="AC60" i="31"/>
  <c r="Y58" i="31"/>
  <c r="W58" i="31"/>
  <c r="T58" i="31"/>
  <c r="P58" i="31"/>
  <c r="N58" i="31"/>
  <c r="L58" i="31"/>
  <c r="I58" i="31"/>
  <c r="H58" i="31"/>
  <c r="G58" i="31"/>
  <c r="E58" i="31"/>
  <c r="Z57" i="31"/>
  <c r="Y57" i="31"/>
  <c r="X57" i="31"/>
  <c r="X109" i="31" s="1"/>
  <c r="X161" i="31" s="1"/>
  <c r="S57" i="31"/>
  <c r="S109" i="31" s="1"/>
  <c r="S161" i="31" s="1"/>
  <c r="R57" i="31"/>
  <c r="R109" i="31" s="1"/>
  <c r="R161" i="31" s="1"/>
  <c r="K57" i="31"/>
  <c r="K109" i="31" s="1"/>
  <c r="K161" i="31" s="1"/>
  <c r="J57" i="31"/>
  <c r="I57" i="31"/>
  <c r="H57" i="31"/>
  <c r="C57" i="31"/>
  <c r="C109" i="31" s="1"/>
  <c r="C161" i="31" s="1"/>
  <c r="B57" i="31"/>
  <c r="B109" i="31" s="1"/>
  <c r="B161" i="31" s="1"/>
  <c r="Y55" i="31"/>
  <c r="X55" i="31"/>
  <c r="W55" i="31"/>
  <c r="V55" i="31"/>
  <c r="U55" i="31"/>
  <c r="T55" i="31"/>
  <c r="S55" i="31"/>
  <c r="R55" i="31"/>
  <c r="Q55" i="31"/>
  <c r="P55" i="31"/>
  <c r="O55" i="31"/>
  <c r="N55" i="31"/>
  <c r="M55" i="31"/>
  <c r="L55" i="31"/>
  <c r="K55" i="31"/>
  <c r="J55" i="31"/>
  <c r="I55" i="31"/>
  <c r="H55" i="31"/>
  <c r="G55" i="31"/>
  <c r="E55" i="31"/>
  <c r="D55" i="31"/>
  <c r="C55" i="31"/>
  <c r="B55" i="31"/>
  <c r="A9" i="31"/>
  <c r="A59" i="31" s="1"/>
  <c r="A6" i="31"/>
  <c r="A7" i="31" s="1"/>
  <c r="A8" i="31" s="1"/>
  <c r="Z4" i="31"/>
  <c r="Y4" i="31"/>
  <c r="X4" i="31"/>
  <c r="W4" i="31"/>
  <c r="W57" i="31" s="1"/>
  <c r="W109" i="31" s="1"/>
  <c r="W161" i="31" s="1"/>
  <c r="V4" i="31"/>
  <c r="V57" i="31" s="1"/>
  <c r="V109" i="31" s="1"/>
  <c r="V161" i="31" s="1"/>
  <c r="U4" i="31"/>
  <c r="U57" i="31" s="1"/>
  <c r="U109" i="31" s="1"/>
  <c r="U161" i="31" s="1"/>
  <c r="T4" i="31"/>
  <c r="T57" i="31" s="1"/>
  <c r="T109" i="31" s="1"/>
  <c r="T161" i="31" s="1"/>
  <c r="S4" i="31"/>
  <c r="R4" i="31"/>
  <c r="Q4" i="31"/>
  <c r="Q57" i="31" s="1"/>
  <c r="Q109" i="31" s="1"/>
  <c r="Q161" i="31" s="1"/>
  <c r="P4" i="31"/>
  <c r="P57" i="31" s="1"/>
  <c r="P109" i="31" s="1"/>
  <c r="P161" i="31" s="1"/>
  <c r="O4" i="31"/>
  <c r="O57" i="31" s="1"/>
  <c r="N4" i="31"/>
  <c r="N57" i="31" s="1"/>
  <c r="N109" i="31" s="1"/>
  <c r="N161" i="31" s="1"/>
  <c r="M4" i="31"/>
  <c r="M57" i="31" s="1"/>
  <c r="M109" i="31" s="1"/>
  <c r="M161" i="31" s="1"/>
  <c r="L4" i="31"/>
  <c r="L57" i="31" s="1"/>
  <c r="L109" i="31" s="1"/>
  <c r="L161" i="31" s="1"/>
  <c r="K4" i="31"/>
  <c r="J4" i="31"/>
  <c r="I4" i="31"/>
  <c r="F4" i="31"/>
  <c r="F57" i="31" s="1"/>
  <c r="F109" i="31" s="1"/>
  <c r="F161" i="31" s="1"/>
  <c r="E4" i="31"/>
  <c r="E57" i="31" s="1"/>
  <c r="E109" i="31" s="1"/>
  <c r="E161" i="31" s="1"/>
  <c r="D4" i="31"/>
  <c r="D57" i="31" s="1"/>
  <c r="D109" i="31" s="1"/>
  <c r="D161" i="31" s="1"/>
  <c r="B4" i="31"/>
  <c r="P3" i="31"/>
  <c r="O3" i="31"/>
  <c r="N3" i="31"/>
  <c r="M3" i="31"/>
  <c r="L3" i="31"/>
  <c r="K3" i="31"/>
  <c r="J3" i="31"/>
  <c r="I3" i="31"/>
  <c r="H3" i="31"/>
  <c r="G3" i="31"/>
  <c r="F3" i="31"/>
  <c r="E3" i="31"/>
  <c r="D3" i="31"/>
  <c r="C3" i="31"/>
  <c r="B3" i="31"/>
  <c r="Z2" i="31"/>
  <c r="Y2" i="31"/>
  <c r="X2" i="31"/>
  <c r="W2" i="31"/>
  <c r="V2" i="31"/>
  <c r="U2" i="31"/>
  <c r="T2" i="31"/>
  <c r="S2" i="31"/>
  <c r="R2" i="31"/>
  <c r="Q2" i="31"/>
  <c r="P2" i="31"/>
  <c r="O2" i="31"/>
  <c r="N2" i="31"/>
  <c r="M2" i="31"/>
  <c r="L2" i="31"/>
  <c r="K2" i="31"/>
  <c r="J2" i="31"/>
  <c r="I2" i="31"/>
  <c r="H2" i="31"/>
  <c r="H4" i="31" s="1"/>
  <c r="G2" i="31"/>
  <c r="G4" i="31" s="1"/>
  <c r="G57" i="31" s="1"/>
  <c r="G109" i="31" s="1"/>
  <c r="G161" i="31" s="1"/>
  <c r="F2" i="31"/>
  <c r="E2" i="31"/>
  <c r="D2" i="31"/>
  <c r="C2" i="31"/>
  <c r="B2" i="31"/>
  <c r="I4" i="29"/>
  <c r="H4" i="29"/>
  <c r="G4" i="29"/>
  <c r="AB206" i="29"/>
  <c r="AB205" i="29"/>
  <c r="AB204" i="29"/>
  <c r="AB203" i="29"/>
  <c r="AB202" i="29"/>
  <c r="AB201" i="29"/>
  <c r="AB200" i="29"/>
  <c r="AB199" i="29"/>
  <c r="AB198" i="29"/>
  <c r="AB197" i="29"/>
  <c r="AB196" i="29"/>
  <c r="AB195" i="29"/>
  <c r="AB194" i="29"/>
  <c r="AB193" i="29"/>
  <c r="AB192" i="29"/>
  <c r="AB191" i="29"/>
  <c r="AB190" i="29"/>
  <c r="AB189" i="29"/>
  <c r="AB188" i="29"/>
  <c r="AB187" i="29"/>
  <c r="AB186" i="29"/>
  <c r="AB185" i="29"/>
  <c r="AB184" i="29"/>
  <c r="AB183" i="29"/>
  <c r="AB182" i="29"/>
  <c r="AB181" i="29"/>
  <c r="AB180" i="29"/>
  <c r="AB179" i="29"/>
  <c r="AB178" i="29"/>
  <c r="AB177" i="29"/>
  <c r="AB176" i="29"/>
  <c r="AB175" i="29"/>
  <c r="AB174" i="29"/>
  <c r="AB173" i="29"/>
  <c r="AB172" i="29"/>
  <c r="AB171" i="29"/>
  <c r="AB170" i="29"/>
  <c r="AB169" i="29"/>
  <c r="AB168" i="29"/>
  <c r="AB167" i="29"/>
  <c r="AB166" i="29"/>
  <c r="AB165" i="29"/>
  <c r="AB164" i="29"/>
  <c r="AB163" i="29"/>
  <c r="AB162" i="29"/>
  <c r="AB154" i="29"/>
  <c r="AB153" i="29"/>
  <c r="AB152" i="29"/>
  <c r="AB151" i="29"/>
  <c r="AB150" i="29"/>
  <c r="AB149" i="29"/>
  <c r="AB148" i="29"/>
  <c r="AB147" i="29"/>
  <c r="AB146" i="29"/>
  <c r="AB145" i="29"/>
  <c r="AB144" i="29"/>
  <c r="AB143" i="29"/>
  <c r="AB142" i="29"/>
  <c r="AB141" i="29"/>
  <c r="AB140" i="29"/>
  <c r="AB139" i="29"/>
  <c r="AB138" i="29"/>
  <c r="AB137" i="29"/>
  <c r="AB136" i="29"/>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A206" i="29"/>
  <c r="AA205" i="29"/>
  <c r="AA204" i="29"/>
  <c r="AA203" i="29"/>
  <c r="AA202" i="29"/>
  <c r="AA201" i="29"/>
  <c r="AA200" i="29"/>
  <c r="AA199" i="29"/>
  <c r="AA198" i="29"/>
  <c r="AA197" i="29"/>
  <c r="AA196" i="29"/>
  <c r="AA195" i="29"/>
  <c r="AA194" i="29"/>
  <c r="AA193" i="29"/>
  <c r="AA192" i="29"/>
  <c r="AA191" i="29"/>
  <c r="AA190" i="29"/>
  <c r="AA189" i="29"/>
  <c r="AA188" i="29"/>
  <c r="AA187" i="29"/>
  <c r="AA186" i="29"/>
  <c r="AA185" i="29"/>
  <c r="AA184" i="29"/>
  <c r="AA183" i="29"/>
  <c r="AA182" i="29"/>
  <c r="AA181" i="29"/>
  <c r="AA180" i="29"/>
  <c r="AA179" i="29"/>
  <c r="AA178" i="29"/>
  <c r="AA177" i="29"/>
  <c r="AA176" i="29"/>
  <c r="AA175" i="29"/>
  <c r="AA174" i="29"/>
  <c r="AA173" i="29"/>
  <c r="AA172" i="29"/>
  <c r="AA171" i="29"/>
  <c r="AA170" i="29"/>
  <c r="AA169" i="29"/>
  <c r="AA168" i="29"/>
  <c r="AA167" i="29"/>
  <c r="AA166" i="29"/>
  <c r="AA165" i="29"/>
  <c r="AA164" i="29"/>
  <c r="AA163" i="29"/>
  <c r="AA162" i="29"/>
  <c r="AA154" i="29"/>
  <c r="AA153" i="29"/>
  <c r="AA152" i="29"/>
  <c r="AA151" i="29"/>
  <c r="AA150" i="29"/>
  <c r="AA149" i="29"/>
  <c r="AA148" i="29"/>
  <c r="AA147" i="29"/>
  <c r="AA146" i="29"/>
  <c r="AA145" i="29"/>
  <c r="AA144" i="29"/>
  <c r="AA143" i="29"/>
  <c r="AA142" i="29"/>
  <c r="AA141" i="29"/>
  <c r="AA140" i="29"/>
  <c r="AA139" i="29"/>
  <c r="AA138" i="29"/>
  <c r="AA137" i="29"/>
  <c r="AA136" i="29"/>
  <c r="AA135" i="29"/>
  <c r="AA134" i="29"/>
  <c r="AA133" i="29"/>
  <c r="AA132" i="29"/>
  <c r="AA131" i="29"/>
  <c r="AA130" i="29"/>
  <c r="AA129" i="29"/>
  <c r="AA128" i="29"/>
  <c r="AA127" i="29"/>
  <c r="AA126" i="29"/>
  <c r="AA125" i="29"/>
  <c r="AA124" i="29"/>
  <c r="AA123" i="29"/>
  <c r="AA122" i="29"/>
  <c r="AA121" i="29"/>
  <c r="AA120" i="29"/>
  <c r="AA119" i="29"/>
  <c r="AA118" i="29"/>
  <c r="AA117" i="29"/>
  <c r="AA116" i="29"/>
  <c r="AA115" i="29"/>
  <c r="AA114" i="29"/>
  <c r="AA113" i="29"/>
  <c r="AA112" i="29"/>
  <c r="AA111" i="29"/>
  <c r="AA110" i="29"/>
  <c r="AA102" i="29"/>
  <c r="AA101" i="29"/>
  <c r="AA100" i="29"/>
  <c r="AA99" i="29"/>
  <c r="AA98" i="29"/>
  <c r="AA97" i="29"/>
  <c r="AA96" i="29"/>
  <c r="AA95" i="29"/>
  <c r="AA94" i="29"/>
  <c r="AA93" i="29"/>
  <c r="AA92" i="29"/>
  <c r="AA91" i="29"/>
  <c r="AA90" i="29"/>
  <c r="AA89" i="29"/>
  <c r="AA88" i="29"/>
  <c r="AA87" i="29"/>
  <c r="AA86" i="29"/>
  <c r="AA85" i="29"/>
  <c r="AA84" i="29"/>
  <c r="AA83" i="29"/>
  <c r="AA82" i="29"/>
  <c r="AA81" i="29"/>
  <c r="AA80" i="29"/>
  <c r="AA79" i="29"/>
  <c r="AA78" i="29"/>
  <c r="AA77" i="29"/>
  <c r="AA76" i="29"/>
  <c r="AA75" i="29"/>
  <c r="AA74" i="29"/>
  <c r="AA73" i="29"/>
  <c r="AA72" i="29"/>
  <c r="AA71" i="29"/>
  <c r="AA70" i="29"/>
  <c r="AA69" i="29"/>
  <c r="AA68" i="29"/>
  <c r="AA67" i="29"/>
  <c r="AA66" i="29"/>
  <c r="AA65" i="29"/>
  <c r="AA64" i="29"/>
  <c r="AA63" i="29"/>
  <c r="AA62" i="29"/>
  <c r="AA61" i="29"/>
  <c r="AA60" i="29"/>
  <c r="AA59" i="29"/>
  <c r="AA58" i="29"/>
  <c r="AA52" i="27"/>
  <c r="AA51" i="27"/>
  <c r="AA50" i="27"/>
  <c r="AA49" i="27"/>
  <c r="AA48" i="27"/>
  <c r="AA47" i="27"/>
  <c r="AA46" i="27"/>
  <c r="AA45" i="27"/>
  <c r="AA44" i="27"/>
  <c r="AA43" i="27"/>
  <c r="AA42" i="27"/>
  <c r="AA41" i="27"/>
  <c r="AA40" i="27"/>
  <c r="AA39" i="27"/>
  <c r="AA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AA9" i="27"/>
  <c r="AA8" i="27"/>
  <c r="AA7" i="27"/>
  <c r="AA6" i="27"/>
  <c r="AA5" i="27"/>
  <c r="AA52" i="26"/>
  <c r="AA51" i="26"/>
  <c r="AA50" i="26"/>
  <c r="AA49" i="26"/>
  <c r="AA48" i="26"/>
  <c r="AA47" i="26"/>
  <c r="AA46" i="26"/>
  <c r="AA45" i="26"/>
  <c r="AA44" i="26"/>
  <c r="AA43" i="26"/>
  <c r="AA42" i="26"/>
  <c r="AA41" i="26"/>
  <c r="AA40" i="26"/>
  <c r="AA39" i="26"/>
  <c r="AA38" i="26"/>
  <c r="AA37" i="26"/>
  <c r="AA36" i="26"/>
  <c r="AA35" i="26"/>
  <c r="AA34" i="26"/>
  <c r="AA33" i="26"/>
  <c r="AA32" i="26"/>
  <c r="AA31" i="26"/>
  <c r="AA30" i="26"/>
  <c r="AA29" i="26"/>
  <c r="AA28" i="26"/>
  <c r="AA27" i="26"/>
  <c r="AA26" i="26"/>
  <c r="AA25" i="26"/>
  <c r="AA24" i="26"/>
  <c r="AA23" i="26"/>
  <c r="AA22" i="26"/>
  <c r="AA21" i="26"/>
  <c r="AA20" i="26"/>
  <c r="AA19" i="26"/>
  <c r="AA18" i="26"/>
  <c r="AA17" i="26"/>
  <c r="AA16" i="26"/>
  <c r="AA15" i="26"/>
  <c r="AA14" i="26"/>
  <c r="AA13" i="26"/>
  <c r="AA12" i="26"/>
  <c r="AA11" i="26"/>
  <c r="AA10" i="26"/>
  <c r="AA9" i="26"/>
  <c r="AA8" i="26"/>
  <c r="AA7" i="26"/>
  <c r="AA6" i="26"/>
  <c r="AA5" i="26"/>
  <c r="H52" i="18"/>
  <c r="G52" i="18"/>
  <c r="F52" i="18"/>
  <c r="D52" i="18"/>
  <c r="C52" i="18"/>
  <c r="B52" i="18"/>
  <c r="E52" i="18" s="1"/>
  <c r="H51" i="18"/>
  <c r="G51" i="18"/>
  <c r="F51" i="18"/>
  <c r="D51" i="18"/>
  <c r="C51" i="18"/>
  <c r="B51" i="18"/>
  <c r="E51" i="18" s="1"/>
  <c r="H50" i="18"/>
  <c r="G50" i="18"/>
  <c r="F50" i="18"/>
  <c r="D50" i="18"/>
  <c r="C50" i="18"/>
  <c r="B50" i="18"/>
  <c r="E50" i="18" s="1"/>
  <c r="H49" i="18"/>
  <c r="G49" i="18"/>
  <c r="F49" i="18"/>
  <c r="D49" i="18"/>
  <c r="C49" i="18"/>
  <c r="E49" i="18" s="1"/>
  <c r="B49" i="18"/>
  <c r="H48" i="18"/>
  <c r="G48" i="18"/>
  <c r="F48" i="18"/>
  <c r="E48" i="18"/>
  <c r="D48" i="18"/>
  <c r="C48" i="18"/>
  <c r="B48" i="18"/>
  <c r="H47" i="18"/>
  <c r="G47" i="18"/>
  <c r="F47" i="18"/>
  <c r="D47" i="18"/>
  <c r="E47" i="18" s="1"/>
  <c r="C47" i="18"/>
  <c r="B47" i="18"/>
  <c r="H46" i="18"/>
  <c r="G46" i="18"/>
  <c r="F46" i="18"/>
  <c r="D46" i="18"/>
  <c r="C46" i="18"/>
  <c r="E46" i="18" s="1"/>
  <c r="B46" i="18"/>
  <c r="H45" i="18"/>
  <c r="G45" i="18"/>
  <c r="F45" i="18"/>
  <c r="D45" i="18"/>
  <c r="C45" i="18"/>
  <c r="B45" i="18"/>
  <c r="E45" i="18" s="1"/>
  <c r="H44" i="18"/>
  <c r="G44" i="18"/>
  <c r="F44" i="18"/>
  <c r="D44" i="18"/>
  <c r="C44" i="18"/>
  <c r="B44" i="18"/>
  <c r="E44" i="18" s="1"/>
  <c r="H43" i="18"/>
  <c r="G43" i="18"/>
  <c r="F43" i="18"/>
  <c r="D43" i="18"/>
  <c r="C43" i="18"/>
  <c r="B43" i="18"/>
  <c r="E43" i="18" s="1"/>
  <c r="H42" i="18"/>
  <c r="G42" i="18"/>
  <c r="F42" i="18"/>
  <c r="D42" i="18"/>
  <c r="C42" i="18"/>
  <c r="B42" i="18"/>
  <c r="E42" i="18" s="1"/>
  <c r="H41" i="18"/>
  <c r="G41" i="18"/>
  <c r="F41" i="18"/>
  <c r="D41" i="18"/>
  <c r="C41" i="18"/>
  <c r="E41" i="18" s="1"/>
  <c r="B41" i="18"/>
  <c r="H40" i="18"/>
  <c r="G40" i="18"/>
  <c r="F40" i="18"/>
  <c r="E40" i="18"/>
  <c r="D40" i="18"/>
  <c r="C40" i="18"/>
  <c r="B40" i="18"/>
  <c r="H39" i="18"/>
  <c r="G39" i="18"/>
  <c r="F39" i="18"/>
  <c r="D39" i="18"/>
  <c r="E39" i="18" s="1"/>
  <c r="C39" i="18"/>
  <c r="B39" i="18"/>
  <c r="H38" i="18"/>
  <c r="G38" i="18"/>
  <c r="F38" i="18"/>
  <c r="D38" i="18"/>
  <c r="C38" i="18"/>
  <c r="E38" i="18" s="1"/>
  <c r="B38" i="18"/>
  <c r="H37" i="18"/>
  <c r="G37" i="18"/>
  <c r="F37" i="18"/>
  <c r="D37" i="18"/>
  <c r="C37" i="18"/>
  <c r="B37" i="18"/>
  <c r="E37" i="18" s="1"/>
  <c r="H36" i="18"/>
  <c r="G36" i="18"/>
  <c r="F36" i="18"/>
  <c r="D36" i="18"/>
  <c r="C36" i="18"/>
  <c r="B36" i="18"/>
  <c r="E36" i="18" s="1"/>
  <c r="H35" i="18"/>
  <c r="G35" i="18"/>
  <c r="F35" i="18"/>
  <c r="D35" i="18"/>
  <c r="C35" i="18"/>
  <c r="B35" i="18"/>
  <c r="E35" i="18" s="1"/>
  <c r="H34" i="18"/>
  <c r="G34" i="18"/>
  <c r="F34" i="18"/>
  <c r="D34" i="18"/>
  <c r="C34" i="18"/>
  <c r="B34" i="18"/>
  <c r="E34" i="18" s="1"/>
  <c r="H33" i="18"/>
  <c r="G33" i="18"/>
  <c r="F33" i="18"/>
  <c r="D33" i="18"/>
  <c r="C33" i="18"/>
  <c r="E33" i="18" s="1"/>
  <c r="B33" i="18"/>
  <c r="H32" i="18"/>
  <c r="G32" i="18"/>
  <c r="F32" i="18"/>
  <c r="E32" i="18"/>
  <c r="D32" i="18"/>
  <c r="C32" i="18"/>
  <c r="B32" i="18"/>
  <c r="H31" i="18"/>
  <c r="G31" i="18"/>
  <c r="F31" i="18"/>
  <c r="D31" i="18"/>
  <c r="E31" i="18" s="1"/>
  <c r="C31" i="18"/>
  <c r="B31" i="18"/>
  <c r="H30" i="18"/>
  <c r="G30" i="18"/>
  <c r="F30" i="18"/>
  <c r="D30" i="18"/>
  <c r="C30" i="18"/>
  <c r="E30" i="18" s="1"/>
  <c r="B30" i="18"/>
  <c r="H29" i="18"/>
  <c r="G29" i="18"/>
  <c r="F29" i="18"/>
  <c r="D29" i="18"/>
  <c r="C29" i="18"/>
  <c r="B29" i="18"/>
  <c r="E29" i="18" s="1"/>
  <c r="H28" i="18"/>
  <c r="G28" i="18"/>
  <c r="F28" i="18"/>
  <c r="D28" i="18"/>
  <c r="C28" i="18"/>
  <c r="B28" i="18"/>
  <c r="E28" i="18" s="1"/>
  <c r="H27" i="18"/>
  <c r="G27" i="18"/>
  <c r="F27" i="18"/>
  <c r="D27" i="18"/>
  <c r="C27" i="18"/>
  <c r="B27" i="18"/>
  <c r="E27" i="18" s="1"/>
  <c r="H26" i="18"/>
  <c r="G26" i="18"/>
  <c r="F26" i="18"/>
  <c r="D26" i="18"/>
  <c r="C26" i="18"/>
  <c r="B26" i="18"/>
  <c r="E26" i="18" s="1"/>
  <c r="H25" i="18"/>
  <c r="G25" i="18"/>
  <c r="F25" i="18"/>
  <c r="D25" i="18"/>
  <c r="C25" i="18"/>
  <c r="E25" i="18" s="1"/>
  <c r="B25" i="18"/>
  <c r="H24" i="18"/>
  <c r="G24" i="18"/>
  <c r="F24" i="18"/>
  <c r="E24" i="18"/>
  <c r="D24" i="18"/>
  <c r="C24" i="18"/>
  <c r="B24" i="18"/>
  <c r="H23" i="18"/>
  <c r="G23" i="18"/>
  <c r="F23" i="18"/>
  <c r="D23" i="18"/>
  <c r="E23" i="18" s="1"/>
  <c r="C23" i="18"/>
  <c r="B23" i="18"/>
  <c r="H22" i="18"/>
  <c r="G22" i="18"/>
  <c r="F22" i="18"/>
  <c r="D22" i="18"/>
  <c r="C22" i="18"/>
  <c r="E22" i="18" s="1"/>
  <c r="B22" i="18"/>
  <c r="H21" i="18"/>
  <c r="G21" i="18"/>
  <c r="F21" i="18"/>
  <c r="D21" i="18"/>
  <c r="C21" i="18"/>
  <c r="B21" i="18"/>
  <c r="E21" i="18" s="1"/>
  <c r="H20" i="18"/>
  <c r="G20" i="18"/>
  <c r="F20" i="18"/>
  <c r="D20" i="18"/>
  <c r="C20" i="18"/>
  <c r="B20" i="18"/>
  <c r="E20" i="18" s="1"/>
  <c r="H19" i="18"/>
  <c r="G19" i="18"/>
  <c r="F19" i="18"/>
  <c r="D19" i="18"/>
  <c r="C19" i="18"/>
  <c r="B19" i="18"/>
  <c r="E19" i="18" s="1"/>
  <c r="H18" i="18"/>
  <c r="G18" i="18"/>
  <c r="F18" i="18"/>
  <c r="D18" i="18"/>
  <c r="C18" i="18"/>
  <c r="B18" i="18"/>
  <c r="E18" i="18" s="1"/>
  <c r="H17" i="18"/>
  <c r="G17" i="18"/>
  <c r="F17" i="18"/>
  <c r="D17" i="18"/>
  <c r="C17" i="18"/>
  <c r="E17" i="18" s="1"/>
  <c r="B17" i="18"/>
  <c r="H16" i="18"/>
  <c r="G16" i="18"/>
  <c r="F16" i="18"/>
  <c r="E16" i="18"/>
  <c r="D16" i="18"/>
  <c r="C16" i="18"/>
  <c r="B16" i="18"/>
  <c r="H15" i="18"/>
  <c r="G15" i="18"/>
  <c r="F15" i="18"/>
  <c r="D15" i="18"/>
  <c r="E15" i="18" s="1"/>
  <c r="C15" i="18"/>
  <c r="B15" i="18"/>
  <c r="H14" i="18"/>
  <c r="G14" i="18"/>
  <c r="F14" i="18"/>
  <c r="D14" i="18"/>
  <c r="C14" i="18"/>
  <c r="E14" i="18" s="1"/>
  <c r="B14" i="18"/>
  <c r="H13" i="18"/>
  <c r="G13" i="18"/>
  <c r="F13" i="18"/>
  <c r="D13" i="18"/>
  <c r="C13" i="18"/>
  <c r="B13" i="18"/>
  <c r="E13" i="18" s="1"/>
  <c r="H12" i="18"/>
  <c r="G12" i="18"/>
  <c r="F12" i="18"/>
  <c r="D12" i="18"/>
  <c r="C12" i="18"/>
  <c r="B12" i="18"/>
  <c r="E12" i="18" s="1"/>
  <c r="H11" i="18"/>
  <c r="G11" i="18"/>
  <c r="F11" i="18"/>
  <c r="D11" i="18"/>
  <c r="C11" i="18"/>
  <c r="B11" i="18"/>
  <c r="E11" i="18" s="1"/>
  <c r="H10" i="18"/>
  <c r="G10" i="18"/>
  <c r="F10" i="18"/>
  <c r="D10" i="18"/>
  <c r="C10" i="18"/>
  <c r="B10" i="18"/>
  <c r="E10" i="18" s="1"/>
  <c r="H9" i="18"/>
  <c r="G9" i="18"/>
  <c r="F9" i="18"/>
  <c r="D9" i="18"/>
  <c r="C9" i="18"/>
  <c r="E9" i="18" s="1"/>
  <c r="B9" i="18"/>
  <c r="H8" i="18"/>
  <c r="G8" i="18"/>
  <c r="F8" i="18"/>
  <c r="E8" i="18"/>
  <c r="D8" i="18"/>
  <c r="C8" i="18"/>
  <c r="B8" i="18"/>
  <c r="H7" i="18"/>
  <c r="G7" i="18"/>
  <c r="F7" i="18"/>
  <c r="D7" i="18"/>
  <c r="E7" i="18" s="1"/>
  <c r="C7" i="18"/>
  <c r="B7" i="18"/>
  <c r="H6" i="18"/>
  <c r="G6" i="18"/>
  <c r="F6" i="18"/>
  <c r="D6" i="18"/>
  <c r="C6" i="18"/>
  <c r="E6" i="18" s="1"/>
  <c r="B6" i="18"/>
  <c r="H5" i="18"/>
  <c r="G5" i="18"/>
  <c r="F5" i="18"/>
  <c r="D5" i="18"/>
  <c r="C5" i="18"/>
  <c r="B5" i="18"/>
  <c r="Z28" i="30"/>
  <c r="Y28" i="30"/>
  <c r="X28" i="30"/>
  <c r="W28" i="30"/>
  <c r="V28" i="30"/>
  <c r="U28" i="30"/>
  <c r="T28" i="30"/>
  <c r="S28" i="30"/>
  <c r="R28" i="30"/>
  <c r="Q28" i="30"/>
  <c r="P28" i="30"/>
  <c r="O28" i="30"/>
  <c r="Z27" i="30"/>
  <c r="Y27" i="30"/>
  <c r="X27" i="30"/>
  <c r="W27" i="30"/>
  <c r="V27" i="30"/>
  <c r="U27" i="30"/>
  <c r="T27" i="30"/>
  <c r="S27" i="30"/>
  <c r="R27" i="30"/>
  <c r="Q27" i="30"/>
  <c r="P27" i="30"/>
  <c r="O27" i="30"/>
  <c r="Z26" i="30"/>
  <c r="Y26" i="30"/>
  <c r="X26" i="30"/>
  <c r="W26" i="30"/>
  <c r="V26" i="30"/>
  <c r="U26" i="30"/>
  <c r="T26" i="30"/>
  <c r="S26" i="30"/>
  <c r="R26" i="30"/>
  <c r="Q26" i="30"/>
  <c r="P26" i="30"/>
  <c r="O26" i="30"/>
  <c r="Z25" i="30"/>
  <c r="Y25" i="30"/>
  <c r="X25" i="30"/>
  <c r="W25" i="30"/>
  <c r="V25" i="30"/>
  <c r="U25" i="30"/>
  <c r="T25" i="30"/>
  <c r="S25" i="30"/>
  <c r="R25" i="30"/>
  <c r="Q25" i="30"/>
  <c r="P25" i="30"/>
  <c r="O25" i="30"/>
  <c r="Z24" i="30"/>
  <c r="Y24" i="30"/>
  <c r="X24" i="30"/>
  <c r="W24" i="30"/>
  <c r="V24" i="30"/>
  <c r="U24" i="30"/>
  <c r="T24" i="30"/>
  <c r="S24" i="30"/>
  <c r="R24" i="30"/>
  <c r="Q24" i="30"/>
  <c r="P24" i="30"/>
  <c r="O24" i="30"/>
  <c r="Z23" i="30"/>
  <c r="Y23" i="30"/>
  <c r="X23" i="30"/>
  <c r="W23" i="30"/>
  <c r="V23" i="30"/>
  <c r="U23" i="30"/>
  <c r="T23" i="30"/>
  <c r="S23" i="30"/>
  <c r="R23" i="30"/>
  <c r="Q23" i="30"/>
  <c r="P23" i="30"/>
  <c r="O23" i="30"/>
  <c r="Z22" i="30"/>
  <c r="Y22" i="30"/>
  <c r="X22" i="30"/>
  <c r="W22" i="30"/>
  <c r="V22" i="30"/>
  <c r="U22" i="30"/>
  <c r="T22" i="30"/>
  <c r="S22" i="30"/>
  <c r="R22" i="30"/>
  <c r="Q22" i="30"/>
  <c r="P22" i="30"/>
  <c r="O22" i="30"/>
  <c r="Z21" i="30"/>
  <c r="Y21" i="30"/>
  <c r="X21" i="30"/>
  <c r="W21" i="30"/>
  <c r="V21" i="30"/>
  <c r="U21" i="30"/>
  <c r="T21" i="30"/>
  <c r="S21" i="30"/>
  <c r="R21" i="30"/>
  <c r="Q21" i="30"/>
  <c r="P21" i="30"/>
  <c r="O21" i="30"/>
  <c r="Z20" i="30"/>
  <c r="Y20" i="30"/>
  <c r="X20" i="30"/>
  <c r="W20" i="30"/>
  <c r="V20" i="30"/>
  <c r="U20" i="30"/>
  <c r="T20" i="30"/>
  <c r="S20" i="30"/>
  <c r="R20" i="30"/>
  <c r="Q20" i="30"/>
  <c r="P20" i="30"/>
  <c r="O20" i="30"/>
  <c r="Z19" i="30"/>
  <c r="Y19" i="30"/>
  <c r="X19" i="30"/>
  <c r="W19" i="30"/>
  <c r="V19" i="30"/>
  <c r="U19" i="30"/>
  <c r="T19" i="30"/>
  <c r="S19" i="30"/>
  <c r="R19" i="30"/>
  <c r="Q19" i="30"/>
  <c r="P19" i="30"/>
  <c r="O19" i="30"/>
  <c r="Z18" i="30"/>
  <c r="Y18" i="30"/>
  <c r="X18" i="30"/>
  <c r="W18" i="30"/>
  <c r="V18" i="30"/>
  <c r="U18" i="30"/>
  <c r="T18" i="30"/>
  <c r="S18" i="30"/>
  <c r="R18" i="30"/>
  <c r="Q18" i="30"/>
  <c r="P18" i="30"/>
  <c r="O18" i="30"/>
  <c r="Z17" i="30"/>
  <c r="Y17" i="30"/>
  <c r="X17" i="30"/>
  <c r="W17" i="30"/>
  <c r="V17" i="30"/>
  <c r="U17" i="30"/>
  <c r="T17" i="30"/>
  <c r="S17" i="30"/>
  <c r="R17" i="30"/>
  <c r="Q17" i="30"/>
  <c r="P17" i="30"/>
  <c r="O17" i="30"/>
  <c r="Z16" i="30"/>
  <c r="Y16" i="30"/>
  <c r="X16" i="30"/>
  <c r="W16" i="30"/>
  <c r="V16" i="30"/>
  <c r="U16" i="30"/>
  <c r="T16" i="30"/>
  <c r="S16" i="30"/>
  <c r="R16" i="30"/>
  <c r="Q16" i="30"/>
  <c r="P16" i="30"/>
  <c r="O16" i="30"/>
  <c r="Z15" i="30"/>
  <c r="Y15" i="30"/>
  <c r="X15" i="30"/>
  <c r="W15" i="30"/>
  <c r="V15" i="30"/>
  <c r="U15" i="30"/>
  <c r="T15" i="30"/>
  <c r="S15" i="30"/>
  <c r="R15" i="30"/>
  <c r="Q15" i="30"/>
  <c r="P15" i="30"/>
  <c r="O15" i="30"/>
  <c r="Z14" i="30"/>
  <c r="Y14" i="30"/>
  <c r="X14" i="30"/>
  <c r="W14" i="30"/>
  <c r="V14" i="30"/>
  <c r="U14" i="30"/>
  <c r="T14" i="30"/>
  <c r="S14" i="30"/>
  <c r="R14" i="30"/>
  <c r="Q14" i="30"/>
  <c r="P14" i="30"/>
  <c r="O14" i="30"/>
  <c r="Z13" i="30"/>
  <c r="Y13" i="30"/>
  <c r="X13" i="30"/>
  <c r="W13" i="30"/>
  <c r="V13" i="30"/>
  <c r="U13" i="30"/>
  <c r="T13" i="30"/>
  <c r="S13" i="30"/>
  <c r="R13" i="30"/>
  <c r="Q13" i="30"/>
  <c r="P13" i="30"/>
  <c r="O13" i="30"/>
  <c r="Z12" i="30"/>
  <c r="Y12" i="30"/>
  <c r="X12" i="30"/>
  <c r="W12" i="30"/>
  <c r="V12" i="30"/>
  <c r="U12" i="30"/>
  <c r="T12" i="30"/>
  <c r="S12" i="30"/>
  <c r="R12" i="30"/>
  <c r="Q12" i="30"/>
  <c r="P12" i="30"/>
  <c r="O12" i="30"/>
  <c r="Z11" i="30"/>
  <c r="Y11" i="30"/>
  <c r="X11" i="30"/>
  <c r="W11" i="30"/>
  <c r="V11" i="30"/>
  <c r="U11" i="30"/>
  <c r="T11" i="30"/>
  <c r="S11" i="30"/>
  <c r="R11" i="30"/>
  <c r="Q11" i="30"/>
  <c r="P11" i="30"/>
  <c r="O11" i="30"/>
  <c r="Z10" i="30"/>
  <c r="Y10" i="30"/>
  <c r="X10" i="30"/>
  <c r="W10" i="30"/>
  <c r="V10" i="30"/>
  <c r="U10" i="30"/>
  <c r="T10" i="30"/>
  <c r="S10" i="30"/>
  <c r="R10" i="30"/>
  <c r="Q10" i="30"/>
  <c r="P10" i="30"/>
  <c r="O10" i="30"/>
  <c r="AB92" i="31" l="1"/>
  <c r="AB114" i="31"/>
  <c r="AC86" i="31"/>
  <c r="AB136" i="31"/>
  <c r="AB164" i="31"/>
  <c r="A111" i="31"/>
  <c r="A163" i="31"/>
  <c r="A10" i="31"/>
  <c r="AC70" i="31"/>
  <c r="AB130" i="31"/>
  <c r="AB146" i="31"/>
  <c r="AB77" i="31"/>
  <c r="AB93" i="31"/>
  <c r="A162" i="31"/>
  <c r="A110" i="31"/>
  <c r="A58" i="31"/>
  <c r="AC63" i="31"/>
  <c r="AB70" i="31"/>
  <c r="AB82" i="31"/>
  <c r="AB101" i="31"/>
  <c r="AB115" i="31"/>
  <c r="AB68" i="31"/>
  <c r="AB91" i="31"/>
  <c r="AB163" i="31"/>
  <c r="AB168" i="31"/>
  <c r="AB110" i="31"/>
  <c r="AB135" i="31"/>
  <c r="AB171" i="31"/>
  <c r="AB176" i="31"/>
  <c r="AB181" i="31"/>
  <c r="AB186" i="31"/>
  <c r="AC61" i="31"/>
  <c r="AC77" i="31"/>
  <c r="AC93" i="31"/>
  <c r="AB121" i="31"/>
  <c r="AB152" i="31"/>
  <c r="AB179" i="31"/>
  <c r="AB184" i="31"/>
  <c r="AB189" i="31"/>
  <c r="AB194" i="31"/>
  <c r="AB98" i="31"/>
  <c r="AB132" i="31"/>
  <c r="AB84" i="31"/>
  <c r="AB81" i="31"/>
  <c r="AB142" i="31"/>
  <c r="AC59" i="31"/>
  <c r="AC68" i="31"/>
  <c r="AB74" i="31"/>
  <c r="AC75" i="31"/>
  <c r="AC84" i="31"/>
  <c r="AB90" i="31"/>
  <c r="AC91" i="31"/>
  <c r="AB99" i="31"/>
  <c r="AB124" i="31"/>
  <c r="AB140" i="31"/>
  <c r="AB187" i="31"/>
  <c r="AB192" i="31"/>
  <c r="AB197" i="31"/>
  <c r="AB202" i="31"/>
  <c r="AB148" i="31"/>
  <c r="AB59" i="31"/>
  <c r="AB75" i="31"/>
  <c r="AB151" i="31"/>
  <c r="AB97" i="31"/>
  <c r="AB119" i="31"/>
  <c r="AB126" i="31"/>
  <c r="AB137" i="31"/>
  <c r="AB67" i="31"/>
  <c r="AB167" i="31"/>
  <c r="AB102" i="31"/>
  <c r="AB116" i="31"/>
  <c r="AB165" i="31"/>
  <c r="AB173" i="31"/>
  <c r="AB65" i="31"/>
  <c r="AB83" i="31"/>
  <c r="AB73" i="31"/>
  <c r="AB89" i="31"/>
  <c r="AB111" i="31"/>
  <c r="AB118" i="31"/>
  <c r="AB127" i="31"/>
  <c r="AB134" i="31"/>
  <c r="AB143" i="31"/>
  <c r="AB145" i="31"/>
  <c r="AB150" i="31"/>
  <c r="AB153" i="31"/>
  <c r="AB175" i="31"/>
  <c r="AB206" i="31"/>
  <c r="AA52" i="25"/>
  <c r="AA51" i="25"/>
  <c r="AA50" i="25"/>
  <c r="AA49" i="25"/>
  <c r="AA48" i="25"/>
  <c r="AA47" i="25"/>
  <c r="AA46" i="25"/>
  <c r="AA45" i="25"/>
  <c r="AA44" i="25"/>
  <c r="AA43" i="25"/>
  <c r="AA42" i="25"/>
  <c r="AA41" i="25"/>
  <c r="AA40" i="25"/>
  <c r="AA39" i="25"/>
  <c r="AA38" i="25"/>
  <c r="AA37" i="25"/>
  <c r="AA36" i="25"/>
  <c r="AA35" i="25"/>
  <c r="AA34" i="25"/>
  <c r="AA33" i="25"/>
  <c r="AA32" i="25"/>
  <c r="AA31" i="25"/>
  <c r="AA30" i="25"/>
  <c r="AA29" i="25"/>
  <c r="AA28" i="25"/>
  <c r="AA27" i="25"/>
  <c r="AA26" i="25"/>
  <c r="AA25" i="25"/>
  <c r="AA24" i="25"/>
  <c r="AA23" i="25"/>
  <c r="AA22" i="25"/>
  <c r="AA21" i="25"/>
  <c r="AA20" i="25"/>
  <c r="AA19" i="25"/>
  <c r="AA18" i="25"/>
  <c r="AA17" i="25"/>
  <c r="AA16" i="25"/>
  <c r="AA15" i="25"/>
  <c r="AA14" i="25"/>
  <c r="AA13" i="25"/>
  <c r="AA12" i="25"/>
  <c r="AA11" i="25"/>
  <c r="AA10" i="25"/>
  <c r="AA9" i="25"/>
  <c r="AA8" i="25"/>
  <c r="AA7" i="25"/>
  <c r="AA6" i="25"/>
  <c r="AA5" i="25"/>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Q6" i="2"/>
  <c r="Q5" i="2"/>
  <c r="Q52" i="23"/>
  <c r="Q51" i="23"/>
  <c r="Q50" i="23"/>
  <c r="Q49" i="23"/>
  <c r="Q48" i="23"/>
  <c r="Q47" i="23"/>
  <c r="Q46" i="23"/>
  <c r="Q45" i="23"/>
  <c r="Q44" i="23"/>
  <c r="Q43" i="23"/>
  <c r="Q42" i="23"/>
  <c r="Q41" i="23"/>
  <c r="Q40" i="23"/>
  <c r="Q39"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Q12" i="23"/>
  <c r="Q11" i="23"/>
  <c r="Q10" i="23"/>
  <c r="Q9" i="23"/>
  <c r="Q8" i="23"/>
  <c r="Q7" i="23"/>
  <c r="Q6" i="23"/>
  <c r="Q5" i="23"/>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11" i="24"/>
  <c r="Q10" i="24"/>
  <c r="Q9" i="24"/>
  <c r="Q8" i="24"/>
  <c r="Q7" i="24"/>
  <c r="Q6" i="24"/>
  <c r="Q5" i="24"/>
  <c r="A112" i="31" l="1"/>
  <c r="A164" i="31"/>
  <c r="A11" i="31"/>
  <c r="A60" i="31"/>
  <c r="Z159" i="29"/>
  <c r="W159" i="29"/>
  <c r="V159" i="29"/>
  <c r="U159" i="29"/>
  <c r="S159" i="29"/>
  <c r="Q159" i="29"/>
  <c r="M159" i="29"/>
  <c r="K159" i="29"/>
  <c r="J159" i="29"/>
  <c r="C159" i="29"/>
  <c r="B159" i="29"/>
  <c r="Z107" i="29"/>
  <c r="W107" i="29"/>
  <c r="V107" i="29"/>
  <c r="U107" i="29"/>
  <c r="S107" i="29"/>
  <c r="Q107" i="29"/>
  <c r="M107" i="29"/>
  <c r="K107" i="29"/>
  <c r="J107" i="29"/>
  <c r="C107" i="29"/>
  <c r="B107" i="29"/>
  <c r="T57" i="29"/>
  <c r="T109" i="29" s="1"/>
  <c r="T161" i="29" s="1"/>
  <c r="S57" i="29"/>
  <c r="S109" i="29" s="1"/>
  <c r="S161" i="29" s="1"/>
  <c r="L57" i="29"/>
  <c r="L109" i="29" s="1"/>
  <c r="L161" i="29" s="1"/>
  <c r="I57" i="29"/>
  <c r="I109" i="29" s="1"/>
  <c r="I161" i="29" s="1"/>
  <c r="H57" i="29"/>
  <c r="H109" i="29" s="1"/>
  <c r="H161" i="29" s="1"/>
  <c r="G57" i="29"/>
  <c r="G109" i="29" s="1"/>
  <c r="G161" i="29" s="1"/>
  <c r="C57" i="29"/>
  <c r="C109" i="29" s="1"/>
  <c r="C161" i="29" s="1"/>
  <c r="W55" i="29"/>
  <c r="V55" i="29"/>
  <c r="U55" i="29"/>
  <c r="S55" i="29"/>
  <c r="Q55" i="29"/>
  <c r="M55" i="29"/>
  <c r="K55" i="29"/>
  <c r="J55" i="29"/>
  <c r="D55" i="29"/>
  <c r="C55" i="29"/>
  <c r="B55" i="29"/>
  <c r="A6" i="29"/>
  <c r="A7" i="29" s="1"/>
  <c r="A8" i="29" s="1"/>
  <c r="Z4" i="29"/>
  <c r="Z57" i="29" s="1"/>
  <c r="Z109" i="29" s="1"/>
  <c r="Z161" i="29" s="1"/>
  <c r="Y4" i="29"/>
  <c r="Y57" i="29" s="1"/>
  <c r="Y109" i="29" s="1"/>
  <c r="Y161" i="29" s="1"/>
  <c r="X4" i="29"/>
  <c r="X57" i="29" s="1"/>
  <c r="X109" i="29" s="1"/>
  <c r="X161" i="29" s="1"/>
  <c r="W4" i="29"/>
  <c r="W57" i="29" s="1"/>
  <c r="W109" i="29" s="1"/>
  <c r="W161" i="29" s="1"/>
  <c r="V4" i="29"/>
  <c r="V57" i="29" s="1"/>
  <c r="V109" i="29" s="1"/>
  <c r="V161" i="29" s="1"/>
  <c r="U4" i="29"/>
  <c r="U57" i="29" s="1"/>
  <c r="U109" i="29" s="1"/>
  <c r="U161" i="29" s="1"/>
  <c r="T4" i="29"/>
  <c r="S4" i="29"/>
  <c r="R4" i="29"/>
  <c r="R57" i="29" s="1"/>
  <c r="R109" i="29" s="1"/>
  <c r="R161" i="29" s="1"/>
  <c r="Q4" i="29"/>
  <c r="Q57" i="29" s="1"/>
  <c r="Q109" i="29" s="1"/>
  <c r="Q161" i="29" s="1"/>
  <c r="P4" i="29"/>
  <c r="P57" i="29" s="1"/>
  <c r="P109" i="29" s="1"/>
  <c r="P161" i="29" s="1"/>
  <c r="O4" i="29"/>
  <c r="O57" i="29" s="1"/>
  <c r="O109" i="29" s="1"/>
  <c r="O161" i="29" s="1"/>
  <c r="N4" i="29"/>
  <c r="N57" i="29" s="1"/>
  <c r="N109" i="29" s="1"/>
  <c r="N161" i="29" s="1"/>
  <c r="M4" i="29"/>
  <c r="M57" i="29" s="1"/>
  <c r="M109" i="29" s="1"/>
  <c r="M161" i="29" s="1"/>
  <c r="L4" i="29"/>
  <c r="K4" i="29"/>
  <c r="K57" i="29" s="1"/>
  <c r="K109" i="29" s="1"/>
  <c r="K161" i="29" s="1"/>
  <c r="J4" i="29"/>
  <c r="J57" i="29" s="1"/>
  <c r="J109" i="29" s="1"/>
  <c r="J161" i="29" s="1"/>
  <c r="F4" i="29"/>
  <c r="F57" i="29" s="1"/>
  <c r="F109" i="29" s="1"/>
  <c r="F161" i="29" s="1"/>
  <c r="E4" i="29"/>
  <c r="E57" i="29" s="1"/>
  <c r="E109" i="29" s="1"/>
  <c r="E161" i="29" s="1"/>
  <c r="D4" i="29"/>
  <c r="D57" i="29" s="1"/>
  <c r="D109" i="29" s="1"/>
  <c r="D161" i="29" s="1"/>
  <c r="B4" i="29"/>
  <c r="B57" i="29" s="1"/>
  <c r="B109" i="29" s="1"/>
  <c r="B161" i="29" s="1"/>
  <c r="P3" i="29"/>
  <c r="O3" i="29"/>
  <c r="N3" i="29"/>
  <c r="M3" i="29"/>
  <c r="L3" i="29"/>
  <c r="K3" i="29"/>
  <c r="J3" i="29"/>
  <c r="I3" i="29"/>
  <c r="H3" i="29"/>
  <c r="G3" i="29"/>
  <c r="F3" i="29"/>
  <c r="E3" i="29"/>
  <c r="D3" i="29"/>
  <c r="C3" i="29"/>
  <c r="B3" i="29"/>
  <c r="Z2" i="29"/>
  <c r="Y2" i="29"/>
  <c r="X2" i="29"/>
  <c r="W2" i="29"/>
  <c r="V2" i="29"/>
  <c r="U2" i="29"/>
  <c r="T2" i="29"/>
  <c r="S2" i="29"/>
  <c r="R2" i="29"/>
  <c r="Q2" i="29"/>
  <c r="P2" i="29"/>
  <c r="O2" i="29"/>
  <c r="N2" i="29"/>
  <c r="M2" i="29"/>
  <c r="L2" i="29"/>
  <c r="K2" i="29"/>
  <c r="J2" i="29"/>
  <c r="I2" i="29"/>
  <c r="H2" i="29"/>
  <c r="G2" i="29"/>
  <c r="F2" i="29"/>
  <c r="E2" i="29"/>
  <c r="D2" i="29"/>
  <c r="C2" i="29"/>
  <c r="B2" i="29"/>
  <c r="AH102" i="27"/>
  <c r="AG102" i="27"/>
  <c r="AH101" i="27"/>
  <c r="AG101" i="27"/>
  <c r="AH100" i="27"/>
  <c r="AG100" i="27"/>
  <c r="AH99" i="27"/>
  <c r="AG99" i="27"/>
  <c r="AH98" i="27"/>
  <c r="AG98" i="27"/>
  <c r="AH97" i="27"/>
  <c r="AG97" i="27"/>
  <c r="AH96" i="27"/>
  <c r="AG96" i="27"/>
  <c r="AH95" i="27"/>
  <c r="AG95" i="27"/>
  <c r="AH94" i="27"/>
  <c r="AG94" i="27"/>
  <c r="AH93" i="27"/>
  <c r="AG93" i="27"/>
  <c r="AH92" i="27"/>
  <c r="AG92" i="27"/>
  <c r="AH91" i="27"/>
  <c r="AG91" i="27"/>
  <c r="AH90" i="27"/>
  <c r="AG90" i="27"/>
  <c r="AH89" i="27"/>
  <c r="AG89" i="27"/>
  <c r="AH88" i="27"/>
  <c r="AG88" i="27"/>
  <c r="AH87" i="27"/>
  <c r="AG87" i="27"/>
  <c r="AH86" i="27"/>
  <c r="AG86" i="27"/>
  <c r="AH85" i="27"/>
  <c r="AG85" i="27"/>
  <c r="AH84" i="27"/>
  <c r="AG84" i="27"/>
  <c r="AH83" i="27"/>
  <c r="AG83" i="27"/>
  <c r="AH82" i="27"/>
  <c r="AG82" i="27"/>
  <c r="AH81" i="27"/>
  <c r="AG81" i="27"/>
  <c r="AH80" i="27"/>
  <c r="AG80" i="27"/>
  <c r="AH79" i="27"/>
  <c r="AG79" i="27"/>
  <c r="AH78" i="27"/>
  <c r="AG78" i="27"/>
  <c r="AH77" i="27"/>
  <c r="AG77" i="27"/>
  <c r="AH76" i="27"/>
  <c r="AG76" i="27"/>
  <c r="AH75" i="27"/>
  <c r="AG75" i="27"/>
  <c r="AH74" i="27"/>
  <c r="AG74" i="27"/>
  <c r="AH73" i="27"/>
  <c r="AG73" i="27"/>
  <c r="AH72" i="27"/>
  <c r="AG72" i="27"/>
  <c r="AH71" i="27"/>
  <c r="AG71" i="27"/>
  <c r="AH70" i="27"/>
  <c r="AG70" i="27"/>
  <c r="AH69" i="27"/>
  <c r="AG69" i="27"/>
  <c r="AH68" i="27"/>
  <c r="AG68" i="27"/>
  <c r="AH67" i="27"/>
  <c r="AG67" i="27"/>
  <c r="AH66" i="27"/>
  <c r="AG66" i="27"/>
  <c r="AH65" i="27"/>
  <c r="AG65" i="27"/>
  <c r="AH64" i="27"/>
  <c r="AG64" i="27"/>
  <c r="AH63" i="27"/>
  <c r="AG63" i="27"/>
  <c r="AH62" i="27"/>
  <c r="AG62" i="27"/>
  <c r="AH61" i="27"/>
  <c r="AG61" i="27"/>
  <c r="AH60" i="27"/>
  <c r="AG60" i="27"/>
  <c r="AH59" i="27"/>
  <c r="AG59" i="27"/>
  <c r="AH58" i="27"/>
  <c r="AG58" i="27"/>
  <c r="AH102" i="26"/>
  <c r="AG102" i="26"/>
  <c r="AH101" i="26"/>
  <c r="AG101" i="26"/>
  <c r="AH100" i="26"/>
  <c r="AG100" i="26"/>
  <c r="AH99" i="26"/>
  <c r="AG99" i="26"/>
  <c r="AH98" i="26"/>
  <c r="AG98" i="26"/>
  <c r="AH97" i="26"/>
  <c r="AG97" i="26"/>
  <c r="AH96" i="26"/>
  <c r="AG96" i="26"/>
  <c r="AH95" i="26"/>
  <c r="AG95" i="26"/>
  <c r="AH94" i="26"/>
  <c r="AG94" i="26"/>
  <c r="AH93" i="26"/>
  <c r="AG93" i="26"/>
  <c r="AH92" i="26"/>
  <c r="AG92" i="26"/>
  <c r="AH91" i="26"/>
  <c r="AG91" i="26"/>
  <c r="AH90" i="26"/>
  <c r="AG90" i="26"/>
  <c r="AH89" i="26"/>
  <c r="AG89" i="26"/>
  <c r="AH88" i="26"/>
  <c r="AG88" i="26"/>
  <c r="AH87" i="26"/>
  <c r="AG87" i="26"/>
  <c r="AH86" i="26"/>
  <c r="AG86" i="26"/>
  <c r="AH85" i="26"/>
  <c r="AG85" i="26"/>
  <c r="AH84" i="26"/>
  <c r="AG84" i="26"/>
  <c r="AH83" i="26"/>
  <c r="AG83" i="26"/>
  <c r="AH82" i="26"/>
  <c r="AG82" i="26"/>
  <c r="AH81" i="26"/>
  <c r="AG81" i="26"/>
  <c r="AH80" i="26"/>
  <c r="AG80" i="26"/>
  <c r="AH79" i="26"/>
  <c r="AG79" i="26"/>
  <c r="AH78" i="26"/>
  <c r="AG78" i="26"/>
  <c r="AH77" i="26"/>
  <c r="AG77" i="26"/>
  <c r="AH76" i="26"/>
  <c r="AG76" i="26"/>
  <c r="AH75" i="26"/>
  <c r="AG75" i="26"/>
  <c r="AH74" i="26"/>
  <c r="AG74" i="26"/>
  <c r="AH73" i="26"/>
  <c r="AG73" i="26"/>
  <c r="AH72" i="26"/>
  <c r="AG72" i="26"/>
  <c r="AH71" i="26"/>
  <c r="AG71" i="26"/>
  <c r="AH70" i="26"/>
  <c r="AG70" i="26"/>
  <c r="AH69" i="26"/>
  <c r="AG69" i="26"/>
  <c r="AH68" i="26"/>
  <c r="AG68" i="26"/>
  <c r="AH67" i="26"/>
  <c r="AG67" i="26"/>
  <c r="AH66" i="26"/>
  <c r="AG66" i="26"/>
  <c r="AH65" i="26"/>
  <c r="AG65" i="26"/>
  <c r="AH64" i="26"/>
  <c r="AG64" i="26"/>
  <c r="AH63" i="26"/>
  <c r="AG63" i="26"/>
  <c r="AH62" i="26"/>
  <c r="AG62" i="26"/>
  <c r="AH61" i="26"/>
  <c r="AG61" i="26"/>
  <c r="AH60" i="26"/>
  <c r="AG60" i="26"/>
  <c r="AH59" i="26"/>
  <c r="AG59" i="26"/>
  <c r="AG58" i="26"/>
  <c r="AH58" i="26"/>
  <c r="AH102" i="25"/>
  <c r="AG102" i="25"/>
  <c r="AH101" i="25"/>
  <c r="AG101" i="25"/>
  <c r="AH100" i="25"/>
  <c r="AG100" i="25"/>
  <c r="AH99" i="25"/>
  <c r="AG99" i="25"/>
  <c r="AH98" i="25"/>
  <c r="AG98" i="25"/>
  <c r="AH97" i="25"/>
  <c r="AG97" i="25"/>
  <c r="AH96" i="25"/>
  <c r="AG96" i="25"/>
  <c r="AH95" i="25"/>
  <c r="AG95" i="25"/>
  <c r="AH94" i="25"/>
  <c r="AG94" i="25"/>
  <c r="AH93" i="25"/>
  <c r="AG93" i="25"/>
  <c r="AH92" i="25"/>
  <c r="AG92" i="25"/>
  <c r="AH91" i="25"/>
  <c r="AG91" i="25"/>
  <c r="AH90" i="25"/>
  <c r="AG90" i="25"/>
  <c r="AH89" i="25"/>
  <c r="AG89" i="25"/>
  <c r="AH88" i="25"/>
  <c r="AG88" i="25"/>
  <c r="AH87" i="25"/>
  <c r="AG87" i="25"/>
  <c r="AH86" i="25"/>
  <c r="AG86" i="25"/>
  <c r="AH85" i="25"/>
  <c r="AG85" i="25"/>
  <c r="AH84" i="25"/>
  <c r="AG84" i="25"/>
  <c r="AH83" i="25"/>
  <c r="AG83" i="25"/>
  <c r="AH82" i="25"/>
  <c r="AG82" i="25"/>
  <c r="AH81" i="25"/>
  <c r="AG81" i="25"/>
  <c r="AH80" i="25"/>
  <c r="AG80" i="25"/>
  <c r="AH79" i="25"/>
  <c r="AG79" i="25"/>
  <c r="AH78" i="25"/>
  <c r="AG78" i="25"/>
  <c r="AH77" i="25"/>
  <c r="AG77" i="25"/>
  <c r="AH76" i="25"/>
  <c r="AG76" i="25"/>
  <c r="AH75" i="25"/>
  <c r="AG75" i="25"/>
  <c r="AH74" i="25"/>
  <c r="AG74" i="25"/>
  <c r="AH73" i="25"/>
  <c r="AG73" i="25"/>
  <c r="AH72" i="25"/>
  <c r="AG72" i="25"/>
  <c r="AH71" i="25"/>
  <c r="AG71" i="25"/>
  <c r="AH70" i="25"/>
  <c r="AG70" i="25"/>
  <c r="AH69" i="25"/>
  <c r="AG69" i="25"/>
  <c r="AH68" i="25"/>
  <c r="AG68" i="25"/>
  <c r="AH67" i="25"/>
  <c r="AG67" i="25"/>
  <c r="AH66" i="25"/>
  <c r="AG66" i="25"/>
  <c r="AH65" i="25"/>
  <c r="AG65" i="25"/>
  <c r="AH64" i="25"/>
  <c r="AG64" i="25"/>
  <c r="AH63" i="25"/>
  <c r="AG63" i="25"/>
  <c r="AH62" i="25"/>
  <c r="AG62" i="25"/>
  <c r="AH61" i="25"/>
  <c r="AG61" i="25"/>
  <c r="AH60" i="25"/>
  <c r="AG60" i="25"/>
  <c r="AH59" i="25"/>
  <c r="AG59" i="25"/>
  <c r="AH58" i="25"/>
  <c r="AG58" i="25"/>
  <c r="G135" i="3"/>
  <c r="G134" i="3"/>
  <c r="G133" i="3"/>
  <c r="G132" i="3"/>
  <c r="G131" i="3"/>
  <c r="G130" i="3"/>
  <c r="G129" i="3"/>
  <c r="G128" i="3"/>
  <c r="G127" i="3"/>
  <c r="G126" i="3"/>
  <c r="G125" i="3"/>
  <c r="G124" i="3"/>
  <c r="G123" i="3"/>
  <c r="G122" i="3"/>
  <c r="G121" i="3"/>
  <c r="G120" i="3"/>
  <c r="G118" i="3"/>
  <c r="G117" i="3"/>
  <c r="G116" i="3"/>
  <c r="G115" i="3"/>
  <c r="G114" i="3"/>
  <c r="G113" i="3"/>
  <c r="G112" i="3"/>
  <c r="G111" i="3"/>
  <c r="G110" i="3"/>
  <c r="G108" i="3"/>
  <c r="G107" i="3"/>
  <c r="G106" i="3"/>
  <c r="G105" i="3"/>
  <c r="G104" i="3"/>
  <c r="G103" i="3"/>
  <c r="G102" i="3"/>
  <c r="G100" i="3"/>
  <c r="G99" i="3"/>
  <c r="G98" i="3"/>
  <c r="G97" i="3"/>
  <c r="G96" i="3"/>
  <c r="G94" i="3"/>
  <c r="G93" i="3"/>
  <c r="G92" i="3"/>
  <c r="G91" i="3"/>
  <c r="G90" i="3"/>
  <c r="G89" i="3"/>
  <c r="G88"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D119" i="3"/>
  <c r="G119" i="3" s="1"/>
  <c r="D109" i="3"/>
  <c r="G109" i="3" s="1"/>
  <c r="D101" i="3"/>
  <c r="G101" i="3" s="1"/>
  <c r="D95" i="3"/>
  <c r="G95" i="3" s="1"/>
  <c r="B89" i="3"/>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B36" i="3"/>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A113" i="31" l="1"/>
  <c r="A12" i="31"/>
  <c r="A61" i="31"/>
  <c r="A165" i="31"/>
  <c r="A110" i="29"/>
  <c r="A162" i="29"/>
  <c r="A58" i="29"/>
  <c r="A9" i="29"/>
  <c r="Q52" i="28"/>
  <c r="P52" i="28"/>
  <c r="O52" i="28"/>
  <c r="N52" i="28"/>
  <c r="M52" i="28"/>
  <c r="L52" i="28"/>
  <c r="K52" i="28"/>
  <c r="J52" i="28"/>
  <c r="I52" i="28"/>
  <c r="H52" i="28"/>
  <c r="G52" i="28"/>
  <c r="F52" i="28"/>
  <c r="E52" i="28"/>
  <c r="D52" i="28"/>
  <c r="C52" i="28"/>
  <c r="B52" i="28"/>
  <c r="Q51" i="28"/>
  <c r="P51" i="28"/>
  <c r="O51" i="28"/>
  <c r="N51" i="28"/>
  <c r="M51" i="28"/>
  <c r="L51" i="28"/>
  <c r="K51" i="28"/>
  <c r="J51" i="28"/>
  <c r="I51" i="28"/>
  <c r="H51" i="28"/>
  <c r="G51" i="28"/>
  <c r="F51" i="28"/>
  <c r="E51" i="28"/>
  <c r="D51" i="28"/>
  <c r="C51" i="28"/>
  <c r="B51" i="28"/>
  <c r="Q50" i="28"/>
  <c r="P50" i="28"/>
  <c r="O50" i="28"/>
  <c r="N50" i="28"/>
  <c r="M50" i="28"/>
  <c r="L50" i="28"/>
  <c r="K50" i="28"/>
  <c r="J50" i="28"/>
  <c r="I50" i="28"/>
  <c r="H50" i="28"/>
  <c r="G50" i="28"/>
  <c r="F50" i="28"/>
  <c r="E50" i="28"/>
  <c r="D50" i="28"/>
  <c r="C50" i="28"/>
  <c r="B50" i="28"/>
  <c r="Q49" i="28"/>
  <c r="P49" i="28"/>
  <c r="O49" i="28"/>
  <c r="N49" i="28"/>
  <c r="M49" i="28"/>
  <c r="L49" i="28"/>
  <c r="K49" i="28"/>
  <c r="J49" i="28"/>
  <c r="I49" i="28"/>
  <c r="H49" i="28"/>
  <c r="G49" i="28"/>
  <c r="F49" i="28"/>
  <c r="E49" i="28"/>
  <c r="D49" i="28"/>
  <c r="C49" i="28"/>
  <c r="B49" i="28"/>
  <c r="Q48" i="28"/>
  <c r="P48" i="28"/>
  <c r="O48" i="28"/>
  <c r="N48" i="28"/>
  <c r="M48" i="28"/>
  <c r="L48" i="28"/>
  <c r="K48" i="28"/>
  <c r="J48" i="28"/>
  <c r="I48" i="28"/>
  <c r="H48" i="28"/>
  <c r="G48" i="28"/>
  <c r="F48" i="28"/>
  <c r="E48" i="28"/>
  <c r="D48" i="28"/>
  <c r="C48" i="28"/>
  <c r="B48" i="28"/>
  <c r="Q47" i="28"/>
  <c r="P47" i="28"/>
  <c r="O47" i="28"/>
  <c r="N47" i="28"/>
  <c r="M47" i="28"/>
  <c r="L47" i="28"/>
  <c r="K47" i="28"/>
  <c r="J47" i="28"/>
  <c r="I47" i="28"/>
  <c r="H47" i="28"/>
  <c r="G47" i="28"/>
  <c r="F47" i="28"/>
  <c r="E47" i="28"/>
  <c r="D47" i="28"/>
  <c r="C47" i="28"/>
  <c r="B47" i="28"/>
  <c r="Q46" i="28"/>
  <c r="P46" i="28"/>
  <c r="O46" i="28"/>
  <c r="N46" i="28"/>
  <c r="M46" i="28"/>
  <c r="L46" i="28"/>
  <c r="K46" i="28"/>
  <c r="J46" i="28"/>
  <c r="I46" i="28"/>
  <c r="H46" i="28"/>
  <c r="G46" i="28"/>
  <c r="F46" i="28"/>
  <c r="E46" i="28"/>
  <c r="D46" i="28"/>
  <c r="C46" i="28"/>
  <c r="B46" i="28"/>
  <c r="Q45" i="28"/>
  <c r="P45" i="28"/>
  <c r="O45" i="28"/>
  <c r="N45" i="28"/>
  <c r="M45" i="28"/>
  <c r="L45" i="28"/>
  <c r="K45" i="28"/>
  <c r="J45" i="28"/>
  <c r="I45" i="28"/>
  <c r="H45" i="28"/>
  <c r="G45" i="28"/>
  <c r="F45" i="28"/>
  <c r="E45" i="28"/>
  <c r="D45" i="28"/>
  <c r="C45" i="28"/>
  <c r="B45" i="28"/>
  <c r="Q44" i="28"/>
  <c r="P44" i="28"/>
  <c r="O44" i="28"/>
  <c r="N44" i="28"/>
  <c r="M44" i="28"/>
  <c r="L44" i="28"/>
  <c r="K44" i="28"/>
  <c r="J44" i="28"/>
  <c r="I44" i="28"/>
  <c r="H44" i="28"/>
  <c r="G44" i="28"/>
  <c r="F44" i="28"/>
  <c r="E44" i="28"/>
  <c r="D44" i="28"/>
  <c r="C44" i="28"/>
  <c r="B44" i="28"/>
  <c r="Q43" i="28"/>
  <c r="P43" i="28"/>
  <c r="O43" i="28"/>
  <c r="N43" i="28"/>
  <c r="M43" i="28"/>
  <c r="L43" i="28"/>
  <c r="K43" i="28"/>
  <c r="J43" i="28"/>
  <c r="I43" i="28"/>
  <c r="H43" i="28"/>
  <c r="G43" i="28"/>
  <c r="F43" i="28"/>
  <c r="E43" i="28"/>
  <c r="D43" i="28"/>
  <c r="C43" i="28"/>
  <c r="B43" i="28"/>
  <c r="Q42" i="28"/>
  <c r="P42" i="28"/>
  <c r="O42" i="28"/>
  <c r="N42" i="28"/>
  <c r="M42" i="28"/>
  <c r="L42" i="28"/>
  <c r="K42" i="28"/>
  <c r="J42" i="28"/>
  <c r="I42" i="28"/>
  <c r="H42" i="28"/>
  <c r="G42" i="28"/>
  <c r="F42" i="28"/>
  <c r="E42" i="28"/>
  <c r="D42" i="28"/>
  <c r="C42" i="28"/>
  <c r="B42" i="28"/>
  <c r="Q41" i="28"/>
  <c r="P41" i="28"/>
  <c r="O41" i="28"/>
  <c r="N41" i="28"/>
  <c r="M41" i="28"/>
  <c r="L41" i="28"/>
  <c r="K41" i="28"/>
  <c r="J41" i="28"/>
  <c r="I41" i="28"/>
  <c r="H41" i="28"/>
  <c r="G41" i="28"/>
  <c r="F41" i="28"/>
  <c r="E41" i="28"/>
  <c r="D41" i="28"/>
  <c r="C41" i="28"/>
  <c r="B41" i="28"/>
  <c r="Q40" i="28"/>
  <c r="P40" i="28"/>
  <c r="O40" i="28"/>
  <c r="N40" i="28"/>
  <c r="M40" i="28"/>
  <c r="L40" i="28"/>
  <c r="K40" i="28"/>
  <c r="J40" i="28"/>
  <c r="I40" i="28"/>
  <c r="H40" i="28"/>
  <c r="G40" i="28"/>
  <c r="F40" i="28"/>
  <c r="E40" i="28"/>
  <c r="D40" i="28"/>
  <c r="C40" i="28"/>
  <c r="B40" i="28"/>
  <c r="Q39" i="28"/>
  <c r="P39" i="28"/>
  <c r="O39" i="28"/>
  <c r="N39" i="28"/>
  <c r="M39" i="28"/>
  <c r="L39" i="28"/>
  <c r="K39" i="28"/>
  <c r="J39" i="28"/>
  <c r="I39" i="28"/>
  <c r="H39" i="28"/>
  <c r="G39" i="28"/>
  <c r="F39" i="28"/>
  <c r="E39" i="28"/>
  <c r="D39" i="28"/>
  <c r="C39" i="28"/>
  <c r="B39" i="28"/>
  <c r="Q38" i="28"/>
  <c r="P38" i="28"/>
  <c r="O38" i="28"/>
  <c r="N38" i="28"/>
  <c r="M38" i="28"/>
  <c r="L38" i="28"/>
  <c r="K38" i="28"/>
  <c r="J38" i="28"/>
  <c r="I38" i="28"/>
  <c r="H38" i="28"/>
  <c r="G38" i="28"/>
  <c r="F38" i="28"/>
  <c r="E38" i="28"/>
  <c r="D38" i="28"/>
  <c r="C38" i="28"/>
  <c r="B38" i="28"/>
  <c r="Q37" i="28"/>
  <c r="P37" i="28"/>
  <c r="O37" i="28"/>
  <c r="N37" i="28"/>
  <c r="M37" i="28"/>
  <c r="L37" i="28"/>
  <c r="K37" i="28"/>
  <c r="J37" i="28"/>
  <c r="I37" i="28"/>
  <c r="H37" i="28"/>
  <c r="G37" i="28"/>
  <c r="F37" i="28"/>
  <c r="E37" i="28"/>
  <c r="D37" i="28"/>
  <c r="C37" i="28"/>
  <c r="B37" i="28"/>
  <c r="Q36" i="28"/>
  <c r="P36" i="28"/>
  <c r="O36" i="28"/>
  <c r="N36" i="28"/>
  <c r="M36" i="28"/>
  <c r="L36" i="28"/>
  <c r="K36" i="28"/>
  <c r="J36" i="28"/>
  <c r="I36" i="28"/>
  <c r="H36" i="28"/>
  <c r="G36" i="28"/>
  <c r="F36" i="28"/>
  <c r="E36" i="28"/>
  <c r="D36" i="28"/>
  <c r="C36" i="28"/>
  <c r="B36" i="28"/>
  <c r="Q35" i="28"/>
  <c r="P35" i="28"/>
  <c r="O35" i="28"/>
  <c r="N35" i="28"/>
  <c r="M35" i="28"/>
  <c r="L35" i="28"/>
  <c r="K35" i="28"/>
  <c r="J35" i="28"/>
  <c r="I35" i="28"/>
  <c r="H35" i="28"/>
  <c r="G35" i="28"/>
  <c r="F35" i="28"/>
  <c r="E35" i="28"/>
  <c r="D35" i="28"/>
  <c r="C35" i="28"/>
  <c r="B35" i="28"/>
  <c r="Q34" i="28"/>
  <c r="P34" i="28"/>
  <c r="O34" i="28"/>
  <c r="N34" i="28"/>
  <c r="M34" i="28"/>
  <c r="L34" i="28"/>
  <c r="K34" i="28"/>
  <c r="J34" i="28"/>
  <c r="I34" i="28"/>
  <c r="H34" i="28"/>
  <c r="G34" i="28"/>
  <c r="F34" i="28"/>
  <c r="E34" i="28"/>
  <c r="D34" i="28"/>
  <c r="C34" i="28"/>
  <c r="B34" i="28"/>
  <c r="Q33" i="28"/>
  <c r="P33" i="28"/>
  <c r="O33" i="28"/>
  <c r="N33" i="28"/>
  <c r="M33" i="28"/>
  <c r="L33" i="28"/>
  <c r="K33" i="28"/>
  <c r="J33" i="28"/>
  <c r="I33" i="28"/>
  <c r="H33" i="28"/>
  <c r="G33" i="28"/>
  <c r="F33" i="28"/>
  <c r="E33" i="28"/>
  <c r="D33" i="28"/>
  <c r="C33" i="28"/>
  <c r="B33" i="28"/>
  <c r="Q32" i="28"/>
  <c r="P32" i="28"/>
  <c r="O32" i="28"/>
  <c r="N32" i="28"/>
  <c r="M32" i="28"/>
  <c r="L32" i="28"/>
  <c r="K32" i="28"/>
  <c r="J32" i="28"/>
  <c r="I32" i="28"/>
  <c r="H32" i="28"/>
  <c r="G32" i="28"/>
  <c r="F32" i="28"/>
  <c r="E32" i="28"/>
  <c r="D32" i="28"/>
  <c r="C32" i="28"/>
  <c r="B32" i="28"/>
  <c r="Q31" i="28"/>
  <c r="P31" i="28"/>
  <c r="O31" i="28"/>
  <c r="N31" i="28"/>
  <c r="M31" i="28"/>
  <c r="L31" i="28"/>
  <c r="K31" i="28"/>
  <c r="J31" i="28"/>
  <c r="I31" i="28"/>
  <c r="H31" i="28"/>
  <c r="G31" i="28"/>
  <c r="F31" i="28"/>
  <c r="E31" i="28"/>
  <c r="D31" i="28"/>
  <c r="C31" i="28"/>
  <c r="B31" i="28"/>
  <c r="Q30" i="28"/>
  <c r="P30" i="28"/>
  <c r="O30" i="28"/>
  <c r="N30" i="28"/>
  <c r="M30" i="28"/>
  <c r="L30" i="28"/>
  <c r="K30" i="28"/>
  <c r="J30" i="28"/>
  <c r="I30" i="28"/>
  <c r="H30" i="28"/>
  <c r="G30" i="28"/>
  <c r="F30" i="28"/>
  <c r="E30" i="28"/>
  <c r="D30" i="28"/>
  <c r="C30" i="28"/>
  <c r="B30" i="28"/>
  <c r="Q29" i="28"/>
  <c r="P29" i="28"/>
  <c r="O29" i="28"/>
  <c r="N29" i="28"/>
  <c r="M29" i="28"/>
  <c r="L29" i="28"/>
  <c r="K29" i="28"/>
  <c r="J29" i="28"/>
  <c r="I29" i="28"/>
  <c r="H29" i="28"/>
  <c r="G29" i="28"/>
  <c r="F29" i="28"/>
  <c r="E29" i="28"/>
  <c r="D29" i="28"/>
  <c r="C29" i="28"/>
  <c r="B29" i="28"/>
  <c r="Q28" i="28"/>
  <c r="P28" i="28"/>
  <c r="O28" i="28"/>
  <c r="N28" i="28"/>
  <c r="M28" i="28"/>
  <c r="L28" i="28"/>
  <c r="K28" i="28"/>
  <c r="J28" i="28"/>
  <c r="I28" i="28"/>
  <c r="H28" i="28"/>
  <c r="G28" i="28"/>
  <c r="F28" i="28"/>
  <c r="E28" i="28"/>
  <c r="D28" i="28"/>
  <c r="C28" i="28"/>
  <c r="B28" i="28"/>
  <c r="Q27" i="28"/>
  <c r="P27" i="28"/>
  <c r="O27" i="28"/>
  <c r="N27" i="28"/>
  <c r="M27" i="28"/>
  <c r="L27" i="28"/>
  <c r="K27" i="28"/>
  <c r="J27" i="28"/>
  <c r="I27" i="28"/>
  <c r="H27" i="28"/>
  <c r="G27" i="28"/>
  <c r="F27" i="28"/>
  <c r="E27" i="28"/>
  <c r="D27" i="28"/>
  <c r="C27" i="28"/>
  <c r="B27" i="28"/>
  <c r="Q26" i="28"/>
  <c r="P26" i="28"/>
  <c r="O26" i="28"/>
  <c r="N26" i="28"/>
  <c r="M26" i="28"/>
  <c r="L26" i="28"/>
  <c r="K26" i="28"/>
  <c r="J26" i="28"/>
  <c r="I26" i="28"/>
  <c r="H26" i="28"/>
  <c r="G26" i="28"/>
  <c r="F26" i="28"/>
  <c r="E26" i="28"/>
  <c r="D26" i="28"/>
  <c r="C26" i="28"/>
  <c r="B26" i="28"/>
  <c r="Q25" i="28"/>
  <c r="P25" i="28"/>
  <c r="O25" i="28"/>
  <c r="N25" i="28"/>
  <c r="M25" i="28"/>
  <c r="L25" i="28"/>
  <c r="K25" i="28"/>
  <c r="J25" i="28"/>
  <c r="I25" i="28"/>
  <c r="H25" i="28"/>
  <c r="G25" i="28"/>
  <c r="F25" i="28"/>
  <c r="E25" i="28"/>
  <c r="D25" i="28"/>
  <c r="C25" i="28"/>
  <c r="B25" i="28"/>
  <c r="Q24" i="28"/>
  <c r="P24" i="28"/>
  <c r="O24" i="28"/>
  <c r="N24" i="28"/>
  <c r="M24" i="28"/>
  <c r="L24" i="28"/>
  <c r="K24" i="28"/>
  <c r="J24" i="28"/>
  <c r="I24" i="28"/>
  <c r="H24" i="28"/>
  <c r="G24" i="28"/>
  <c r="F24" i="28"/>
  <c r="E24" i="28"/>
  <c r="D24" i="28"/>
  <c r="C24" i="28"/>
  <c r="B24" i="28"/>
  <c r="Q23" i="28"/>
  <c r="P23" i="28"/>
  <c r="O23" i="28"/>
  <c r="N23" i="28"/>
  <c r="M23" i="28"/>
  <c r="L23" i="28"/>
  <c r="K23" i="28"/>
  <c r="J23" i="28"/>
  <c r="I23" i="28"/>
  <c r="H23" i="28"/>
  <c r="G23" i="28"/>
  <c r="F23" i="28"/>
  <c r="E23" i="28"/>
  <c r="D23" i="28"/>
  <c r="C23" i="28"/>
  <c r="B23" i="28"/>
  <c r="Q22" i="28"/>
  <c r="P22" i="28"/>
  <c r="O22" i="28"/>
  <c r="N22" i="28"/>
  <c r="M22" i="28"/>
  <c r="L22" i="28"/>
  <c r="K22" i="28"/>
  <c r="J22" i="28"/>
  <c r="I22" i="28"/>
  <c r="H22" i="28"/>
  <c r="G22" i="28"/>
  <c r="F22" i="28"/>
  <c r="E22" i="28"/>
  <c r="D22" i="28"/>
  <c r="C22" i="28"/>
  <c r="B22" i="28"/>
  <c r="Q21" i="28"/>
  <c r="P21" i="28"/>
  <c r="O21" i="28"/>
  <c r="N21" i="28"/>
  <c r="M21" i="28"/>
  <c r="L21" i="28"/>
  <c r="K21" i="28"/>
  <c r="J21" i="28"/>
  <c r="I21" i="28"/>
  <c r="H21" i="28"/>
  <c r="G21" i="28"/>
  <c r="F21" i="28"/>
  <c r="E21" i="28"/>
  <c r="D21" i="28"/>
  <c r="C21" i="28"/>
  <c r="B21" i="28"/>
  <c r="Q20" i="28"/>
  <c r="P20" i="28"/>
  <c r="O20" i="28"/>
  <c r="N20" i="28"/>
  <c r="M20" i="28"/>
  <c r="L20" i="28"/>
  <c r="K20" i="28"/>
  <c r="J20" i="28"/>
  <c r="I20" i="28"/>
  <c r="H20" i="28"/>
  <c r="G20" i="28"/>
  <c r="F20" i="28"/>
  <c r="E20" i="28"/>
  <c r="D20" i="28"/>
  <c r="C20" i="28"/>
  <c r="B20" i="28"/>
  <c r="Q19" i="28"/>
  <c r="P19" i="28"/>
  <c r="O19" i="28"/>
  <c r="N19" i="28"/>
  <c r="M19" i="28"/>
  <c r="L19" i="28"/>
  <c r="K19" i="28"/>
  <c r="J19" i="28"/>
  <c r="I19" i="28"/>
  <c r="H19" i="28"/>
  <c r="G19" i="28"/>
  <c r="F19" i="28"/>
  <c r="E19" i="28"/>
  <c r="D19" i="28"/>
  <c r="C19" i="28"/>
  <c r="B19" i="28"/>
  <c r="Q18" i="28"/>
  <c r="P18" i="28"/>
  <c r="O18" i="28"/>
  <c r="N18" i="28"/>
  <c r="M18" i="28"/>
  <c r="L18" i="28"/>
  <c r="K18" i="28"/>
  <c r="J18" i="28"/>
  <c r="I18" i="28"/>
  <c r="H18" i="28"/>
  <c r="G18" i="28"/>
  <c r="F18" i="28"/>
  <c r="E18" i="28"/>
  <c r="D18" i="28"/>
  <c r="C18" i="28"/>
  <c r="B18" i="28"/>
  <c r="Q17" i="28"/>
  <c r="P17" i="28"/>
  <c r="O17" i="28"/>
  <c r="N17" i="28"/>
  <c r="M17" i="28"/>
  <c r="L17" i="28"/>
  <c r="K17" i="28"/>
  <c r="J17" i="28"/>
  <c r="I17" i="28"/>
  <c r="H17" i="28"/>
  <c r="G17" i="28"/>
  <c r="F17" i="28"/>
  <c r="E17" i="28"/>
  <c r="D17" i="28"/>
  <c r="C17" i="28"/>
  <c r="B17" i="28"/>
  <c r="Q16" i="28"/>
  <c r="P16" i="28"/>
  <c r="O16" i="28"/>
  <c r="N16" i="28"/>
  <c r="M16" i="28"/>
  <c r="L16" i="28"/>
  <c r="K16" i="28"/>
  <c r="J16" i="28"/>
  <c r="I16" i="28"/>
  <c r="H16" i="28"/>
  <c r="G16" i="28"/>
  <c r="F16" i="28"/>
  <c r="E16" i="28"/>
  <c r="D16" i="28"/>
  <c r="C16" i="28"/>
  <c r="B16" i="28"/>
  <c r="Q15" i="28"/>
  <c r="P15" i="28"/>
  <c r="O15" i="28"/>
  <c r="N15" i="28"/>
  <c r="M15" i="28"/>
  <c r="L15" i="28"/>
  <c r="K15" i="28"/>
  <c r="J15" i="28"/>
  <c r="I15" i="28"/>
  <c r="H15" i="28"/>
  <c r="G15" i="28"/>
  <c r="F15" i="28"/>
  <c r="E15" i="28"/>
  <c r="D15" i="28"/>
  <c r="C15" i="28"/>
  <c r="B15" i="28"/>
  <c r="Q14" i="28"/>
  <c r="P14" i="28"/>
  <c r="O14" i="28"/>
  <c r="N14" i="28"/>
  <c r="M14" i="28"/>
  <c r="L14" i="28"/>
  <c r="K14" i="28"/>
  <c r="J14" i="28"/>
  <c r="I14" i="28"/>
  <c r="H14" i="28"/>
  <c r="G14" i="28"/>
  <c r="F14" i="28"/>
  <c r="E14" i="28"/>
  <c r="D14" i="28"/>
  <c r="C14" i="28"/>
  <c r="B14" i="28"/>
  <c r="Q13" i="28"/>
  <c r="P13" i="28"/>
  <c r="O13" i="28"/>
  <c r="N13" i="28"/>
  <c r="M13" i="28"/>
  <c r="L13" i="28"/>
  <c r="K13" i="28"/>
  <c r="J13" i="28"/>
  <c r="I13" i="28"/>
  <c r="H13" i="28"/>
  <c r="G13" i="28"/>
  <c r="F13" i="28"/>
  <c r="E13" i="28"/>
  <c r="D13" i="28"/>
  <c r="C13" i="28"/>
  <c r="B13" i="28"/>
  <c r="Q12" i="28"/>
  <c r="P12" i="28"/>
  <c r="O12" i="28"/>
  <c r="N12" i="28"/>
  <c r="M12" i="28"/>
  <c r="L12" i="28"/>
  <c r="K12" i="28"/>
  <c r="J12" i="28"/>
  <c r="I12" i="28"/>
  <c r="H12" i="28"/>
  <c r="G12" i="28"/>
  <c r="F12" i="28"/>
  <c r="E12" i="28"/>
  <c r="D12" i="28"/>
  <c r="C12" i="28"/>
  <c r="B12" i="28"/>
  <c r="Q11" i="28"/>
  <c r="P11" i="28"/>
  <c r="O11" i="28"/>
  <c r="N11" i="28"/>
  <c r="M11" i="28"/>
  <c r="L11" i="28"/>
  <c r="K11" i="28"/>
  <c r="J11" i="28"/>
  <c r="I11" i="28"/>
  <c r="H11" i="28"/>
  <c r="G11" i="28"/>
  <c r="F11" i="28"/>
  <c r="E11" i="28"/>
  <c r="D11" i="28"/>
  <c r="C11" i="28"/>
  <c r="B11" i="28"/>
  <c r="Q10" i="28"/>
  <c r="P10" i="28"/>
  <c r="O10" i="28"/>
  <c r="N10" i="28"/>
  <c r="M10" i="28"/>
  <c r="L10" i="28"/>
  <c r="K10" i="28"/>
  <c r="J10" i="28"/>
  <c r="I10" i="28"/>
  <c r="H10" i="28"/>
  <c r="G10" i="28"/>
  <c r="F10" i="28"/>
  <c r="E10" i="28"/>
  <c r="D10" i="28"/>
  <c r="C10" i="28"/>
  <c r="B10" i="28"/>
  <c r="Q9" i="28"/>
  <c r="P9" i="28"/>
  <c r="O9" i="28"/>
  <c r="N9" i="28"/>
  <c r="M9" i="28"/>
  <c r="L9" i="28"/>
  <c r="K9" i="28"/>
  <c r="J9" i="28"/>
  <c r="I9" i="28"/>
  <c r="H9" i="28"/>
  <c r="G9" i="28"/>
  <c r="F9" i="28"/>
  <c r="E9" i="28"/>
  <c r="D9" i="28"/>
  <c r="C9" i="28"/>
  <c r="B9" i="28"/>
  <c r="Q8" i="28"/>
  <c r="P8" i="28"/>
  <c r="O8" i="28"/>
  <c r="N8" i="28"/>
  <c r="M8" i="28"/>
  <c r="L8" i="28"/>
  <c r="K8" i="28"/>
  <c r="J8" i="28"/>
  <c r="I8" i="28"/>
  <c r="H8" i="28"/>
  <c r="G8" i="28"/>
  <c r="F8" i="28"/>
  <c r="E8" i="28"/>
  <c r="D8" i="28"/>
  <c r="C8" i="28"/>
  <c r="B8" i="28"/>
  <c r="Q7" i="28"/>
  <c r="P7" i="28"/>
  <c r="O7" i="28"/>
  <c r="N7" i="28"/>
  <c r="M7" i="28"/>
  <c r="L7" i="28"/>
  <c r="K7" i="28"/>
  <c r="J7" i="28"/>
  <c r="I7" i="28"/>
  <c r="H7" i="28"/>
  <c r="G7" i="28"/>
  <c r="F7" i="28"/>
  <c r="E7" i="28"/>
  <c r="D7" i="28"/>
  <c r="C7" i="28"/>
  <c r="B7" i="28"/>
  <c r="Q6" i="28"/>
  <c r="P6" i="28"/>
  <c r="O6" i="28"/>
  <c r="N6" i="28"/>
  <c r="M6" i="28"/>
  <c r="L6" i="28"/>
  <c r="K6" i="28"/>
  <c r="J6" i="28"/>
  <c r="I6" i="28"/>
  <c r="H6" i="28"/>
  <c r="G6" i="28"/>
  <c r="F6" i="28"/>
  <c r="E6" i="28"/>
  <c r="D6" i="28"/>
  <c r="C6" i="28"/>
  <c r="B6" i="28"/>
  <c r="Q5" i="28"/>
  <c r="P5" i="28"/>
  <c r="O5" i="28"/>
  <c r="N5" i="28"/>
  <c r="M5" i="28"/>
  <c r="L5" i="28"/>
  <c r="K5" i="28"/>
  <c r="J5" i="28"/>
  <c r="I5" i="28"/>
  <c r="H5" i="28"/>
  <c r="G5" i="28"/>
  <c r="F5" i="28"/>
  <c r="E5" i="28"/>
  <c r="D5" i="28"/>
  <c r="C5" i="28"/>
  <c r="B5" i="28"/>
  <c r="C161" i="28"/>
  <c r="Q159" i="28"/>
  <c r="P159" i="28"/>
  <c r="P184" i="28" s="1"/>
  <c r="N159" i="28"/>
  <c r="N187" i="28" s="1"/>
  <c r="M159" i="28"/>
  <c r="M171" i="28" s="1"/>
  <c r="L159" i="28"/>
  <c r="L203" i="28" s="1"/>
  <c r="K159" i="28"/>
  <c r="K181" i="28" s="1"/>
  <c r="J159" i="28"/>
  <c r="H159" i="28"/>
  <c r="G159" i="28"/>
  <c r="F159" i="28"/>
  <c r="C159" i="28"/>
  <c r="C187" i="28" s="1"/>
  <c r="B159" i="28"/>
  <c r="N109" i="28"/>
  <c r="G109" i="28"/>
  <c r="F109" i="28"/>
  <c r="C109" i="28"/>
  <c r="Q107" i="28"/>
  <c r="P107" i="28"/>
  <c r="P135" i="28" s="1"/>
  <c r="N107" i="28"/>
  <c r="N142" i="28" s="1"/>
  <c r="M107" i="28"/>
  <c r="M120" i="28" s="1"/>
  <c r="L107" i="28"/>
  <c r="L120" i="28" s="1"/>
  <c r="K107" i="28"/>
  <c r="K118" i="28" s="1"/>
  <c r="J107" i="28"/>
  <c r="H107" i="28"/>
  <c r="G107" i="28"/>
  <c r="C107" i="28"/>
  <c r="C123" i="28" s="1"/>
  <c r="B107" i="28"/>
  <c r="B127" i="28" s="1"/>
  <c r="Q57" i="28"/>
  <c r="M57" i="28"/>
  <c r="I57" i="28"/>
  <c r="H57" i="28"/>
  <c r="Q55" i="28"/>
  <c r="Q86" i="28" s="1"/>
  <c r="P55" i="28"/>
  <c r="P79" i="28" s="1"/>
  <c r="N55" i="28"/>
  <c r="M55" i="28"/>
  <c r="M74" i="28" s="1"/>
  <c r="L55" i="28"/>
  <c r="L98" i="28" s="1"/>
  <c r="K55" i="28"/>
  <c r="K99" i="28" s="1"/>
  <c r="J55" i="28"/>
  <c r="H55" i="28"/>
  <c r="H60" i="28" s="1"/>
  <c r="G55" i="28"/>
  <c r="F55" i="28"/>
  <c r="D55" i="28"/>
  <c r="D91" i="28" s="1"/>
  <c r="C55" i="28"/>
  <c r="C78" i="28" s="1"/>
  <c r="B55" i="28"/>
  <c r="P192" i="28"/>
  <c r="P190" i="28"/>
  <c r="A7" i="28"/>
  <c r="A8" i="28" s="1"/>
  <c r="A6" i="28"/>
  <c r="P4" i="28"/>
  <c r="P57" i="28" s="1"/>
  <c r="P161" i="28" s="1"/>
  <c r="O4" i="28"/>
  <c r="O57" i="28" s="1"/>
  <c r="N4" i="28"/>
  <c r="N57" i="28" s="1"/>
  <c r="N161" i="28" s="1"/>
  <c r="M4" i="28"/>
  <c r="L4" i="28"/>
  <c r="L57" i="28" s="1"/>
  <c r="K4" i="28"/>
  <c r="K57" i="28" s="1"/>
  <c r="J4" i="28"/>
  <c r="J57" i="28" s="1"/>
  <c r="I4" i="28"/>
  <c r="H4" i="28"/>
  <c r="G4" i="28"/>
  <c r="G57" i="28" s="1"/>
  <c r="G161" i="28" s="1"/>
  <c r="F4" i="28"/>
  <c r="F57" i="28" s="1"/>
  <c r="F161" i="28" s="1"/>
  <c r="E4" i="28"/>
  <c r="E57" i="28" s="1"/>
  <c r="D4" i="28"/>
  <c r="D57" i="28" s="1"/>
  <c r="C4" i="28"/>
  <c r="B4" i="28"/>
  <c r="B57" i="28" s="1"/>
  <c r="P3" i="28"/>
  <c r="O3" i="28"/>
  <c r="N3" i="28"/>
  <c r="M3" i="28"/>
  <c r="L3" i="28"/>
  <c r="K3" i="28"/>
  <c r="J3" i="28"/>
  <c r="I3" i="28"/>
  <c r="H3" i="28"/>
  <c r="G3" i="28"/>
  <c r="F3" i="28"/>
  <c r="E3" i="28"/>
  <c r="D3" i="28"/>
  <c r="C3" i="28"/>
  <c r="B3" i="28"/>
  <c r="A166" i="31" l="1"/>
  <c r="A62" i="31"/>
  <c r="A13" i="31"/>
  <c r="A114" i="31"/>
  <c r="Q152" i="28"/>
  <c r="F59" i="28"/>
  <c r="G116" i="28"/>
  <c r="G170" i="28"/>
  <c r="G96" i="28"/>
  <c r="H121" i="28"/>
  <c r="H194" i="28"/>
  <c r="N96" i="28"/>
  <c r="J86" i="28"/>
  <c r="F200" i="28"/>
  <c r="B98" i="28"/>
  <c r="B164" i="28"/>
  <c r="H164" i="28"/>
  <c r="H116" i="28"/>
  <c r="L177" i="28"/>
  <c r="G183" i="28"/>
  <c r="M99" i="28"/>
  <c r="Q170" i="28"/>
  <c r="A163" i="29"/>
  <c r="A111" i="29"/>
  <c r="A10" i="29"/>
  <c r="A59" i="29"/>
  <c r="N165" i="28"/>
  <c r="C168" i="28"/>
  <c r="C177" i="28"/>
  <c r="C181" i="28"/>
  <c r="C195" i="28"/>
  <c r="C196" i="28"/>
  <c r="G117" i="28"/>
  <c r="F66" i="28"/>
  <c r="G139" i="28"/>
  <c r="Q67" i="28"/>
  <c r="Q99" i="28"/>
  <c r="Q73" i="28"/>
  <c r="Q97" i="28"/>
  <c r="Q102" i="28"/>
  <c r="Q76" i="28"/>
  <c r="Q64" i="28"/>
  <c r="Q88" i="28"/>
  <c r="Q60" i="28"/>
  <c r="Q79" i="28"/>
  <c r="C162" i="28"/>
  <c r="Q65" i="28"/>
  <c r="F184" i="28"/>
  <c r="Q75" i="28"/>
  <c r="Q59" i="28"/>
  <c r="P170" i="28"/>
  <c r="L190" i="28"/>
  <c r="Q87" i="28"/>
  <c r="N152" i="28"/>
  <c r="Q78" i="28"/>
  <c r="G181" i="28"/>
  <c r="G199" i="28"/>
  <c r="Q83" i="28"/>
  <c r="G165" i="28"/>
  <c r="G204" i="28"/>
  <c r="M61" i="28"/>
  <c r="G175" i="28"/>
  <c r="G189" i="28"/>
  <c r="J123" i="28"/>
  <c r="J149" i="28"/>
  <c r="K183" i="28"/>
  <c r="K193" i="28"/>
  <c r="K194" i="28"/>
  <c r="Q58" i="28"/>
  <c r="G167" i="28"/>
  <c r="Q68" i="28"/>
  <c r="G130" i="28"/>
  <c r="G191" i="28"/>
  <c r="Q66" i="28"/>
  <c r="Q92" i="28"/>
  <c r="C163" i="28"/>
  <c r="L167" i="28"/>
  <c r="G122" i="28"/>
  <c r="M78" i="28"/>
  <c r="Q70" i="28"/>
  <c r="Q94" i="28"/>
  <c r="Q74" i="28"/>
  <c r="Q95" i="28"/>
  <c r="H180" i="28"/>
  <c r="N139" i="28"/>
  <c r="H189" i="28"/>
  <c r="J163" i="28"/>
  <c r="B118" i="28"/>
  <c r="B134" i="28"/>
  <c r="F193" i="28"/>
  <c r="N114" i="28"/>
  <c r="N173" i="28"/>
  <c r="G125" i="28"/>
  <c r="L180" i="28"/>
  <c r="Q90" i="28"/>
  <c r="H166" i="28"/>
  <c r="D76" i="28"/>
  <c r="F201" i="28"/>
  <c r="K137" i="28"/>
  <c r="N195" i="28"/>
  <c r="N163" i="28"/>
  <c r="N168" i="28"/>
  <c r="N171" i="28"/>
  <c r="L126" i="28"/>
  <c r="F196" i="28"/>
  <c r="N112" i="28"/>
  <c r="N143" i="28"/>
  <c r="N196" i="28"/>
  <c r="N178" i="28"/>
  <c r="N182" i="28"/>
  <c r="L81" i="28"/>
  <c r="J172" i="28"/>
  <c r="N81" i="28"/>
  <c r="Q181" i="28"/>
  <c r="J61" i="28"/>
  <c r="J76" i="28"/>
  <c r="B89" i="28"/>
  <c r="F71" i="28"/>
  <c r="N68" i="28"/>
  <c r="M63" i="28"/>
  <c r="M76" i="28"/>
  <c r="G135" i="28"/>
  <c r="F192" i="28"/>
  <c r="G146" i="28"/>
  <c r="N145" i="28"/>
  <c r="L163" i="28"/>
  <c r="L166" i="28"/>
  <c r="L170" i="28"/>
  <c r="F58" i="28"/>
  <c r="B58" i="28"/>
  <c r="B59" i="28"/>
  <c r="B61" i="28"/>
  <c r="J62" i="28"/>
  <c r="J66" i="28"/>
  <c r="B68" i="28"/>
  <c r="B69" i="28"/>
  <c r="J74" i="28"/>
  <c r="J75" i="28"/>
  <c r="J78" i="28"/>
  <c r="J79" i="28"/>
  <c r="J82" i="28"/>
  <c r="B85" i="28"/>
  <c r="J85" i="28"/>
  <c r="J89" i="28"/>
  <c r="J90" i="28"/>
  <c r="B91" i="28"/>
  <c r="B93" i="28"/>
  <c r="J98" i="28"/>
  <c r="J100" i="28"/>
  <c r="J101" i="28"/>
  <c r="N162" i="28"/>
  <c r="F185" i="28"/>
  <c r="F168" i="28"/>
  <c r="F178" i="28"/>
  <c r="G133" i="28"/>
  <c r="M205" i="28"/>
  <c r="Q69" i="28"/>
  <c r="F77" i="28"/>
  <c r="Q84" i="28"/>
  <c r="M95" i="28"/>
  <c r="P116" i="28"/>
  <c r="N138" i="28"/>
  <c r="C191" i="28"/>
  <c r="N87" i="28"/>
  <c r="L144" i="28"/>
  <c r="J99" i="28"/>
  <c r="F163" i="28"/>
  <c r="N164" i="28"/>
  <c r="F177" i="28"/>
  <c r="N181" i="28"/>
  <c r="N185" i="28"/>
  <c r="M92" i="28"/>
  <c r="J95" i="28"/>
  <c r="F73" i="28"/>
  <c r="F88" i="28"/>
  <c r="N119" i="28"/>
  <c r="L129" i="28"/>
  <c r="M185" i="28"/>
  <c r="N71" i="28"/>
  <c r="F169" i="28"/>
  <c r="F180" i="28"/>
  <c r="L111" i="28"/>
  <c r="G124" i="28"/>
  <c r="G142" i="28"/>
  <c r="N200" i="28"/>
  <c r="G86" i="28"/>
  <c r="G99" i="28"/>
  <c r="P61" i="28"/>
  <c r="G66" i="28"/>
  <c r="P71" i="28"/>
  <c r="P91" i="28"/>
  <c r="C138" i="28"/>
  <c r="K58" i="28"/>
  <c r="R58" i="31" s="1"/>
  <c r="C112" i="28"/>
  <c r="K112" i="28"/>
  <c r="K114" i="28"/>
  <c r="K64" i="28"/>
  <c r="K65" i="28"/>
  <c r="C118" i="28"/>
  <c r="K66" i="28"/>
  <c r="C120" i="28"/>
  <c r="K120" i="28"/>
  <c r="C122" i="28"/>
  <c r="K123" i="28"/>
  <c r="K72" i="28"/>
  <c r="K74" i="28"/>
  <c r="C131" i="28"/>
  <c r="C134" i="28"/>
  <c r="K84" i="28"/>
  <c r="K86" i="28"/>
  <c r="C139" i="28"/>
  <c r="C140" i="28"/>
  <c r="K146" i="28"/>
  <c r="C95" i="28"/>
  <c r="C96" i="28"/>
  <c r="K148" i="28"/>
  <c r="C97" i="28"/>
  <c r="K97" i="28"/>
  <c r="K153" i="28"/>
  <c r="C154" i="28"/>
  <c r="G120" i="28"/>
  <c r="M80" i="28"/>
  <c r="G138" i="28"/>
  <c r="G140" i="28"/>
  <c r="H203" i="28"/>
  <c r="G59" i="28"/>
  <c r="H62" i="28"/>
  <c r="G72" i="28"/>
  <c r="G76" i="28"/>
  <c r="N79" i="28"/>
  <c r="D83" i="28"/>
  <c r="G92" i="28"/>
  <c r="K95" i="28"/>
  <c r="H114" i="28"/>
  <c r="P162" i="28"/>
  <c r="H187" i="28"/>
  <c r="L110" i="28"/>
  <c r="L113" i="28"/>
  <c r="L64" i="28"/>
  <c r="D65" i="28"/>
  <c r="D67" i="28"/>
  <c r="F162" i="28"/>
  <c r="P164" i="28"/>
  <c r="M68" i="28"/>
  <c r="P124" i="28"/>
  <c r="F181" i="28"/>
  <c r="N184" i="28"/>
  <c r="G136" i="28"/>
  <c r="P194" i="28"/>
  <c r="H69" i="28"/>
  <c r="H80" i="28"/>
  <c r="N83" i="28"/>
  <c r="D88" i="28"/>
  <c r="L95" i="28"/>
  <c r="G100" i="28"/>
  <c r="P138" i="28"/>
  <c r="H144" i="28"/>
  <c r="G93" i="28"/>
  <c r="G67" i="28"/>
  <c r="F60" i="28"/>
  <c r="P63" i="28"/>
  <c r="N77" i="28"/>
  <c r="D81" i="28"/>
  <c r="L88" i="28"/>
  <c r="H93" i="28"/>
  <c r="G115" i="28"/>
  <c r="G128" i="28"/>
  <c r="G111" i="28"/>
  <c r="K130" i="28"/>
  <c r="G150" i="28"/>
  <c r="F202" i="28"/>
  <c r="F206" i="28"/>
  <c r="F198" i="28"/>
  <c r="F190" i="28"/>
  <c r="F167" i="28"/>
  <c r="F165" i="28"/>
  <c r="F164" i="28"/>
  <c r="N204" i="28"/>
  <c r="N198" i="28"/>
  <c r="N190" i="28"/>
  <c r="N194" i="28"/>
  <c r="N177" i="28"/>
  <c r="N174" i="28"/>
  <c r="N169" i="28"/>
  <c r="N201" i="28"/>
  <c r="G112" i="28"/>
  <c r="G91" i="28"/>
  <c r="K100" i="28"/>
  <c r="K119" i="28"/>
  <c r="G69" i="28"/>
  <c r="M101" i="28"/>
  <c r="M93" i="28"/>
  <c r="M67" i="28"/>
  <c r="M65" i="28"/>
  <c r="M77" i="28"/>
  <c r="M71" i="28"/>
  <c r="C64" i="28"/>
  <c r="L67" i="28"/>
  <c r="N75" i="28"/>
  <c r="F81" i="28"/>
  <c r="K93" i="28"/>
  <c r="G141" i="28"/>
  <c r="K150" i="28"/>
  <c r="N192" i="28"/>
  <c r="G203" i="28"/>
  <c r="P110" i="28"/>
  <c r="H119" i="28"/>
  <c r="G94" i="28"/>
  <c r="D58" i="28"/>
  <c r="N60" i="28"/>
  <c r="D64" i="28"/>
  <c r="N67" i="28"/>
  <c r="D71" i="28"/>
  <c r="P75" i="28"/>
  <c r="K85" i="28"/>
  <c r="H136" i="28"/>
  <c r="N203" i="28"/>
  <c r="L121" i="28"/>
  <c r="L176" i="28"/>
  <c r="D74" i="28"/>
  <c r="L127" i="28"/>
  <c r="L128" i="28"/>
  <c r="L182" i="28"/>
  <c r="L131" i="28"/>
  <c r="D82" i="28"/>
  <c r="D84" i="28"/>
  <c r="L136" i="28"/>
  <c r="L140" i="28"/>
  <c r="L89" i="28"/>
  <c r="L90" i="28"/>
  <c r="L143" i="28"/>
  <c r="L145" i="28"/>
  <c r="L198" i="28"/>
  <c r="L200" i="28"/>
  <c r="L102" i="28"/>
  <c r="D75" i="28"/>
  <c r="Q82" i="28"/>
  <c r="N110" i="28"/>
  <c r="M164" i="28"/>
  <c r="M62" i="28"/>
  <c r="M69" i="28"/>
  <c r="M70" i="28"/>
  <c r="M82" i="28"/>
  <c r="M83" i="28"/>
  <c r="M84" i="28"/>
  <c r="M87" i="28"/>
  <c r="M88" i="28"/>
  <c r="M193" i="28"/>
  <c r="M90" i="28"/>
  <c r="M91" i="28"/>
  <c r="M94" i="28"/>
  <c r="M98" i="28"/>
  <c r="M102" i="28"/>
  <c r="L162" i="28"/>
  <c r="L118" i="28"/>
  <c r="L188" i="28"/>
  <c r="L141" i="28"/>
  <c r="L154" i="28"/>
  <c r="K116" i="28"/>
  <c r="J126" i="28"/>
  <c r="L142" i="28"/>
  <c r="L148" i="28"/>
  <c r="B66" i="28"/>
  <c r="J94" i="28"/>
  <c r="D87" i="28"/>
  <c r="D90" i="28"/>
  <c r="L96" i="28"/>
  <c r="B143" i="28"/>
  <c r="C100" i="28"/>
  <c r="L165" i="28"/>
  <c r="D68" i="28"/>
  <c r="L85" i="28"/>
  <c r="L59" i="28"/>
  <c r="L84" i="28"/>
  <c r="H176" i="28"/>
  <c r="H124" i="28"/>
  <c r="K121" i="28"/>
  <c r="K69" i="28"/>
  <c r="K174" i="28"/>
  <c r="K122" i="28"/>
  <c r="K70" i="28"/>
  <c r="Q176" i="28"/>
  <c r="Q72" i="28"/>
  <c r="K61" i="28"/>
  <c r="I161" i="28"/>
  <c r="I109" i="28"/>
  <c r="J146" i="28"/>
  <c r="L169" i="28"/>
  <c r="L117" i="28"/>
  <c r="M161" i="28"/>
  <c r="M109" i="28"/>
  <c r="J199" i="28"/>
  <c r="N167" i="28"/>
  <c r="N115" i="28"/>
  <c r="M168" i="28"/>
  <c r="M64" i="28"/>
  <c r="L201" i="28"/>
  <c r="L149" i="28"/>
  <c r="G73" i="28"/>
  <c r="B162" i="28"/>
  <c r="K165" i="28"/>
  <c r="K113" i="28"/>
  <c r="H161" i="28"/>
  <c r="H109" i="28"/>
  <c r="F172" i="28"/>
  <c r="F68" i="28"/>
  <c r="M143" i="28"/>
  <c r="M135" i="28"/>
  <c r="M127" i="28"/>
  <c r="M119" i="28"/>
  <c r="M154" i="28"/>
  <c r="M153" i="28"/>
  <c r="M152" i="28"/>
  <c r="M149" i="28"/>
  <c r="M148" i="28"/>
  <c r="M136" i="28"/>
  <c r="M123" i="28"/>
  <c r="M112" i="28"/>
  <c r="M147" i="28"/>
  <c r="M150" i="28"/>
  <c r="M141" i="28"/>
  <c r="M130" i="28"/>
  <c r="M146" i="28"/>
  <c r="M142" i="28"/>
  <c r="M137" i="28"/>
  <c r="M132" i="28"/>
  <c r="M126" i="28"/>
  <c r="M121" i="28"/>
  <c r="M133" i="28"/>
  <c r="M116" i="28"/>
  <c r="M110" i="28"/>
  <c r="M138" i="28"/>
  <c r="M125" i="28"/>
  <c r="M124" i="28"/>
  <c r="M144" i="28"/>
  <c r="M139" i="28"/>
  <c r="M118" i="28"/>
  <c r="M114" i="28"/>
  <c r="M151" i="28"/>
  <c r="M128" i="28"/>
  <c r="M113" i="28"/>
  <c r="M117" i="28"/>
  <c r="M111" i="28"/>
  <c r="M140" i="28"/>
  <c r="M131" i="28"/>
  <c r="M129" i="28"/>
  <c r="M122" i="28"/>
  <c r="M134" i="28"/>
  <c r="M145" i="28"/>
  <c r="M115" i="28"/>
  <c r="B161" i="28"/>
  <c r="B109" i="28"/>
  <c r="J109" i="28"/>
  <c r="J161" i="28"/>
  <c r="A162" i="28"/>
  <c r="A110" i="28"/>
  <c r="A58" i="28"/>
  <c r="D80" i="28"/>
  <c r="L184" i="28"/>
  <c r="L132" i="28"/>
  <c r="K161" i="28"/>
  <c r="K109" i="28"/>
  <c r="A9" i="28"/>
  <c r="F179" i="28"/>
  <c r="N179" i="28"/>
  <c r="N127" i="28"/>
  <c r="H102" i="28"/>
  <c r="H100" i="28"/>
  <c r="H98" i="28"/>
  <c r="H90" i="28"/>
  <c r="H82" i="28"/>
  <c r="H74" i="28"/>
  <c r="H91" i="28"/>
  <c r="H81" i="28"/>
  <c r="H71" i="28"/>
  <c r="H67" i="28"/>
  <c r="H59" i="28"/>
  <c r="H68" i="28"/>
  <c r="H58" i="28"/>
  <c r="H101" i="28"/>
  <c r="H99" i="28"/>
  <c r="H95" i="28"/>
  <c r="H86" i="28"/>
  <c r="H61" i="28"/>
  <c r="H97" i="28"/>
  <c r="H79" i="28"/>
  <c r="H78" i="28"/>
  <c r="H76" i="28"/>
  <c r="H75" i="28"/>
  <c r="H73" i="28"/>
  <c r="H72" i="28"/>
  <c r="H70" i="28"/>
  <c r="H63" i="28"/>
  <c r="H85" i="28"/>
  <c r="H84" i="28"/>
  <c r="H64" i="28"/>
  <c r="H96" i="28"/>
  <c r="H83" i="28"/>
  <c r="H66" i="28"/>
  <c r="H92" i="28"/>
  <c r="H94" i="28"/>
  <c r="H89" i="28"/>
  <c r="H88" i="28"/>
  <c r="H77" i="28"/>
  <c r="H65" i="28"/>
  <c r="H87" i="28"/>
  <c r="P102" i="28"/>
  <c r="P100" i="28"/>
  <c r="P98" i="28"/>
  <c r="P90" i="28"/>
  <c r="P82" i="28"/>
  <c r="P74" i="28"/>
  <c r="P95" i="28"/>
  <c r="P88" i="28"/>
  <c r="P78" i="28"/>
  <c r="P67" i="28"/>
  <c r="P59" i="28"/>
  <c r="P99" i="28"/>
  <c r="P92" i="28"/>
  <c r="P89" i="28"/>
  <c r="P87" i="28"/>
  <c r="P86" i="28"/>
  <c r="P85" i="28"/>
  <c r="P84" i="28"/>
  <c r="P83" i="28"/>
  <c r="P93" i="28"/>
  <c r="P65" i="28"/>
  <c r="P94" i="28"/>
  <c r="P68" i="28"/>
  <c r="P58" i="28"/>
  <c r="P101" i="28"/>
  <c r="P60" i="28"/>
  <c r="P70" i="28"/>
  <c r="P73" i="28"/>
  <c r="P80" i="28"/>
  <c r="P81" i="28"/>
  <c r="P77" i="28"/>
  <c r="P69" i="28"/>
  <c r="P76" i="28"/>
  <c r="P72" i="28"/>
  <c r="P64" i="28"/>
  <c r="P66" i="28"/>
  <c r="P97" i="28"/>
  <c r="P96" i="28"/>
  <c r="G61" i="28"/>
  <c r="P62" i="28"/>
  <c r="C61" i="28"/>
  <c r="C113" i="28"/>
  <c r="C114" i="28"/>
  <c r="C62" i="28"/>
  <c r="G166" i="28"/>
  <c r="G62" i="28"/>
  <c r="N172" i="28"/>
  <c r="N120" i="28"/>
  <c r="D72" i="28"/>
  <c r="D161" i="28"/>
  <c r="D109" i="28"/>
  <c r="L109" i="28"/>
  <c r="L161" i="28"/>
  <c r="J63" i="28"/>
  <c r="J167" i="28"/>
  <c r="G126" i="28"/>
  <c r="G178" i="28"/>
  <c r="G127" i="28"/>
  <c r="G179" i="28"/>
  <c r="G75" i="28"/>
  <c r="N180" i="28"/>
  <c r="N128" i="28"/>
  <c r="F186" i="28"/>
  <c r="M189" i="28"/>
  <c r="M85" i="28"/>
  <c r="C82" i="28"/>
  <c r="Q124" i="28"/>
  <c r="Q135" i="28"/>
  <c r="N170" i="28"/>
  <c r="N118" i="28"/>
  <c r="L205" i="28"/>
  <c r="L153" i="28"/>
  <c r="F92" i="28"/>
  <c r="F84" i="28"/>
  <c r="F76" i="28"/>
  <c r="F99" i="28"/>
  <c r="F95" i="28"/>
  <c r="F85" i="28"/>
  <c r="F75" i="28"/>
  <c r="F69" i="28"/>
  <c r="F61" i="28"/>
  <c r="F100" i="28"/>
  <c r="F89" i="28"/>
  <c r="F86" i="28"/>
  <c r="F94" i="28"/>
  <c r="F62" i="28"/>
  <c r="F65" i="28"/>
  <c r="F96" i="28"/>
  <c r="F91" i="28"/>
  <c r="F87" i="28"/>
  <c r="F67" i="28"/>
  <c r="N92" i="28"/>
  <c r="N84" i="28"/>
  <c r="N76" i="28"/>
  <c r="N89" i="28"/>
  <c r="N82" i="28"/>
  <c r="N72" i="28"/>
  <c r="N69" i="28"/>
  <c r="N61" i="28"/>
  <c r="N98" i="28"/>
  <c r="N95" i="28"/>
  <c r="N102" i="28"/>
  <c r="N101" i="28"/>
  <c r="N97" i="28"/>
  <c r="N88" i="28"/>
  <c r="N73" i="28"/>
  <c r="N70" i="28"/>
  <c r="N66" i="28"/>
  <c r="N59" i="28"/>
  <c r="N100" i="28"/>
  <c r="N93" i="28"/>
  <c r="N62" i="28"/>
  <c r="N99" i="28"/>
  <c r="N90" i="28"/>
  <c r="N64" i="28"/>
  <c r="L62" i="28"/>
  <c r="F63" i="28"/>
  <c r="F70" i="28"/>
  <c r="N80" i="28"/>
  <c r="Q110" i="28"/>
  <c r="Q116" i="28"/>
  <c r="E109" i="28"/>
  <c r="E161" i="28"/>
  <c r="G95" i="28"/>
  <c r="G87" i="28"/>
  <c r="G79" i="28"/>
  <c r="G71" i="28"/>
  <c r="G98" i="28"/>
  <c r="G88" i="28"/>
  <c r="G78" i="28"/>
  <c r="G64" i="28"/>
  <c r="G102" i="28"/>
  <c r="G101" i="28"/>
  <c r="G89" i="28"/>
  <c r="G85" i="28"/>
  <c r="G65" i="28"/>
  <c r="G90" i="28"/>
  <c r="G68" i="28"/>
  <c r="G58" i="28"/>
  <c r="G83" i="28"/>
  <c r="G82" i="28"/>
  <c r="G81" i="28"/>
  <c r="G80" i="28"/>
  <c r="G77" i="28"/>
  <c r="G74" i="28"/>
  <c r="G60" i="28"/>
  <c r="J58" i="28"/>
  <c r="C59" i="28"/>
  <c r="M60" i="28"/>
  <c r="G63" i="28"/>
  <c r="B64" i="28"/>
  <c r="L69" i="28"/>
  <c r="G70" i="28"/>
  <c r="J73" i="28"/>
  <c r="F74" i="28"/>
  <c r="K77" i="28"/>
  <c r="F78" i="28"/>
  <c r="C79" i="28"/>
  <c r="J81" i="28"/>
  <c r="F82" i="28"/>
  <c r="N85" i="28"/>
  <c r="N86" i="28"/>
  <c r="K88" i="28"/>
  <c r="F90" i="28"/>
  <c r="C92" i="28"/>
  <c r="H154" i="28"/>
  <c r="H150" i="28"/>
  <c r="H142" i="28"/>
  <c r="H134" i="28"/>
  <c r="H126" i="28"/>
  <c r="H118" i="28"/>
  <c r="H148" i="28"/>
  <c r="H147" i="28"/>
  <c r="H146" i="28"/>
  <c r="H143" i="28"/>
  <c r="H130" i="28"/>
  <c r="H117" i="28"/>
  <c r="H111" i="28"/>
  <c r="H138" i="28"/>
  <c r="H132" i="28"/>
  <c r="H127" i="28"/>
  <c r="H152" i="28"/>
  <c r="H145" i="28"/>
  <c r="H139" i="28"/>
  <c r="H133" i="28"/>
  <c r="H128" i="28"/>
  <c r="H151" i="28"/>
  <c r="H140" i="28"/>
  <c r="H129" i="28"/>
  <c r="H112" i="28"/>
  <c r="H153" i="28"/>
  <c r="H149" i="28"/>
  <c r="H135" i="28"/>
  <c r="H122" i="28"/>
  <c r="H113" i="28"/>
  <c r="H125" i="28"/>
  <c r="H123" i="28"/>
  <c r="H115" i="28"/>
  <c r="H110" i="28"/>
  <c r="H120" i="28"/>
  <c r="H137" i="28"/>
  <c r="H131" i="28"/>
  <c r="H141" i="28"/>
  <c r="P154" i="28"/>
  <c r="P150" i="28"/>
  <c r="P142" i="28"/>
  <c r="P134" i="28"/>
  <c r="P126" i="28"/>
  <c r="P118" i="28"/>
  <c r="P153" i="28"/>
  <c r="P152" i="28"/>
  <c r="P151" i="28"/>
  <c r="P149" i="28"/>
  <c r="P148" i="28"/>
  <c r="P147" i="28"/>
  <c r="P145" i="28"/>
  <c r="P144" i="28"/>
  <c r="P132" i="28"/>
  <c r="P131" i="28"/>
  <c r="P119" i="28"/>
  <c r="P111" i="28"/>
  <c r="P146" i="28"/>
  <c r="P137" i="28"/>
  <c r="P139" i="28"/>
  <c r="P133" i="28"/>
  <c r="P128" i="28"/>
  <c r="P122" i="28"/>
  <c r="P117" i="28"/>
  <c r="P114" i="28"/>
  <c r="P113" i="28"/>
  <c r="P125" i="28"/>
  <c r="P121" i="28"/>
  <c r="P112" i="28"/>
  <c r="P129" i="28"/>
  <c r="P140" i="28"/>
  <c r="P127" i="28"/>
  <c r="P136" i="28"/>
  <c r="P120" i="28"/>
  <c r="P109" i="28"/>
  <c r="L114" i="28"/>
  <c r="P115" i="28"/>
  <c r="J118" i="28"/>
  <c r="P123" i="28"/>
  <c r="P130" i="28"/>
  <c r="P141" i="28"/>
  <c r="P143" i="28"/>
  <c r="J168" i="28"/>
  <c r="Q147" i="28"/>
  <c r="Q139" i="28"/>
  <c r="Q131" i="28"/>
  <c r="Q123" i="28"/>
  <c r="Q154" i="28"/>
  <c r="Q148" i="28"/>
  <c r="Q146" i="28"/>
  <c r="Q143" i="28"/>
  <c r="Q130" i="28"/>
  <c r="Q118" i="28"/>
  <c r="Q117" i="28"/>
  <c r="Q150" i="28"/>
  <c r="Q142" i="28"/>
  <c r="Q137" i="28"/>
  <c r="Q126" i="28"/>
  <c r="Q138" i="28"/>
  <c r="Q132" i="28"/>
  <c r="Q127" i="28"/>
  <c r="Q145" i="28"/>
  <c r="Q112" i="28"/>
  <c r="Q151" i="28"/>
  <c r="Q119" i="28"/>
  <c r="Q153" i="28"/>
  <c r="Q136" i="28"/>
  <c r="Q128" i="28"/>
  <c r="Q120" i="28"/>
  <c r="Q114" i="28"/>
  <c r="Q144" i="28"/>
  <c r="Q140" i="28"/>
  <c r="Q133" i="28"/>
  <c r="Q111" i="28"/>
  <c r="Q141" i="28"/>
  <c r="Q134" i="28"/>
  <c r="Q122" i="28"/>
  <c r="Q115" i="28"/>
  <c r="Q149" i="28"/>
  <c r="O161" i="28"/>
  <c r="O109" i="28"/>
  <c r="M59" i="28"/>
  <c r="M163" i="28"/>
  <c r="Q161" i="28"/>
  <c r="Q109" i="28"/>
  <c r="F79" i="28"/>
  <c r="F83" i="28"/>
  <c r="N94" i="28"/>
  <c r="B153" i="28"/>
  <c r="B144" i="28"/>
  <c r="B136" i="28"/>
  <c r="B128" i="28"/>
  <c r="B120" i="28"/>
  <c r="B139" i="28"/>
  <c r="B138" i="28"/>
  <c r="B126" i="28"/>
  <c r="B125" i="28"/>
  <c r="B113" i="28"/>
  <c r="B154" i="28"/>
  <c r="B140" i="28"/>
  <c r="B135" i="28"/>
  <c r="B129" i="28"/>
  <c r="B149" i="28"/>
  <c r="B146" i="28"/>
  <c r="B141" i="28"/>
  <c r="B130" i="28"/>
  <c r="B152" i="28"/>
  <c r="B142" i="28"/>
  <c r="B137" i="28"/>
  <c r="B131" i="28"/>
  <c r="B121" i="28"/>
  <c r="B110" i="28"/>
  <c r="B150" i="28"/>
  <c r="B122" i="28"/>
  <c r="B117" i="28"/>
  <c r="B112" i="28"/>
  <c r="B114" i="28"/>
  <c r="B111" i="28"/>
  <c r="B132" i="28"/>
  <c r="B147" i="28"/>
  <c r="J153" i="28"/>
  <c r="J144" i="28"/>
  <c r="J136" i="28"/>
  <c r="J128" i="28"/>
  <c r="J120" i="28"/>
  <c r="J143" i="28"/>
  <c r="J140" i="28"/>
  <c r="J127" i="28"/>
  <c r="J113" i="28"/>
  <c r="J148" i="28"/>
  <c r="J145" i="28"/>
  <c r="J139" i="28"/>
  <c r="J151" i="28"/>
  <c r="J134" i="28"/>
  <c r="J150" i="28"/>
  <c r="J147" i="28"/>
  <c r="J141" i="28"/>
  <c r="J130" i="28"/>
  <c r="J125" i="28"/>
  <c r="J119" i="28"/>
  <c r="J154" i="28"/>
  <c r="J142" i="28"/>
  <c r="J114" i="28"/>
  <c r="J132" i="28"/>
  <c r="J121" i="28"/>
  <c r="J116" i="28"/>
  <c r="J138" i="28"/>
  <c r="J131" i="28"/>
  <c r="J115" i="28"/>
  <c r="J152" i="28"/>
  <c r="J124" i="28"/>
  <c r="J112" i="28"/>
  <c r="J122" i="28"/>
  <c r="J117" i="28"/>
  <c r="J111" i="28"/>
  <c r="B116" i="28"/>
  <c r="B124" i="28"/>
  <c r="Q125" i="28"/>
  <c r="J129" i="28"/>
  <c r="B133" i="28"/>
  <c r="Q177" i="28"/>
  <c r="G110" i="28"/>
  <c r="G162" i="28"/>
  <c r="G143" i="28"/>
  <c r="G195" i="28"/>
  <c r="B96" i="28"/>
  <c r="B88" i="28"/>
  <c r="B80" i="28"/>
  <c r="B72" i="28"/>
  <c r="B101" i="28"/>
  <c r="B90" i="28"/>
  <c r="B83" i="28"/>
  <c r="B73" i="28"/>
  <c r="B65" i="28"/>
  <c r="B100" i="28"/>
  <c r="B97" i="28"/>
  <c r="B92" i="28"/>
  <c r="B82" i="28"/>
  <c r="B81" i="28"/>
  <c r="B79" i="28"/>
  <c r="B78" i="28"/>
  <c r="B76" i="28"/>
  <c r="B75" i="28"/>
  <c r="B67" i="28"/>
  <c r="B60" i="28"/>
  <c r="B102" i="28"/>
  <c r="B84" i="28"/>
  <c r="B77" i="28"/>
  <c r="B74" i="28"/>
  <c r="B71" i="28"/>
  <c r="B70" i="28"/>
  <c r="B63" i="28"/>
  <c r="B99" i="28"/>
  <c r="B95" i="28"/>
  <c r="B86" i="28"/>
  <c r="B62" i="28"/>
  <c r="J96" i="28"/>
  <c r="J88" i="28"/>
  <c r="J80" i="28"/>
  <c r="J72" i="28"/>
  <c r="J102" i="28"/>
  <c r="J97" i="28"/>
  <c r="J87" i="28"/>
  <c r="J77" i="28"/>
  <c r="J70" i="28"/>
  <c r="J65" i="28"/>
  <c r="J64" i="28"/>
  <c r="J91" i="28"/>
  <c r="J83" i="28"/>
  <c r="J67" i="28"/>
  <c r="J60" i="28"/>
  <c r="J93" i="28"/>
  <c r="J84" i="28"/>
  <c r="J69" i="28"/>
  <c r="J59" i="28"/>
  <c r="D60" i="28"/>
  <c r="D62" i="28"/>
  <c r="N63" i="28"/>
  <c r="F64" i="28"/>
  <c r="N65" i="28"/>
  <c r="C67" i="28"/>
  <c r="J68" i="28"/>
  <c r="C69" i="28"/>
  <c r="J71" i="28"/>
  <c r="F72" i="28"/>
  <c r="N74" i="28"/>
  <c r="N78" i="28"/>
  <c r="G84" i="28"/>
  <c r="C85" i="28"/>
  <c r="B87" i="28"/>
  <c r="J92" i="28"/>
  <c r="F93" i="28"/>
  <c r="B94" i="28"/>
  <c r="G97" i="28"/>
  <c r="F98" i="28"/>
  <c r="C99" i="28"/>
  <c r="F102" i="28"/>
  <c r="J110" i="28"/>
  <c r="Q113" i="28"/>
  <c r="B115" i="28"/>
  <c r="B123" i="28"/>
  <c r="J133" i="28"/>
  <c r="B148" i="28"/>
  <c r="B151" i="28"/>
  <c r="B201" i="28"/>
  <c r="B193" i="28"/>
  <c r="B195" i="28"/>
  <c r="B187" i="28"/>
  <c r="B179" i="28"/>
  <c r="B171" i="28"/>
  <c r="B203" i="28"/>
  <c r="B200" i="28"/>
  <c r="B206" i="28"/>
  <c r="B197" i="28"/>
  <c r="B180" i="28"/>
  <c r="B170" i="28"/>
  <c r="B199" i="28"/>
  <c r="B191" i="28"/>
  <c r="B189" i="28"/>
  <c r="B183" i="28"/>
  <c r="B178" i="28"/>
  <c r="B172" i="28"/>
  <c r="B202" i="28"/>
  <c r="B198" i="28"/>
  <c r="B192" i="28"/>
  <c r="B185" i="28"/>
  <c r="B174" i="28"/>
  <c r="B163" i="28"/>
  <c r="B186" i="28"/>
  <c r="B175" i="28"/>
  <c r="B194" i="28"/>
  <c r="B165" i="28"/>
  <c r="B205" i="28"/>
  <c r="B188" i="28"/>
  <c r="B177" i="28"/>
  <c r="B167" i="28"/>
  <c r="B181" i="28"/>
  <c r="B182" i="28"/>
  <c r="B176" i="28"/>
  <c r="B204" i="28"/>
  <c r="B190" i="28"/>
  <c r="B184" i="28"/>
  <c r="B166" i="28"/>
  <c r="B196" i="28"/>
  <c r="B173" i="28"/>
  <c r="B168" i="28"/>
  <c r="B169" i="28"/>
  <c r="J201" i="28"/>
  <c r="J193" i="28"/>
  <c r="J195" i="28"/>
  <c r="J187" i="28"/>
  <c r="J179" i="28"/>
  <c r="J171" i="28"/>
  <c r="J203" i="28"/>
  <c r="J200" i="28"/>
  <c r="J202" i="28"/>
  <c r="J198" i="28"/>
  <c r="J191" i="28"/>
  <c r="J182" i="28"/>
  <c r="J181" i="28"/>
  <c r="J170" i="28"/>
  <c r="J205" i="28"/>
  <c r="J197" i="28"/>
  <c r="J204" i="28"/>
  <c r="J189" i="28"/>
  <c r="J184" i="28"/>
  <c r="J173" i="28"/>
  <c r="J165" i="28"/>
  <c r="J164" i="28"/>
  <c r="J169" i="28"/>
  <c r="J176" i="28"/>
  <c r="J190" i="28"/>
  <c r="J178" i="28"/>
  <c r="J206" i="28"/>
  <c r="J194" i="28"/>
  <c r="J177" i="28"/>
  <c r="J162" i="28"/>
  <c r="J196" i="28"/>
  <c r="J180" i="28"/>
  <c r="J166" i="28"/>
  <c r="J183" i="28"/>
  <c r="J175" i="28"/>
  <c r="J186" i="28"/>
  <c r="J192" i="28"/>
  <c r="J174" i="28"/>
  <c r="J188" i="28"/>
  <c r="J185" i="28"/>
  <c r="L112" i="28"/>
  <c r="L60" i="28"/>
  <c r="M72" i="28"/>
  <c r="M176" i="28"/>
  <c r="F188" i="28"/>
  <c r="N58" i="28"/>
  <c r="F97" i="28"/>
  <c r="L168" i="28"/>
  <c r="L116" i="28"/>
  <c r="M179" i="28"/>
  <c r="M75" i="28"/>
  <c r="C91" i="28"/>
  <c r="C83" i="28"/>
  <c r="C75" i="28"/>
  <c r="C93" i="28"/>
  <c r="C86" i="28"/>
  <c r="C76" i="28"/>
  <c r="C68" i="28"/>
  <c r="C60" i="28"/>
  <c r="C101" i="28"/>
  <c r="C102" i="28"/>
  <c r="C88" i="28"/>
  <c r="C84" i="28"/>
  <c r="C80" i="28"/>
  <c r="C77" i="28"/>
  <c r="C74" i="28"/>
  <c r="C73" i="28"/>
  <c r="C72" i="28"/>
  <c r="C71" i="28"/>
  <c r="C70" i="28"/>
  <c r="C63" i="28"/>
  <c r="C98" i="28"/>
  <c r="C89" i="28"/>
  <c r="C66" i="28"/>
  <c r="C90" i="28"/>
  <c r="C65" i="28"/>
  <c r="C58" i="28"/>
  <c r="K91" i="28"/>
  <c r="K83" i="28"/>
  <c r="K75" i="28"/>
  <c r="K101" i="28"/>
  <c r="K90" i="28"/>
  <c r="K80" i="28"/>
  <c r="K73" i="28"/>
  <c r="K68" i="28"/>
  <c r="K60" i="28"/>
  <c r="K96" i="28"/>
  <c r="K67" i="28"/>
  <c r="K87" i="28"/>
  <c r="K82" i="28"/>
  <c r="K81" i="28"/>
  <c r="K79" i="28"/>
  <c r="K78" i="28"/>
  <c r="K76" i="28"/>
  <c r="K63" i="28"/>
  <c r="K102" i="28"/>
  <c r="K98" i="28"/>
  <c r="K94" i="28"/>
  <c r="K89" i="28"/>
  <c r="K62" i="28"/>
  <c r="K59" i="28"/>
  <c r="L61" i="28"/>
  <c r="L68" i="28"/>
  <c r="K71" i="28"/>
  <c r="D73" i="28"/>
  <c r="D77" i="28"/>
  <c r="F80" i="28"/>
  <c r="C81" i="28"/>
  <c r="C87" i="28"/>
  <c r="N91" i="28"/>
  <c r="K92" i="28"/>
  <c r="C94" i="28"/>
  <c r="F101" i="28"/>
  <c r="B119" i="28"/>
  <c r="Q121" i="28"/>
  <c r="Q129" i="28"/>
  <c r="L133" i="28"/>
  <c r="J135" i="28"/>
  <c r="J137" i="28"/>
  <c r="B145" i="28"/>
  <c r="L175" i="28"/>
  <c r="L123" i="28"/>
  <c r="Q93" i="28"/>
  <c r="Q85" i="28"/>
  <c r="Q77" i="28"/>
  <c r="Q98" i="28"/>
  <c r="Q91" i="28"/>
  <c r="Q81" i="28"/>
  <c r="Q71" i="28"/>
  <c r="Q62" i="28"/>
  <c r="Q101" i="28"/>
  <c r="Q100" i="28"/>
  <c r="L58" i="28"/>
  <c r="D61" i="28"/>
  <c r="Q63" i="28"/>
  <c r="L65" i="28"/>
  <c r="Q80" i="28"/>
  <c r="Q96" i="28"/>
  <c r="C149" i="28"/>
  <c r="C141" i="28"/>
  <c r="C133" i="28"/>
  <c r="C125" i="28"/>
  <c r="C117" i="28"/>
  <c r="C152" i="28"/>
  <c r="C151" i="28"/>
  <c r="C150" i="28"/>
  <c r="C137" i="28"/>
  <c r="C124" i="28"/>
  <c r="C110" i="28"/>
  <c r="C146" i="28"/>
  <c r="C130" i="28"/>
  <c r="C153" i="28"/>
  <c r="C144" i="28"/>
  <c r="C136" i="28"/>
  <c r="C148" i="28"/>
  <c r="C132" i="28"/>
  <c r="C126" i="28"/>
  <c r="C121" i="28"/>
  <c r="C116" i="28"/>
  <c r="C145" i="28"/>
  <c r="C143" i="28"/>
  <c r="C142" i="28"/>
  <c r="C135" i="28"/>
  <c r="C128" i="28"/>
  <c r="C127" i="28"/>
  <c r="K149" i="28"/>
  <c r="K141" i="28"/>
  <c r="K133" i="28"/>
  <c r="K125" i="28"/>
  <c r="K117" i="28"/>
  <c r="K142" i="28"/>
  <c r="K139" i="28"/>
  <c r="K138" i="28"/>
  <c r="K126" i="28"/>
  <c r="K110" i="28"/>
  <c r="K151" i="28"/>
  <c r="K143" i="28"/>
  <c r="K134" i="28"/>
  <c r="K128" i="28"/>
  <c r="K140" i="28"/>
  <c r="K135" i="28"/>
  <c r="K129" i="28"/>
  <c r="K124" i="28"/>
  <c r="K154" i="28"/>
  <c r="K136" i="28"/>
  <c r="K144" i="28"/>
  <c r="K127" i="28"/>
  <c r="K115" i="28"/>
  <c r="K152" i="28"/>
  <c r="K147" i="28"/>
  <c r="K131" i="28"/>
  <c r="K111" i="28"/>
  <c r="C115" i="28"/>
  <c r="C119" i="28"/>
  <c r="N129" i="28"/>
  <c r="K145" i="28"/>
  <c r="C147" i="28"/>
  <c r="F173" i="28"/>
  <c r="Q179" i="28"/>
  <c r="M182" i="28"/>
  <c r="L186" i="28"/>
  <c r="L134" i="28"/>
  <c r="D101" i="28"/>
  <c r="D99" i="28"/>
  <c r="D94" i="28"/>
  <c r="D86" i="28"/>
  <c r="D78" i="28"/>
  <c r="D70" i="28"/>
  <c r="D100" i="28"/>
  <c r="D96" i="28"/>
  <c r="D89" i="28"/>
  <c r="D79" i="28"/>
  <c r="D63" i="28"/>
  <c r="D98" i="28"/>
  <c r="D97" i="28"/>
  <c r="D95" i="28"/>
  <c r="D92" i="28"/>
  <c r="D102" i="28"/>
  <c r="L101" i="28"/>
  <c r="L99" i="28"/>
  <c r="L94" i="28"/>
  <c r="L86" i="28"/>
  <c r="L78" i="28"/>
  <c r="L70" i="28"/>
  <c r="L93" i="28"/>
  <c r="L83" i="28"/>
  <c r="L76" i="28"/>
  <c r="L63" i="28"/>
  <c r="L100" i="28"/>
  <c r="D59" i="28"/>
  <c r="Q61" i="28"/>
  <c r="L66" i="28"/>
  <c r="D69" i="28"/>
  <c r="L71" i="28"/>
  <c r="L72" i="28"/>
  <c r="L73" i="28"/>
  <c r="L74" i="28"/>
  <c r="L75" i="28"/>
  <c r="L77" i="28"/>
  <c r="L80" i="28"/>
  <c r="D85" i="28"/>
  <c r="Q89" i="28"/>
  <c r="L92" i="28"/>
  <c r="D93" i="28"/>
  <c r="L97" i="28"/>
  <c r="N151" i="28"/>
  <c r="N148" i="28"/>
  <c r="N140" i="28"/>
  <c r="N132" i="28"/>
  <c r="N124" i="28"/>
  <c r="N116" i="28"/>
  <c r="N150" i="28"/>
  <c r="N147" i="28"/>
  <c r="N135" i="28"/>
  <c r="N134" i="28"/>
  <c r="N122" i="28"/>
  <c r="N121" i="28"/>
  <c r="N141" i="28"/>
  <c r="N130" i="28"/>
  <c r="N154" i="28"/>
  <c r="N144" i="28"/>
  <c r="N136" i="28"/>
  <c r="N131" i="28"/>
  <c r="N125" i="28"/>
  <c r="N153" i="28"/>
  <c r="N149" i="28"/>
  <c r="N146" i="28"/>
  <c r="N111" i="28"/>
  <c r="N137" i="28"/>
  <c r="N117" i="28"/>
  <c r="N113" i="28"/>
  <c r="N123" i="28"/>
  <c r="N126" i="28"/>
  <c r="C129" i="28"/>
  <c r="K132" i="28"/>
  <c r="N133" i="28"/>
  <c r="H206" i="28"/>
  <c r="P202" i="28"/>
  <c r="L171" i="28"/>
  <c r="L119" i="28"/>
  <c r="L187" i="28"/>
  <c r="L135" i="28"/>
  <c r="L191" i="28"/>
  <c r="L139" i="28"/>
  <c r="L199" i="28"/>
  <c r="L147" i="28"/>
  <c r="D66" i="28"/>
  <c r="L79" i="28"/>
  <c r="L82" i="28"/>
  <c r="L87" i="28"/>
  <c r="L91" i="28"/>
  <c r="C111" i="28"/>
  <c r="Q205" i="28"/>
  <c r="Q196" i="28"/>
  <c r="Q204" i="28"/>
  <c r="Q198" i="28"/>
  <c r="Q190" i="28"/>
  <c r="Q182" i="28"/>
  <c r="Q174" i="28"/>
  <c r="Q203" i="28"/>
  <c r="Q201" i="28"/>
  <c r="Q199" i="28"/>
  <c r="Q194" i="28"/>
  <c r="Q185" i="28"/>
  <c r="Q184" i="28"/>
  <c r="Q172" i="28"/>
  <c r="Q171" i="28"/>
  <c r="Q165" i="28"/>
  <c r="Q180" i="28"/>
  <c r="Q202" i="28"/>
  <c r="Q195" i="28"/>
  <c r="Q168" i="28"/>
  <c r="Q167" i="28"/>
  <c r="Q206" i="28"/>
  <c r="Q186" i="28"/>
  <c r="Q183" i="28"/>
  <c r="Q175" i="28"/>
  <c r="Q189" i="28"/>
  <c r="Q162" i="28"/>
  <c r="Q193" i="28"/>
  <c r="Q169" i="28"/>
  <c r="Q164" i="28"/>
  <c r="Q191" i="28"/>
  <c r="Q166" i="28"/>
  <c r="Q192" i="28"/>
  <c r="Q187" i="28"/>
  <c r="Q173" i="28"/>
  <c r="Q163" i="28"/>
  <c r="Q188" i="28"/>
  <c r="Q200" i="28"/>
  <c r="Q197" i="28"/>
  <c r="Q178" i="28"/>
  <c r="C204" i="28"/>
  <c r="C198" i="28"/>
  <c r="C190" i="28"/>
  <c r="C203" i="28"/>
  <c r="C200" i="28"/>
  <c r="C192" i="28"/>
  <c r="C184" i="28"/>
  <c r="C176" i="28"/>
  <c r="C197" i="28"/>
  <c r="C199" i="28"/>
  <c r="C179" i="28"/>
  <c r="C178" i="28"/>
  <c r="C167" i="28"/>
  <c r="C202" i="28"/>
  <c r="C173" i="28"/>
  <c r="C206" i="28"/>
  <c r="C205" i="28"/>
  <c r="C201" i="28"/>
  <c r="C186" i="28"/>
  <c r="C180" i="28"/>
  <c r="C175" i="28"/>
  <c r="C194" i="28"/>
  <c r="C170" i="28"/>
  <c r="C165" i="28"/>
  <c r="C183" i="28"/>
  <c r="C172" i="28"/>
  <c r="C166" i="28"/>
  <c r="C185" i="28"/>
  <c r="C174" i="28"/>
  <c r="C193" i="28"/>
  <c r="C182" i="28"/>
  <c r="C189" i="28"/>
  <c r="C164" i="28"/>
  <c r="C171" i="28"/>
  <c r="C169" i="28"/>
  <c r="K204" i="28"/>
  <c r="K198" i="28"/>
  <c r="K190" i="28"/>
  <c r="K203" i="28"/>
  <c r="K200" i="28"/>
  <c r="K192" i="28"/>
  <c r="K184" i="28"/>
  <c r="K176" i="28"/>
  <c r="K197" i="28"/>
  <c r="K196" i="28"/>
  <c r="K180" i="28"/>
  <c r="K167" i="28"/>
  <c r="K195" i="28"/>
  <c r="K188" i="28"/>
  <c r="K182" i="28"/>
  <c r="K177" i="28"/>
  <c r="K171" i="28"/>
  <c r="K199" i="28"/>
  <c r="K179" i="28"/>
  <c r="K163" i="28"/>
  <c r="K164" i="28"/>
  <c r="K206" i="28"/>
  <c r="K205" i="28"/>
  <c r="K191" i="28"/>
  <c r="K187" i="28"/>
  <c r="K173" i="28"/>
  <c r="K202" i="28"/>
  <c r="K201" i="28"/>
  <c r="K189" i="28"/>
  <c r="K186" i="28"/>
  <c r="K175" i="28"/>
  <c r="K170" i="28"/>
  <c r="K166" i="28"/>
  <c r="K178" i="28"/>
  <c r="K169" i="28"/>
  <c r="K162" i="28"/>
  <c r="K185" i="28"/>
  <c r="K172" i="28"/>
  <c r="K168" i="28"/>
  <c r="C188" i="28"/>
  <c r="M97" i="28"/>
  <c r="M89" i="28"/>
  <c r="M81" i="28"/>
  <c r="M73" i="28"/>
  <c r="M58" i="28"/>
  <c r="M66" i="28"/>
  <c r="M79" i="28"/>
  <c r="M86" i="28"/>
  <c r="M96" i="28"/>
  <c r="M100" i="28"/>
  <c r="G145" i="28"/>
  <c r="G137" i="28"/>
  <c r="G129" i="28"/>
  <c r="G121" i="28"/>
  <c r="G154" i="28"/>
  <c r="G153" i="28"/>
  <c r="G152" i="28"/>
  <c r="G151" i="28"/>
  <c r="G149" i="28"/>
  <c r="G148" i="28"/>
  <c r="G147" i="28"/>
  <c r="G144" i="28"/>
  <c r="G132" i="28"/>
  <c r="G131" i="28"/>
  <c r="G119" i="28"/>
  <c r="G118" i="28"/>
  <c r="G114" i="28"/>
  <c r="G113" i="28"/>
  <c r="G123" i="28"/>
  <c r="G134" i="28"/>
  <c r="M203" i="28"/>
  <c r="M200" i="28"/>
  <c r="M192" i="28"/>
  <c r="M206" i="28"/>
  <c r="M202" i="28"/>
  <c r="M194" i="28"/>
  <c r="M186" i="28"/>
  <c r="M178" i="28"/>
  <c r="M199" i="28"/>
  <c r="M204" i="28"/>
  <c r="M177" i="28"/>
  <c r="M169" i="28"/>
  <c r="M191" i="28"/>
  <c r="M180" i="28"/>
  <c r="M175" i="28"/>
  <c r="M162" i="28"/>
  <c r="M184" i="28"/>
  <c r="M173" i="28"/>
  <c r="M165" i="28"/>
  <c r="M201" i="28"/>
  <c r="M198" i="28"/>
  <c r="M197" i="28"/>
  <c r="M196" i="28"/>
  <c r="M190" i="28"/>
  <c r="M181" i="28"/>
  <c r="M170" i="28"/>
  <c r="M166" i="28"/>
  <c r="M195" i="28"/>
  <c r="M183" i="28"/>
  <c r="M172" i="28"/>
  <c r="M167" i="28"/>
  <c r="M174" i="28"/>
  <c r="P181" i="28"/>
  <c r="M187" i="28"/>
  <c r="M188" i="28"/>
  <c r="P200" i="28"/>
  <c r="H202" i="28"/>
  <c r="P205" i="28"/>
  <c r="G182" i="28"/>
  <c r="P165" i="28"/>
  <c r="P166" i="28"/>
  <c r="H169" i="28"/>
  <c r="H178" i="28"/>
  <c r="P180" i="28"/>
  <c r="H199" i="28"/>
  <c r="H191" i="28"/>
  <c r="H201" i="28"/>
  <c r="H193" i="28"/>
  <c r="H185" i="28"/>
  <c r="H177" i="28"/>
  <c r="H204" i="28"/>
  <c r="H198" i="28"/>
  <c r="H205" i="28"/>
  <c r="H195" i="28"/>
  <c r="H184" i="28"/>
  <c r="H172" i="28"/>
  <c r="H171" i="28"/>
  <c r="H168" i="28"/>
  <c r="H190" i="28"/>
  <c r="H186" i="28"/>
  <c r="H181" i="28"/>
  <c r="H175" i="28"/>
  <c r="H188" i="28"/>
  <c r="H183" i="28"/>
  <c r="H167" i="28"/>
  <c r="H182" i="28"/>
  <c r="H174" i="28"/>
  <c r="H192" i="28"/>
  <c r="H179" i="28"/>
  <c r="H163" i="28"/>
  <c r="H162" i="28"/>
  <c r="H200" i="28"/>
  <c r="H197" i="28"/>
  <c r="H196" i="28"/>
  <c r="H173" i="28"/>
  <c r="H165" i="28"/>
  <c r="P199" i="28"/>
  <c r="P191" i="28"/>
  <c r="P201" i="28"/>
  <c r="P193" i="28"/>
  <c r="P185" i="28"/>
  <c r="P177" i="28"/>
  <c r="P204" i="28"/>
  <c r="P198" i="28"/>
  <c r="P206" i="28"/>
  <c r="P197" i="28"/>
  <c r="P189" i="28"/>
  <c r="P186" i="28"/>
  <c r="P173" i="28"/>
  <c r="P168" i="28"/>
  <c r="P196" i="28"/>
  <c r="P174" i="28"/>
  <c r="P187" i="28"/>
  <c r="P182" i="28"/>
  <c r="P176" i="28"/>
  <c r="P171" i="28"/>
  <c r="P169" i="28"/>
  <c r="P195" i="28"/>
  <c r="P178" i="28"/>
  <c r="P167" i="28"/>
  <c r="P183" i="28"/>
  <c r="P175" i="28"/>
  <c r="P172" i="28"/>
  <c r="P203" i="28"/>
  <c r="P188" i="28"/>
  <c r="P163" i="28"/>
  <c r="H170" i="28"/>
  <c r="P179" i="28"/>
  <c r="L152" i="28"/>
  <c r="L146" i="28"/>
  <c r="L138" i="28"/>
  <c r="L130" i="28"/>
  <c r="L122" i="28"/>
  <c r="L115" i="28"/>
  <c r="L124" i="28"/>
  <c r="L125" i="28"/>
  <c r="L137" i="28"/>
  <c r="L150" i="28"/>
  <c r="L151" i="28"/>
  <c r="L195" i="28"/>
  <c r="L197" i="28"/>
  <c r="L189" i="28"/>
  <c r="L181" i="28"/>
  <c r="L173" i="28"/>
  <c r="L206" i="28"/>
  <c r="L202" i="28"/>
  <c r="L192" i="28"/>
  <c r="L179" i="28"/>
  <c r="L178" i="28"/>
  <c r="L164" i="28"/>
  <c r="L204" i="28"/>
  <c r="L193" i="28"/>
  <c r="L183" i="28"/>
  <c r="L172" i="28"/>
  <c r="L196" i="28"/>
  <c r="L194" i="28"/>
  <c r="L185" i="28"/>
  <c r="L174" i="28"/>
  <c r="G164" i="28"/>
  <c r="G176" i="28"/>
  <c r="G184" i="28"/>
  <c r="G187" i="28"/>
  <c r="G198" i="28"/>
  <c r="G171" i="28"/>
  <c r="G174" i="28"/>
  <c r="G206" i="28"/>
  <c r="G202" i="28"/>
  <c r="G194" i="28"/>
  <c r="G205" i="28"/>
  <c r="G196" i="28"/>
  <c r="G188" i="28"/>
  <c r="G180" i="28"/>
  <c r="G172" i="28"/>
  <c r="G201" i="28"/>
  <c r="G190" i="28"/>
  <c r="G186" i="28"/>
  <c r="G185" i="28"/>
  <c r="G173" i="28"/>
  <c r="G163" i="28"/>
  <c r="G192" i="28"/>
  <c r="G200" i="28"/>
  <c r="G197" i="28"/>
  <c r="G193" i="28"/>
  <c r="G177" i="28"/>
  <c r="G169" i="28"/>
  <c r="G168" i="28"/>
  <c r="F197" i="28"/>
  <c r="F189" i="28"/>
  <c r="F199" i="28"/>
  <c r="F191" i="28"/>
  <c r="F183" i="28"/>
  <c r="F175" i="28"/>
  <c r="F205" i="28"/>
  <c r="F203" i="28"/>
  <c r="F194" i="28"/>
  <c r="F187" i="28"/>
  <c r="F174" i="28"/>
  <c r="F166" i="28"/>
  <c r="N197" i="28"/>
  <c r="N189" i="28"/>
  <c r="N199" i="28"/>
  <c r="N191" i="28"/>
  <c r="N183" i="28"/>
  <c r="N175" i="28"/>
  <c r="N205" i="28"/>
  <c r="N193" i="28"/>
  <c r="N188" i="28"/>
  <c r="N176" i="28"/>
  <c r="N166" i="28"/>
  <c r="F170" i="28"/>
  <c r="F171" i="28"/>
  <c r="F176" i="28"/>
  <c r="F182" i="28"/>
  <c r="N186" i="28"/>
  <c r="F195" i="28"/>
  <c r="N202" i="28"/>
  <c r="F204" i="28"/>
  <c r="N206" i="28"/>
  <c r="AC58" i="31" l="1"/>
  <c r="AB58" i="31"/>
  <c r="A63" i="31"/>
  <c r="A115" i="31"/>
  <c r="A14" i="31"/>
  <c r="A167" i="31"/>
  <c r="A112" i="29"/>
  <c r="A164" i="29"/>
  <c r="A11" i="29"/>
  <c r="A60" i="29"/>
  <c r="A163" i="28"/>
  <c r="A111" i="28"/>
  <c r="A59" i="28"/>
  <c r="A10" i="28"/>
  <c r="A15" i="31" l="1"/>
  <c r="A64" i="31"/>
  <c r="A168" i="31"/>
  <c r="A116" i="31"/>
  <c r="A165" i="29"/>
  <c r="A113" i="29"/>
  <c r="A12" i="29"/>
  <c r="A61" i="29"/>
  <c r="A164" i="28"/>
  <c r="A60" i="28"/>
  <c r="A11" i="28"/>
  <c r="A112" i="28"/>
  <c r="A117" i="31" l="1"/>
  <c r="A16" i="31"/>
  <c r="A169" i="31"/>
  <c r="A65" i="31"/>
  <c r="A166" i="29"/>
  <c r="A114" i="29"/>
  <c r="A62" i="29"/>
  <c r="A13" i="29"/>
  <c r="A165" i="28"/>
  <c r="A12" i="28"/>
  <c r="A61" i="28"/>
  <c r="A113" i="28"/>
  <c r="A170" i="31" l="1"/>
  <c r="A118" i="31"/>
  <c r="A17" i="31"/>
  <c r="A66" i="31"/>
  <c r="A167" i="29"/>
  <c r="A63" i="29"/>
  <c r="A14" i="29"/>
  <c r="A115" i="29"/>
  <c r="A166" i="28"/>
  <c r="A62" i="28"/>
  <c r="A114" i="28"/>
  <c r="A13" i="28"/>
  <c r="A18" i="31" l="1"/>
  <c r="A171" i="31"/>
  <c r="A119" i="31"/>
  <c r="A67" i="31"/>
  <c r="A168" i="29"/>
  <c r="A116" i="29"/>
  <c r="A15" i="29"/>
  <c r="A64" i="29"/>
  <c r="A115" i="28"/>
  <c r="A167" i="28"/>
  <c r="A63" i="28"/>
  <c r="A14" i="28"/>
  <c r="A120" i="31" l="1"/>
  <c r="A172" i="31"/>
  <c r="A19" i="31"/>
  <c r="A68" i="31"/>
  <c r="A169" i="29"/>
  <c r="A117" i="29"/>
  <c r="A65" i="29"/>
  <c r="A16" i="29"/>
  <c r="A116" i="28"/>
  <c r="A64" i="28"/>
  <c r="A168" i="28"/>
  <c r="A15" i="28"/>
  <c r="A121" i="31" l="1"/>
  <c r="A69" i="31"/>
  <c r="A173" i="31"/>
  <c r="A20" i="31"/>
  <c r="A118" i="29"/>
  <c r="A170" i="29"/>
  <c r="A17" i="29"/>
  <c r="A66" i="29"/>
  <c r="A117" i="28"/>
  <c r="A169" i="28"/>
  <c r="A16" i="28"/>
  <c r="A65" i="28"/>
  <c r="A174" i="31" l="1"/>
  <c r="A70" i="31"/>
  <c r="A21" i="31"/>
  <c r="A122" i="31"/>
  <c r="A171" i="29"/>
  <c r="A18" i="29"/>
  <c r="A119" i="29"/>
  <c r="A67" i="29"/>
  <c r="A170" i="28"/>
  <c r="A118" i="28"/>
  <c r="A17" i="28"/>
  <c r="A66" i="28"/>
  <c r="A71" i="31" l="1"/>
  <c r="A123" i="31"/>
  <c r="A22" i="31"/>
  <c r="A175" i="31"/>
  <c r="A172" i="29"/>
  <c r="A120" i="29"/>
  <c r="A19" i="29"/>
  <c r="A68" i="29"/>
  <c r="A171" i="28"/>
  <c r="A119" i="28"/>
  <c r="A67" i="28"/>
  <c r="A18" i="28"/>
  <c r="A23" i="31" l="1"/>
  <c r="A72" i="31"/>
  <c r="A176" i="31"/>
  <c r="A124" i="31"/>
  <c r="A173" i="29"/>
  <c r="A121" i="29"/>
  <c r="A20" i="29"/>
  <c r="A69" i="29"/>
  <c r="A120" i="28"/>
  <c r="A172" i="28"/>
  <c r="A19" i="28"/>
  <c r="A68" i="28"/>
  <c r="A125" i="31" l="1"/>
  <c r="A24" i="31"/>
  <c r="A177" i="31"/>
  <c r="A73" i="31"/>
  <c r="A174" i="29"/>
  <c r="A122" i="29"/>
  <c r="A70" i="29"/>
  <c r="A21" i="29"/>
  <c r="A20" i="28"/>
  <c r="A69" i="28"/>
  <c r="A121" i="28"/>
  <c r="A173" i="28"/>
  <c r="A126" i="31" l="1"/>
  <c r="A178" i="31"/>
  <c r="A74" i="31"/>
  <c r="A25" i="31"/>
  <c r="A175" i="29"/>
  <c r="A123" i="29"/>
  <c r="A22" i="29"/>
  <c r="A71" i="29"/>
  <c r="A174" i="28"/>
  <c r="A70" i="28"/>
  <c r="A122" i="28"/>
  <c r="A21" i="28"/>
  <c r="A127" i="31" l="1"/>
  <c r="A26" i="31"/>
  <c r="A179" i="31"/>
  <c r="A75" i="31"/>
  <c r="A124" i="29"/>
  <c r="A176" i="29"/>
  <c r="A23" i="29"/>
  <c r="A72" i="29"/>
  <c r="A123" i="28"/>
  <c r="A175" i="28"/>
  <c r="A71" i="28"/>
  <c r="A22" i="28"/>
  <c r="A128" i="31" l="1"/>
  <c r="A180" i="31"/>
  <c r="A76" i="31"/>
  <c r="A27" i="31"/>
  <c r="A177" i="29"/>
  <c r="A125" i="29"/>
  <c r="A24" i="29"/>
  <c r="A73" i="29"/>
  <c r="A124" i="28"/>
  <c r="A72" i="28"/>
  <c r="A176" i="28"/>
  <c r="A23" i="28"/>
  <c r="A129" i="31" l="1"/>
  <c r="A28" i="31"/>
  <c r="A181" i="31"/>
  <c r="A77" i="31"/>
  <c r="A178" i="29"/>
  <c r="A126" i="29"/>
  <c r="A74" i="29"/>
  <c r="A25" i="29"/>
  <c r="A177" i="28"/>
  <c r="A73" i="28"/>
  <c r="A24" i="28"/>
  <c r="A125" i="28"/>
  <c r="A182" i="31" l="1"/>
  <c r="A78" i="31"/>
  <c r="A29" i="31"/>
  <c r="A130" i="31"/>
  <c r="A179" i="29"/>
  <c r="A26" i="29"/>
  <c r="A127" i="29"/>
  <c r="A75" i="29"/>
  <c r="A178" i="28"/>
  <c r="A126" i="28"/>
  <c r="A25" i="28"/>
  <c r="A74" i="28"/>
  <c r="A79" i="31" l="1"/>
  <c r="A131" i="31"/>
  <c r="A30" i="31"/>
  <c r="A183" i="31"/>
  <c r="A180" i="29"/>
  <c r="A128" i="29"/>
  <c r="A76" i="29"/>
  <c r="A27" i="29"/>
  <c r="A127" i="28"/>
  <c r="A75" i="28"/>
  <c r="A179" i="28"/>
  <c r="A26" i="28"/>
  <c r="A31" i="31" l="1"/>
  <c r="A80" i="31"/>
  <c r="A184" i="31"/>
  <c r="A132" i="31"/>
  <c r="A181" i="29"/>
  <c r="A77" i="29"/>
  <c r="A28" i="29"/>
  <c r="A129" i="29"/>
  <c r="A128" i="28"/>
  <c r="A76" i="28"/>
  <c r="A27" i="28"/>
  <c r="A180" i="28"/>
  <c r="A133" i="31" l="1"/>
  <c r="A32" i="31"/>
  <c r="A185" i="31"/>
  <c r="A81" i="31"/>
  <c r="A182" i="29"/>
  <c r="A130" i="29"/>
  <c r="A78" i="29"/>
  <c r="A29" i="29"/>
  <c r="A181" i="28"/>
  <c r="A77" i="28"/>
  <c r="A129" i="28"/>
  <c r="A28" i="28"/>
  <c r="A186" i="31" l="1"/>
  <c r="A134" i="31"/>
  <c r="A33" i="31"/>
  <c r="A82" i="31"/>
  <c r="A183" i="29"/>
  <c r="A79" i="29"/>
  <c r="A131" i="29"/>
  <c r="A30" i="29"/>
  <c r="A182" i="28"/>
  <c r="A78" i="28"/>
  <c r="A29" i="28"/>
  <c r="A130" i="28"/>
  <c r="A34" i="31" l="1"/>
  <c r="A83" i="31"/>
  <c r="A187" i="31"/>
  <c r="A135" i="31"/>
  <c r="A184" i="29"/>
  <c r="A132" i="29"/>
  <c r="A80" i="29"/>
  <c r="A31" i="29"/>
  <c r="A131" i="28"/>
  <c r="A183" i="28"/>
  <c r="A79" i="28"/>
  <c r="A30" i="28"/>
  <c r="A136" i="31" l="1"/>
  <c r="A188" i="31"/>
  <c r="A35" i="31"/>
  <c r="A84" i="31"/>
  <c r="A185" i="29"/>
  <c r="A133" i="29"/>
  <c r="A81" i="29"/>
  <c r="A32" i="29"/>
  <c r="A80" i="28"/>
  <c r="A184" i="28"/>
  <c r="A31" i="28"/>
  <c r="A132" i="28"/>
  <c r="A137" i="31" l="1"/>
  <c r="A85" i="31"/>
  <c r="A189" i="31"/>
  <c r="A36" i="31"/>
  <c r="A186" i="29"/>
  <c r="A134" i="29"/>
  <c r="A82" i="29"/>
  <c r="A33" i="29"/>
  <c r="A185" i="28"/>
  <c r="A81" i="28"/>
  <c r="A32" i="28"/>
  <c r="A133" i="28"/>
  <c r="A190" i="31" l="1"/>
  <c r="A86" i="31"/>
  <c r="A37" i="31"/>
  <c r="A138" i="31"/>
  <c r="A83" i="29"/>
  <c r="A135" i="29"/>
  <c r="A187" i="29"/>
  <c r="A34" i="29"/>
  <c r="A186" i="28"/>
  <c r="A134" i="28"/>
  <c r="A82" i="28"/>
  <c r="A33" i="28"/>
  <c r="A87" i="31" l="1"/>
  <c r="A139" i="31"/>
  <c r="A38" i="31"/>
  <c r="A191" i="31"/>
  <c r="A188" i="29"/>
  <c r="A136" i="29"/>
  <c r="A84" i="29"/>
  <c r="A35" i="29"/>
  <c r="A135" i="28"/>
  <c r="A187" i="28"/>
  <c r="A83" i="28"/>
  <c r="A34" i="28"/>
  <c r="A39" i="31" l="1"/>
  <c r="A88" i="31"/>
  <c r="A192" i="31"/>
  <c r="A140" i="31"/>
  <c r="A189" i="29"/>
  <c r="A137" i="29"/>
  <c r="A85" i="29"/>
  <c r="A36" i="29"/>
  <c r="A188" i="28"/>
  <c r="A136" i="28"/>
  <c r="A84" i="28"/>
  <c r="A35" i="28"/>
  <c r="A141" i="31" l="1"/>
  <c r="A40" i="31"/>
  <c r="A193" i="31"/>
  <c r="A89" i="31"/>
  <c r="A190" i="29"/>
  <c r="A86" i="29"/>
  <c r="A138" i="29"/>
  <c r="A37" i="29"/>
  <c r="A189" i="28"/>
  <c r="A85" i="28"/>
  <c r="A137" i="28"/>
  <c r="A36" i="28"/>
  <c r="A194" i="31" l="1"/>
  <c r="A142" i="31"/>
  <c r="A90" i="31"/>
  <c r="A41" i="31"/>
  <c r="A191" i="29"/>
  <c r="A87" i="29"/>
  <c r="A139" i="29"/>
  <c r="A38" i="29"/>
  <c r="A190" i="28"/>
  <c r="A138" i="28"/>
  <c r="A86" i="28"/>
  <c r="A37" i="28"/>
  <c r="A143" i="31" l="1"/>
  <c r="A195" i="31"/>
  <c r="A42" i="31"/>
  <c r="A91" i="31"/>
  <c r="A192" i="29"/>
  <c r="A88" i="29"/>
  <c r="A39" i="29"/>
  <c r="A140" i="29"/>
  <c r="A139" i="28"/>
  <c r="A87" i="28"/>
  <c r="A191" i="28"/>
  <c r="A38" i="28"/>
  <c r="A144" i="31" l="1"/>
  <c r="A196" i="31"/>
  <c r="A43" i="31"/>
  <c r="A92" i="31"/>
  <c r="A141" i="29"/>
  <c r="A89" i="29"/>
  <c r="A193" i="29"/>
  <c r="A40" i="29"/>
  <c r="A192" i="28"/>
  <c r="A140" i="28"/>
  <c r="A88" i="28"/>
  <c r="A39" i="28"/>
  <c r="A145" i="31" l="1"/>
  <c r="A197" i="31"/>
  <c r="A44" i="31"/>
  <c r="A93" i="31"/>
  <c r="A194" i="29"/>
  <c r="A90" i="29"/>
  <c r="A142" i="29"/>
  <c r="A41" i="29"/>
  <c r="A193" i="28"/>
  <c r="A141" i="28"/>
  <c r="A40" i="28"/>
  <c r="A89" i="28"/>
  <c r="A198" i="31" l="1"/>
  <c r="A94" i="31"/>
  <c r="A45" i="31"/>
  <c r="A146" i="31"/>
  <c r="A195" i="29"/>
  <c r="A143" i="29"/>
  <c r="A91" i="29"/>
  <c r="A42" i="29"/>
  <c r="A194" i="28"/>
  <c r="A142" i="28"/>
  <c r="A90" i="28"/>
  <c r="A41" i="28"/>
  <c r="A95" i="31" l="1"/>
  <c r="A147" i="31"/>
  <c r="A46" i="31"/>
  <c r="A199" i="31"/>
  <c r="A196" i="29"/>
  <c r="A92" i="29"/>
  <c r="A144" i="29"/>
  <c r="A43" i="29"/>
  <c r="A195" i="28"/>
  <c r="A143" i="28"/>
  <c r="A91" i="28"/>
  <c r="A42" i="28"/>
  <c r="A47" i="31" l="1"/>
  <c r="A96" i="31"/>
  <c r="A200" i="31"/>
  <c r="A148" i="31"/>
  <c r="A197" i="29"/>
  <c r="A93" i="29"/>
  <c r="A145" i="29"/>
  <c r="A44" i="29"/>
  <c r="A196" i="28"/>
  <c r="A92" i="28"/>
  <c r="A144" i="28"/>
  <c r="A43" i="28"/>
  <c r="A149" i="31" l="1"/>
  <c r="A48" i="31"/>
  <c r="A201" i="31"/>
  <c r="A97" i="31"/>
  <c r="A198" i="29"/>
  <c r="A146" i="29"/>
  <c r="A94" i="29"/>
  <c r="A45" i="29"/>
  <c r="A93" i="28"/>
  <c r="A197" i="28"/>
  <c r="A145" i="28"/>
  <c r="A44" i="28"/>
  <c r="A202" i="31" l="1"/>
  <c r="A150" i="31"/>
  <c r="A49" i="31"/>
  <c r="A50" i="31" s="1"/>
  <c r="A51" i="31" s="1"/>
  <c r="A98" i="31"/>
  <c r="A199" i="29"/>
  <c r="A147" i="29"/>
  <c r="A95" i="29"/>
  <c r="A46" i="29"/>
  <c r="A198" i="28"/>
  <c r="A146" i="28"/>
  <c r="A94" i="28"/>
  <c r="A45" i="28"/>
  <c r="A200" i="29" l="1"/>
  <c r="A96" i="29"/>
  <c r="A47" i="29"/>
  <c r="A148" i="29"/>
  <c r="A147" i="28"/>
  <c r="A199" i="28"/>
  <c r="A95" i="28"/>
  <c r="A46" i="28"/>
  <c r="A201" i="29" l="1"/>
  <c r="A149" i="29"/>
  <c r="A97" i="29"/>
  <c r="A48" i="29"/>
  <c r="A200" i="28"/>
  <c r="A148" i="28"/>
  <c r="A47" i="28"/>
  <c r="A96" i="28"/>
  <c r="A202" i="29" l="1"/>
  <c r="A98" i="29"/>
  <c r="A150" i="29"/>
  <c r="A49" i="29"/>
  <c r="A50" i="29" s="1"/>
  <c r="A51" i="29" s="1"/>
  <c r="A201" i="28"/>
  <c r="A97" i="28"/>
  <c r="A149" i="28"/>
  <c r="A48" i="28"/>
  <c r="A150" i="28" l="1"/>
  <c r="A202" i="28"/>
  <c r="A98" i="28"/>
  <c r="A49" i="28"/>
  <c r="A50" i="28" s="1"/>
  <c r="A51" i="28" s="1"/>
  <c r="V57" i="26" l="1"/>
  <c r="J57" i="26"/>
  <c r="C57" i="26"/>
  <c r="Y52" i="26"/>
  <c r="X52" i="26"/>
  <c r="W52" i="26"/>
  <c r="Y51" i="26"/>
  <c r="X51" i="26"/>
  <c r="W51" i="26"/>
  <c r="Y50" i="26"/>
  <c r="X50" i="26"/>
  <c r="W50" i="26"/>
  <c r="Y49" i="26"/>
  <c r="X49" i="26"/>
  <c r="W49" i="26"/>
  <c r="Y48" i="26"/>
  <c r="X48" i="26"/>
  <c r="W48" i="26"/>
  <c r="Y47" i="26"/>
  <c r="X47" i="26"/>
  <c r="W47" i="26"/>
  <c r="Y46" i="26"/>
  <c r="X46" i="26"/>
  <c r="W46" i="26"/>
  <c r="Y45" i="26"/>
  <c r="X45" i="26"/>
  <c r="W45" i="26"/>
  <c r="Y44" i="26"/>
  <c r="X44" i="26"/>
  <c r="W44" i="26"/>
  <c r="Y43" i="26"/>
  <c r="X43" i="26"/>
  <c r="W43" i="26"/>
  <c r="Y42" i="26"/>
  <c r="X42" i="26"/>
  <c r="W42" i="26"/>
  <c r="Y41" i="26"/>
  <c r="X41" i="26"/>
  <c r="W41" i="26"/>
  <c r="Y40" i="26"/>
  <c r="X40" i="26"/>
  <c r="W40" i="26"/>
  <c r="Y39" i="26"/>
  <c r="X39" i="26"/>
  <c r="W39" i="26"/>
  <c r="Y38" i="26"/>
  <c r="X38" i="26"/>
  <c r="W38" i="26"/>
  <c r="Y37" i="26"/>
  <c r="X37" i="26"/>
  <c r="W37" i="26"/>
  <c r="Y36" i="26"/>
  <c r="X36" i="26"/>
  <c r="W36" i="26"/>
  <c r="Y35" i="26"/>
  <c r="X35" i="26"/>
  <c r="W35" i="26"/>
  <c r="Y34" i="26"/>
  <c r="X34" i="26"/>
  <c r="W34" i="26"/>
  <c r="Y33" i="26"/>
  <c r="X33" i="26"/>
  <c r="W33" i="26"/>
  <c r="Y32" i="26"/>
  <c r="X32" i="26"/>
  <c r="W32" i="26"/>
  <c r="Y31" i="26"/>
  <c r="X31" i="26"/>
  <c r="W31" i="26"/>
  <c r="Y30" i="26"/>
  <c r="X30" i="26"/>
  <c r="W30" i="26"/>
  <c r="Y29" i="26"/>
  <c r="X29" i="26"/>
  <c r="W29" i="26"/>
  <c r="Y28" i="26"/>
  <c r="X28" i="26"/>
  <c r="W28" i="26"/>
  <c r="Y27" i="26"/>
  <c r="X27" i="26"/>
  <c r="W27" i="26"/>
  <c r="Y26" i="26"/>
  <c r="X26" i="26"/>
  <c r="W26" i="26"/>
  <c r="Y25" i="26"/>
  <c r="X25" i="26"/>
  <c r="W25" i="26"/>
  <c r="Y24" i="26"/>
  <c r="X24" i="26"/>
  <c r="W24" i="26"/>
  <c r="Y23" i="26"/>
  <c r="X23" i="26"/>
  <c r="W23" i="26"/>
  <c r="Y22" i="26"/>
  <c r="X22" i="26"/>
  <c r="W22" i="26"/>
  <c r="Y21" i="26"/>
  <c r="X21" i="26"/>
  <c r="W21" i="26"/>
  <c r="Y20" i="26"/>
  <c r="X20" i="26"/>
  <c r="W20" i="26"/>
  <c r="Y19" i="26"/>
  <c r="X19" i="26"/>
  <c r="W19" i="26"/>
  <c r="Y18" i="26"/>
  <c r="X18" i="26"/>
  <c r="W18" i="26"/>
  <c r="Y17" i="26"/>
  <c r="X17" i="26"/>
  <c r="W17" i="26"/>
  <c r="Y16" i="26"/>
  <c r="X16" i="26"/>
  <c r="W16" i="26"/>
  <c r="Y15" i="26"/>
  <c r="X15" i="26"/>
  <c r="W15" i="26"/>
  <c r="Y14" i="26"/>
  <c r="X14" i="26"/>
  <c r="W14" i="26"/>
  <c r="Y13" i="26"/>
  <c r="X13" i="26"/>
  <c r="W13" i="26"/>
  <c r="Y12" i="26"/>
  <c r="X12" i="26"/>
  <c r="W12" i="26"/>
  <c r="Y11" i="26"/>
  <c r="X11" i="26"/>
  <c r="W11" i="26"/>
  <c r="Y10" i="26"/>
  <c r="X10" i="26"/>
  <c r="W10" i="26"/>
  <c r="Y9" i="26"/>
  <c r="X9" i="26"/>
  <c r="W9" i="26"/>
  <c r="Y8" i="26"/>
  <c r="X8" i="26"/>
  <c r="W8" i="26"/>
  <c r="Y7" i="26"/>
  <c r="X7" i="26"/>
  <c r="W7" i="26"/>
  <c r="Y6" i="26"/>
  <c r="X6" i="26"/>
  <c r="W6" i="26"/>
  <c r="Y5" i="26"/>
  <c r="X5" i="26"/>
  <c r="W5" i="26"/>
  <c r="Z4" i="26"/>
  <c r="Z57" i="26" s="1"/>
  <c r="U57" i="27"/>
  <c r="S57" i="27"/>
  <c r="R57" i="27"/>
  <c r="Q57" i="27"/>
  <c r="P57" i="27"/>
  <c r="O57" i="27"/>
  <c r="K57" i="27"/>
  <c r="J57" i="27"/>
  <c r="I57" i="27"/>
  <c r="H57" i="27"/>
  <c r="G57" i="27"/>
  <c r="C57" i="27"/>
  <c r="Z52" i="27"/>
  <c r="Z102" i="27" s="1"/>
  <c r="Y52" i="27"/>
  <c r="X52" i="27"/>
  <c r="W52" i="27"/>
  <c r="V52" i="27"/>
  <c r="T52" i="27"/>
  <c r="S52" i="27"/>
  <c r="R52" i="27"/>
  <c r="Q52" i="27"/>
  <c r="P52" i="27"/>
  <c r="O52" i="27"/>
  <c r="N52" i="27"/>
  <c r="M52" i="27"/>
  <c r="L52" i="27"/>
  <c r="K52" i="27"/>
  <c r="J52" i="27"/>
  <c r="H52" i="27"/>
  <c r="F52" i="27"/>
  <c r="F102" i="27" s="1"/>
  <c r="E52" i="27"/>
  <c r="D52" i="27"/>
  <c r="C52" i="27"/>
  <c r="B52" i="27"/>
  <c r="Z51" i="27"/>
  <c r="Z101" i="27" s="1"/>
  <c r="Y51" i="27"/>
  <c r="X51" i="27"/>
  <c r="W51" i="27"/>
  <c r="V51" i="27"/>
  <c r="T51" i="27"/>
  <c r="S51" i="27"/>
  <c r="R51" i="27"/>
  <c r="Q51" i="27"/>
  <c r="P51" i="27"/>
  <c r="O51" i="27"/>
  <c r="N51" i="27"/>
  <c r="M51" i="27"/>
  <c r="L51" i="27"/>
  <c r="K51" i="27"/>
  <c r="J51" i="27"/>
  <c r="H51" i="27"/>
  <c r="F51" i="27"/>
  <c r="F101" i="27" s="1"/>
  <c r="E51" i="27"/>
  <c r="D51" i="27"/>
  <c r="C51" i="27"/>
  <c r="B51" i="27"/>
  <c r="Z50" i="27"/>
  <c r="Z100" i="27" s="1"/>
  <c r="Y50" i="27"/>
  <c r="X50" i="27"/>
  <c r="W50" i="27"/>
  <c r="V50" i="27"/>
  <c r="T50" i="27"/>
  <c r="S50" i="27"/>
  <c r="R50" i="27"/>
  <c r="Q50" i="27"/>
  <c r="P50" i="27"/>
  <c r="O50" i="27"/>
  <c r="N50" i="27"/>
  <c r="M50" i="27"/>
  <c r="L50" i="27"/>
  <c r="K50" i="27"/>
  <c r="J50" i="27"/>
  <c r="H50" i="27"/>
  <c r="F50" i="27"/>
  <c r="F100" i="27" s="1"/>
  <c r="E50" i="27"/>
  <c r="D50" i="27"/>
  <c r="C50" i="27"/>
  <c r="B50" i="27"/>
  <c r="Z49" i="27"/>
  <c r="Z99" i="27" s="1"/>
  <c r="Y49" i="27"/>
  <c r="X49" i="27"/>
  <c r="W49" i="27"/>
  <c r="V49" i="27"/>
  <c r="T49" i="27"/>
  <c r="S49" i="27"/>
  <c r="R49" i="27"/>
  <c r="Q49" i="27"/>
  <c r="P49" i="27"/>
  <c r="O49" i="27"/>
  <c r="N49" i="27"/>
  <c r="M49" i="27"/>
  <c r="L49" i="27"/>
  <c r="K49" i="27"/>
  <c r="J49" i="27"/>
  <c r="H49" i="27"/>
  <c r="F49" i="27"/>
  <c r="F99" i="27" s="1"/>
  <c r="E49" i="27"/>
  <c r="D49" i="27"/>
  <c r="C49" i="27"/>
  <c r="B49" i="27"/>
  <c r="Z48" i="27"/>
  <c r="Z98" i="27" s="1"/>
  <c r="Y48" i="27"/>
  <c r="X48" i="27"/>
  <c r="W48" i="27"/>
  <c r="V48" i="27"/>
  <c r="T48" i="27"/>
  <c r="S48" i="27"/>
  <c r="R48" i="27"/>
  <c r="Q48" i="27"/>
  <c r="P48" i="27"/>
  <c r="O48" i="27"/>
  <c r="N48" i="27"/>
  <c r="M48" i="27"/>
  <c r="L48" i="27"/>
  <c r="K48" i="27"/>
  <c r="J48" i="27"/>
  <c r="H48" i="27"/>
  <c r="F48" i="27"/>
  <c r="F98" i="27" s="1"/>
  <c r="E48" i="27"/>
  <c r="D48" i="27"/>
  <c r="C48" i="27"/>
  <c r="B48" i="27"/>
  <c r="Z47" i="27"/>
  <c r="Z97" i="27" s="1"/>
  <c r="Y47" i="27"/>
  <c r="X47" i="27"/>
  <c r="W47" i="27"/>
  <c r="V47" i="27"/>
  <c r="T47" i="27"/>
  <c r="S47" i="27"/>
  <c r="R47" i="27"/>
  <c r="Q47" i="27"/>
  <c r="P47" i="27"/>
  <c r="O47" i="27"/>
  <c r="N47" i="27"/>
  <c r="M47" i="27"/>
  <c r="L47" i="27"/>
  <c r="K47" i="27"/>
  <c r="J47" i="27"/>
  <c r="H47" i="27"/>
  <c r="F47" i="27"/>
  <c r="F97" i="27" s="1"/>
  <c r="E47" i="27"/>
  <c r="D47" i="27"/>
  <c r="C47" i="27"/>
  <c r="B47" i="27"/>
  <c r="Z46" i="27"/>
  <c r="Z96" i="27" s="1"/>
  <c r="Y46" i="27"/>
  <c r="X46" i="27"/>
  <c r="W46" i="27"/>
  <c r="V46" i="27"/>
  <c r="T46" i="27"/>
  <c r="S46" i="27"/>
  <c r="R46" i="27"/>
  <c r="Q46" i="27"/>
  <c r="P46" i="27"/>
  <c r="O46" i="27"/>
  <c r="N46" i="27"/>
  <c r="M46" i="27"/>
  <c r="L46" i="27"/>
  <c r="K46" i="27"/>
  <c r="J46" i="27"/>
  <c r="H46" i="27"/>
  <c r="F46" i="27"/>
  <c r="F96" i="27" s="1"/>
  <c r="E46" i="27"/>
  <c r="D46" i="27"/>
  <c r="C46" i="27"/>
  <c r="B46" i="27"/>
  <c r="Z45" i="27"/>
  <c r="Z95" i="27" s="1"/>
  <c r="Y45" i="27"/>
  <c r="X45" i="27"/>
  <c r="W45" i="27"/>
  <c r="V45" i="27"/>
  <c r="T45" i="27"/>
  <c r="S45" i="27"/>
  <c r="R45" i="27"/>
  <c r="Q45" i="27"/>
  <c r="P45" i="27"/>
  <c r="O45" i="27"/>
  <c r="N45" i="27"/>
  <c r="M45" i="27"/>
  <c r="L45" i="27"/>
  <c r="K45" i="27"/>
  <c r="J45" i="27"/>
  <c r="H45" i="27"/>
  <c r="F45" i="27"/>
  <c r="F95" i="27" s="1"/>
  <c r="E45" i="27"/>
  <c r="D45" i="27"/>
  <c r="C45" i="27"/>
  <c r="B45" i="27"/>
  <c r="Z44" i="27"/>
  <c r="Z94" i="27" s="1"/>
  <c r="Y44" i="27"/>
  <c r="X44" i="27"/>
  <c r="W44" i="27"/>
  <c r="V44" i="27"/>
  <c r="T44" i="27"/>
  <c r="S44" i="27"/>
  <c r="R44" i="27"/>
  <c r="Q44" i="27"/>
  <c r="P44" i="27"/>
  <c r="O44" i="27"/>
  <c r="N44" i="27"/>
  <c r="M44" i="27"/>
  <c r="L44" i="27"/>
  <c r="K44" i="27"/>
  <c r="J44" i="27"/>
  <c r="H44" i="27"/>
  <c r="F44" i="27"/>
  <c r="F94" i="27" s="1"/>
  <c r="E44" i="27"/>
  <c r="D44" i="27"/>
  <c r="C44" i="27"/>
  <c r="B44" i="27"/>
  <c r="Z43" i="27"/>
  <c r="Z93" i="27" s="1"/>
  <c r="Y43" i="27"/>
  <c r="X43" i="27"/>
  <c r="W43" i="27"/>
  <c r="V43" i="27"/>
  <c r="T43" i="27"/>
  <c r="S43" i="27"/>
  <c r="R43" i="27"/>
  <c r="Q43" i="27"/>
  <c r="P43" i="27"/>
  <c r="O43" i="27"/>
  <c r="N43" i="27"/>
  <c r="M43" i="27"/>
  <c r="L43" i="27"/>
  <c r="K43" i="27"/>
  <c r="J43" i="27"/>
  <c r="H43" i="27"/>
  <c r="F43" i="27"/>
  <c r="F93" i="27" s="1"/>
  <c r="E43" i="27"/>
  <c r="D43" i="27"/>
  <c r="C43" i="27"/>
  <c r="B43" i="27"/>
  <c r="Z42" i="27"/>
  <c r="Z92" i="27" s="1"/>
  <c r="Y42" i="27"/>
  <c r="X42" i="27"/>
  <c r="W42" i="27"/>
  <c r="V42" i="27"/>
  <c r="T42" i="27"/>
  <c r="S42" i="27"/>
  <c r="R42" i="27"/>
  <c r="Q42" i="27"/>
  <c r="P42" i="27"/>
  <c r="O42" i="27"/>
  <c r="N42" i="27"/>
  <c r="M42" i="27"/>
  <c r="L42" i="27"/>
  <c r="K42" i="27"/>
  <c r="J42" i="27"/>
  <c r="H42" i="27"/>
  <c r="F42" i="27"/>
  <c r="F92" i="27" s="1"/>
  <c r="E42" i="27"/>
  <c r="D42" i="27"/>
  <c r="C42" i="27"/>
  <c r="B42" i="27"/>
  <c r="Z41" i="27"/>
  <c r="Z91" i="27" s="1"/>
  <c r="Y41" i="27"/>
  <c r="X41" i="27"/>
  <c r="W41" i="27"/>
  <c r="V41" i="27"/>
  <c r="T41" i="27"/>
  <c r="S41" i="27"/>
  <c r="R41" i="27"/>
  <c r="Q41" i="27"/>
  <c r="P41" i="27"/>
  <c r="O41" i="27"/>
  <c r="N41" i="27"/>
  <c r="M41" i="27"/>
  <c r="L41" i="27"/>
  <c r="K41" i="27"/>
  <c r="J41" i="27"/>
  <c r="H41" i="27"/>
  <c r="F41" i="27"/>
  <c r="F91" i="27" s="1"/>
  <c r="E41" i="27"/>
  <c r="D41" i="27"/>
  <c r="C41" i="27"/>
  <c r="B41" i="27"/>
  <c r="Z40" i="27"/>
  <c r="Z90" i="27" s="1"/>
  <c r="Y40" i="27"/>
  <c r="X40" i="27"/>
  <c r="W40" i="27"/>
  <c r="V40" i="27"/>
  <c r="T40" i="27"/>
  <c r="S40" i="27"/>
  <c r="R40" i="27"/>
  <c r="Q40" i="27"/>
  <c r="P40" i="27"/>
  <c r="O40" i="27"/>
  <c r="N40" i="27"/>
  <c r="M40" i="27"/>
  <c r="L40" i="27"/>
  <c r="K40" i="27"/>
  <c r="J40" i="27"/>
  <c r="H40" i="27"/>
  <c r="F40" i="27"/>
  <c r="F90" i="27" s="1"/>
  <c r="E40" i="27"/>
  <c r="D40" i="27"/>
  <c r="C40" i="27"/>
  <c r="B40" i="27"/>
  <c r="Z39" i="27"/>
  <c r="Z89" i="27" s="1"/>
  <c r="Y39" i="27"/>
  <c r="X39" i="27"/>
  <c r="W39" i="27"/>
  <c r="V39" i="27"/>
  <c r="T39" i="27"/>
  <c r="S39" i="27"/>
  <c r="R39" i="27"/>
  <c r="Q39" i="27"/>
  <c r="P39" i="27"/>
  <c r="O39" i="27"/>
  <c r="N39" i="27"/>
  <c r="M39" i="27"/>
  <c r="L39" i="27"/>
  <c r="K39" i="27"/>
  <c r="J39" i="27"/>
  <c r="H39" i="27"/>
  <c r="F39" i="27"/>
  <c r="F89" i="27" s="1"/>
  <c r="E39" i="27"/>
  <c r="D39" i="27"/>
  <c r="C39" i="27"/>
  <c r="B39" i="27"/>
  <c r="Z38" i="27"/>
  <c r="Z88" i="27" s="1"/>
  <c r="Y38" i="27"/>
  <c r="X38" i="27"/>
  <c r="W38" i="27"/>
  <c r="V38" i="27"/>
  <c r="T38" i="27"/>
  <c r="S38" i="27"/>
  <c r="R38" i="27"/>
  <c r="Q38" i="27"/>
  <c r="P38" i="27"/>
  <c r="O38" i="27"/>
  <c r="N38" i="27"/>
  <c r="M38" i="27"/>
  <c r="L38" i="27"/>
  <c r="K38" i="27"/>
  <c r="J38" i="27"/>
  <c r="H38" i="27"/>
  <c r="F38" i="27"/>
  <c r="F88" i="27" s="1"/>
  <c r="E38" i="27"/>
  <c r="D38" i="27"/>
  <c r="C38" i="27"/>
  <c r="B38" i="27"/>
  <c r="Z37" i="27"/>
  <c r="Z87" i="27" s="1"/>
  <c r="Y37" i="27"/>
  <c r="X37" i="27"/>
  <c r="W37" i="27"/>
  <c r="V37" i="27"/>
  <c r="T37" i="27"/>
  <c r="S37" i="27"/>
  <c r="R37" i="27"/>
  <c r="Q37" i="27"/>
  <c r="P37" i="27"/>
  <c r="O37" i="27"/>
  <c r="N37" i="27"/>
  <c r="M37" i="27"/>
  <c r="L37" i="27"/>
  <c r="K37" i="27"/>
  <c r="J37" i="27"/>
  <c r="H37" i="27"/>
  <c r="F37" i="27"/>
  <c r="F87" i="27" s="1"/>
  <c r="E37" i="27"/>
  <c r="D37" i="27"/>
  <c r="C37" i="27"/>
  <c r="B37" i="27"/>
  <c r="Z36" i="27"/>
  <c r="Z86" i="27" s="1"/>
  <c r="Y36" i="27"/>
  <c r="X36" i="27"/>
  <c r="W36" i="27"/>
  <c r="V36" i="27"/>
  <c r="T36" i="27"/>
  <c r="S36" i="27"/>
  <c r="R36" i="27"/>
  <c r="Q36" i="27"/>
  <c r="P36" i="27"/>
  <c r="O36" i="27"/>
  <c r="N36" i="27"/>
  <c r="M36" i="27"/>
  <c r="L36" i="27"/>
  <c r="K36" i="27"/>
  <c r="J36" i="27"/>
  <c r="H36" i="27"/>
  <c r="F36" i="27"/>
  <c r="F86" i="27" s="1"/>
  <c r="E36" i="27"/>
  <c r="D36" i="27"/>
  <c r="C36" i="27"/>
  <c r="B36" i="27"/>
  <c r="Z35" i="27"/>
  <c r="Z85" i="27" s="1"/>
  <c r="Y35" i="27"/>
  <c r="X35" i="27"/>
  <c r="W35" i="27"/>
  <c r="V35" i="27"/>
  <c r="T35" i="27"/>
  <c r="S35" i="27"/>
  <c r="R35" i="27"/>
  <c r="Q35" i="27"/>
  <c r="P35" i="27"/>
  <c r="O35" i="27"/>
  <c r="N35" i="27"/>
  <c r="M35" i="27"/>
  <c r="L35" i="27"/>
  <c r="K35" i="27"/>
  <c r="J35" i="27"/>
  <c r="H35" i="27"/>
  <c r="F35" i="27"/>
  <c r="F85" i="27" s="1"/>
  <c r="E35" i="27"/>
  <c r="D35" i="27"/>
  <c r="C35" i="27"/>
  <c r="B35" i="27"/>
  <c r="Z34" i="27"/>
  <c r="Z84" i="27" s="1"/>
  <c r="Y34" i="27"/>
  <c r="X34" i="27"/>
  <c r="W34" i="27"/>
  <c r="V34" i="27"/>
  <c r="T34" i="27"/>
  <c r="S34" i="27"/>
  <c r="R34" i="27"/>
  <c r="Q34" i="27"/>
  <c r="P34" i="27"/>
  <c r="O34" i="27"/>
  <c r="N34" i="27"/>
  <c r="M34" i="27"/>
  <c r="L34" i="27"/>
  <c r="K34" i="27"/>
  <c r="J34" i="27"/>
  <c r="H34" i="27"/>
  <c r="F34" i="27"/>
  <c r="F84" i="27" s="1"/>
  <c r="E34" i="27"/>
  <c r="D34" i="27"/>
  <c r="C34" i="27"/>
  <c r="B34" i="27"/>
  <c r="Z33" i="27"/>
  <c r="Z83" i="27" s="1"/>
  <c r="Y33" i="27"/>
  <c r="X33" i="27"/>
  <c r="W33" i="27"/>
  <c r="V33" i="27"/>
  <c r="T33" i="27"/>
  <c r="S33" i="27"/>
  <c r="R33" i="27"/>
  <c r="Q33" i="27"/>
  <c r="P33" i="27"/>
  <c r="O33" i="27"/>
  <c r="N33" i="27"/>
  <c r="M33" i="27"/>
  <c r="L33" i="27"/>
  <c r="K33" i="27"/>
  <c r="J33" i="27"/>
  <c r="H33" i="27"/>
  <c r="F33" i="27"/>
  <c r="F83" i="27" s="1"/>
  <c r="E33" i="27"/>
  <c r="D33" i="27"/>
  <c r="C33" i="27"/>
  <c r="B33" i="27"/>
  <c r="Z32" i="27"/>
  <c r="Z82" i="27" s="1"/>
  <c r="Y32" i="27"/>
  <c r="X32" i="27"/>
  <c r="W32" i="27"/>
  <c r="V32" i="27"/>
  <c r="T32" i="27"/>
  <c r="S32" i="27"/>
  <c r="R32" i="27"/>
  <c r="Q32" i="27"/>
  <c r="P32" i="27"/>
  <c r="O32" i="27"/>
  <c r="N32" i="27"/>
  <c r="M32" i="27"/>
  <c r="L32" i="27"/>
  <c r="K32" i="27"/>
  <c r="J32" i="27"/>
  <c r="H32" i="27"/>
  <c r="F32" i="27"/>
  <c r="F82" i="27" s="1"/>
  <c r="E32" i="27"/>
  <c r="D32" i="27"/>
  <c r="C32" i="27"/>
  <c r="B32" i="27"/>
  <c r="Z31" i="27"/>
  <c r="Z81" i="27" s="1"/>
  <c r="Y31" i="27"/>
  <c r="X31" i="27"/>
  <c r="W31" i="27"/>
  <c r="V31" i="27"/>
  <c r="T31" i="27"/>
  <c r="S31" i="27"/>
  <c r="R31" i="27"/>
  <c r="Q31" i="27"/>
  <c r="P31" i="27"/>
  <c r="O31" i="27"/>
  <c r="N31" i="27"/>
  <c r="M31" i="27"/>
  <c r="L31" i="27"/>
  <c r="K31" i="27"/>
  <c r="J31" i="27"/>
  <c r="H31" i="27"/>
  <c r="F31" i="27"/>
  <c r="F81" i="27" s="1"/>
  <c r="E31" i="27"/>
  <c r="D31" i="27"/>
  <c r="C31" i="27"/>
  <c r="B31" i="27"/>
  <c r="Z30" i="27"/>
  <c r="Z80" i="27" s="1"/>
  <c r="Y30" i="27"/>
  <c r="X30" i="27"/>
  <c r="W30" i="27"/>
  <c r="V30" i="27"/>
  <c r="T30" i="27"/>
  <c r="S30" i="27"/>
  <c r="R30" i="27"/>
  <c r="Q30" i="27"/>
  <c r="P30" i="27"/>
  <c r="O30" i="27"/>
  <c r="N30" i="27"/>
  <c r="M30" i="27"/>
  <c r="L30" i="27"/>
  <c r="K30" i="27"/>
  <c r="J30" i="27"/>
  <c r="H30" i="27"/>
  <c r="F30" i="27"/>
  <c r="F80" i="27" s="1"/>
  <c r="E30" i="27"/>
  <c r="D30" i="27"/>
  <c r="C30" i="27"/>
  <c r="B30" i="27"/>
  <c r="Z29" i="27"/>
  <c r="Z79" i="27" s="1"/>
  <c r="Y29" i="27"/>
  <c r="X29" i="27"/>
  <c r="W29" i="27"/>
  <c r="V29" i="27"/>
  <c r="T29" i="27"/>
  <c r="S29" i="27"/>
  <c r="R29" i="27"/>
  <c r="Q29" i="27"/>
  <c r="P29" i="27"/>
  <c r="O29" i="27"/>
  <c r="N29" i="27"/>
  <c r="M29" i="27"/>
  <c r="L29" i="27"/>
  <c r="K29" i="27"/>
  <c r="J29" i="27"/>
  <c r="H29" i="27"/>
  <c r="F29" i="27"/>
  <c r="F79" i="27" s="1"/>
  <c r="E29" i="27"/>
  <c r="D29" i="27"/>
  <c r="C29" i="27"/>
  <c r="B29" i="27"/>
  <c r="Z28" i="27"/>
  <c r="Z78" i="27" s="1"/>
  <c r="Y28" i="27"/>
  <c r="X28" i="27"/>
  <c r="W28" i="27"/>
  <c r="V28" i="27"/>
  <c r="T28" i="27"/>
  <c r="S28" i="27"/>
  <c r="R28" i="27"/>
  <c r="Q28" i="27"/>
  <c r="P28" i="27"/>
  <c r="O28" i="27"/>
  <c r="N28" i="27"/>
  <c r="M28" i="27"/>
  <c r="L28" i="27"/>
  <c r="K28" i="27"/>
  <c r="J28" i="27"/>
  <c r="H28" i="27"/>
  <c r="F28" i="27"/>
  <c r="F78" i="27" s="1"/>
  <c r="E28" i="27"/>
  <c r="D28" i="27"/>
  <c r="C28" i="27"/>
  <c r="B28" i="27"/>
  <c r="Z27" i="27"/>
  <c r="Z77" i="27" s="1"/>
  <c r="Y27" i="27"/>
  <c r="X27" i="27"/>
  <c r="W27" i="27"/>
  <c r="V27" i="27"/>
  <c r="T27" i="27"/>
  <c r="S27" i="27"/>
  <c r="R27" i="27"/>
  <c r="Q27" i="27"/>
  <c r="P27" i="27"/>
  <c r="O27" i="27"/>
  <c r="N27" i="27"/>
  <c r="M27" i="27"/>
  <c r="L27" i="27"/>
  <c r="K27" i="27"/>
  <c r="J27" i="27"/>
  <c r="H27" i="27"/>
  <c r="F27" i="27"/>
  <c r="F77" i="27" s="1"/>
  <c r="E27" i="27"/>
  <c r="D27" i="27"/>
  <c r="C27" i="27"/>
  <c r="B27" i="27"/>
  <c r="Z26" i="27"/>
  <c r="Z76" i="27" s="1"/>
  <c r="Y26" i="27"/>
  <c r="X26" i="27"/>
  <c r="W26" i="27"/>
  <c r="V26" i="27"/>
  <c r="T26" i="27"/>
  <c r="S26" i="27"/>
  <c r="R26" i="27"/>
  <c r="Q26" i="27"/>
  <c r="P26" i="27"/>
  <c r="O26" i="27"/>
  <c r="N26" i="27"/>
  <c r="M26" i="27"/>
  <c r="L26" i="27"/>
  <c r="K26" i="27"/>
  <c r="J26" i="27"/>
  <c r="H26" i="27"/>
  <c r="F26" i="27"/>
  <c r="F76" i="27" s="1"/>
  <c r="E26" i="27"/>
  <c r="D26" i="27"/>
  <c r="C26" i="27"/>
  <c r="B26" i="27"/>
  <c r="Z25" i="27"/>
  <c r="Z75" i="27" s="1"/>
  <c r="Y25" i="27"/>
  <c r="X25" i="27"/>
  <c r="W25" i="27"/>
  <c r="V25" i="27"/>
  <c r="T25" i="27"/>
  <c r="S25" i="27"/>
  <c r="R25" i="27"/>
  <c r="Q25" i="27"/>
  <c r="P25" i="27"/>
  <c r="O25" i="27"/>
  <c r="N25" i="27"/>
  <c r="M25" i="27"/>
  <c r="L25" i="27"/>
  <c r="K25" i="27"/>
  <c r="J25" i="27"/>
  <c r="H25" i="27"/>
  <c r="F25" i="27"/>
  <c r="F75" i="27" s="1"/>
  <c r="E25" i="27"/>
  <c r="D25" i="27"/>
  <c r="C25" i="27"/>
  <c r="B25" i="27"/>
  <c r="Z24" i="27"/>
  <c r="Z74" i="27" s="1"/>
  <c r="Y24" i="27"/>
  <c r="X24" i="27"/>
  <c r="W24" i="27"/>
  <c r="V24" i="27"/>
  <c r="T24" i="27"/>
  <c r="S24" i="27"/>
  <c r="R24" i="27"/>
  <c r="Q24" i="27"/>
  <c r="P24" i="27"/>
  <c r="O24" i="27"/>
  <c r="N24" i="27"/>
  <c r="M24" i="27"/>
  <c r="L24" i="27"/>
  <c r="K24" i="27"/>
  <c r="J24" i="27"/>
  <c r="H24" i="27"/>
  <c r="F24" i="27"/>
  <c r="F74" i="27" s="1"/>
  <c r="E24" i="27"/>
  <c r="D24" i="27"/>
  <c r="C24" i="27"/>
  <c r="B24" i="27"/>
  <c r="Z23" i="27"/>
  <c r="Z73" i="27" s="1"/>
  <c r="Y23" i="27"/>
  <c r="X23" i="27"/>
  <c r="W23" i="27"/>
  <c r="V23" i="27"/>
  <c r="T23" i="27"/>
  <c r="S23" i="27"/>
  <c r="R23" i="27"/>
  <c r="Q23" i="27"/>
  <c r="P23" i="27"/>
  <c r="O23" i="27"/>
  <c r="N23" i="27"/>
  <c r="M23" i="27"/>
  <c r="L23" i="27"/>
  <c r="K23" i="27"/>
  <c r="J23" i="27"/>
  <c r="H23" i="27"/>
  <c r="F23" i="27"/>
  <c r="F73" i="27" s="1"/>
  <c r="E23" i="27"/>
  <c r="D23" i="27"/>
  <c r="C23" i="27"/>
  <c r="B23" i="27"/>
  <c r="Z22" i="27"/>
  <c r="Z72" i="27" s="1"/>
  <c r="Y22" i="27"/>
  <c r="X22" i="27"/>
  <c r="W22" i="27"/>
  <c r="V22" i="27"/>
  <c r="T22" i="27"/>
  <c r="S22" i="27"/>
  <c r="R22" i="27"/>
  <c r="Q22" i="27"/>
  <c r="P22" i="27"/>
  <c r="O22" i="27"/>
  <c r="N22" i="27"/>
  <c r="M22" i="27"/>
  <c r="L22" i="27"/>
  <c r="K22" i="27"/>
  <c r="J22" i="27"/>
  <c r="H22" i="27"/>
  <c r="F22" i="27"/>
  <c r="F72" i="27" s="1"/>
  <c r="E22" i="27"/>
  <c r="D22" i="27"/>
  <c r="C22" i="27"/>
  <c r="B22" i="27"/>
  <c r="Z21" i="27"/>
  <c r="Z71" i="27" s="1"/>
  <c r="Y21" i="27"/>
  <c r="X21" i="27"/>
  <c r="W21" i="27"/>
  <c r="V21" i="27"/>
  <c r="T21" i="27"/>
  <c r="S21" i="27"/>
  <c r="R21" i="27"/>
  <c r="Q21" i="27"/>
  <c r="P21" i="27"/>
  <c r="O21" i="27"/>
  <c r="N21" i="27"/>
  <c r="M21" i="27"/>
  <c r="L21" i="27"/>
  <c r="K21" i="27"/>
  <c r="J21" i="27"/>
  <c r="H21" i="27"/>
  <c r="F21" i="27"/>
  <c r="F71" i="27" s="1"/>
  <c r="E21" i="27"/>
  <c r="D21" i="27"/>
  <c r="C21" i="27"/>
  <c r="B21" i="27"/>
  <c r="Z20" i="27"/>
  <c r="Z70" i="27" s="1"/>
  <c r="Y20" i="27"/>
  <c r="X20" i="27"/>
  <c r="W20" i="27"/>
  <c r="V20" i="27"/>
  <c r="T20" i="27"/>
  <c r="S20" i="27"/>
  <c r="R20" i="27"/>
  <c r="Q20" i="27"/>
  <c r="P20" i="27"/>
  <c r="O20" i="27"/>
  <c r="N20" i="27"/>
  <c r="M20" i="27"/>
  <c r="L20" i="27"/>
  <c r="K20" i="27"/>
  <c r="J20" i="27"/>
  <c r="H20" i="27"/>
  <c r="F20" i="27"/>
  <c r="F70" i="27" s="1"/>
  <c r="E20" i="27"/>
  <c r="D20" i="27"/>
  <c r="C20" i="27"/>
  <c r="B20" i="27"/>
  <c r="Z19" i="27"/>
  <c r="Z69" i="27" s="1"/>
  <c r="Y19" i="27"/>
  <c r="X19" i="27"/>
  <c r="W19" i="27"/>
  <c r="V19" i="27"/>
  <c r="T19" i="27"/>
  <c r="S19" i="27"/>
  <c r="R19" i="27"/>
  <c r="Q19" i="27"/>
  <c r="P19" i="27"/>
  <c r="O19" i="27"/>
  <c r="N19" i="27"/>
  <c r="M19" i="27"/>
  <c r="L19" i="27"/>
  <c r="K19" i="27"/>
  <c r="J19" i="27"/>
  <c r="H19" i="27"/>
  <c r="F19" i="27"/>
  <c r="F69" i="27" s="1"/>
  <c r="E19" i="27"/>
  <c r="D19" i="27"/>
  <c r="C19" i="27"/>
  <c r="B19" i="27"/>
  <c r="Z18" i="27"/>
  <c r="Z68" i="27" s="1"/>
  <c r="Y18" i="27"/>
  <c r="X18" i="27"/>
  <c r="W18" i="27"/>
  <c r="V18" i="27"/>
  <c r="T18" i="27"/>
  <c r="S18" i="27"/>
  <c r="R18" i="27"/>
  <c r="Q18" i="27"/>
  <c r="P18" i="27"/>
  <c r="O18" i="27"/>
  <c r="N18" i="27"/>
  <c r="M18" i="27"/>
  <c r="L18" i="27"/>
  <c r="K18" i="27"/>
  <c r="J18" i="27"/>
  <c r="H18" i="27"/>
  <c r="F18" i="27"/>
  <c r="F68" i="27" s="1"/>
  <c r="E18" i="27"/>
  <c r="D18" i="27"/>
  <c r="C18" i="27"/>
  <c r="B18" i="27"/>
  <c r="Z17" i="27"/>
  <c r="Z67" i="27" s="1"/>
  <c r="Y17" i="27"/>
  <c r="X17" i="27"/>
  <c r="W17" i="27"/>
  <c r="V17" i="27"/>
  <c r="T17" i="27"/>
  <c r="S17" i="27"/>
  <c r="R17" i="27"/>
  <c r="Q17" i="27"/>
  <c r="P17" i="27"/>
  <c r="O17" i="27"/>
  <c r="N17" i="27"/>
  <c r="M17" i="27"/>
  <c r="L17" i="27"/>
  <c r="K17" i="27"/>
  <c r="J17" i="27"/>
  <c r="H17" i="27"/>
  <c r="F17" i="27"/>
  <c r="F67" i="27" s="1"/>
  <c r="E17" i="27"/>
  <c r="D17" i="27"/>
  <c r="C17" i="27"/>
  <c r="B17" i="27"/>
  <c r="Z16" i="27"/>
  <c r="Z66" i="27" s="1"/>
  <c r="Y16" i="27"/>
  <c r="X16" i="27"/>
  <c r="W16" i="27"/>
  <c r="V16" i="27"/>
  <c r="T16" i="27"/>
  <c r="S16" i="27"/>
  <c r="R16" i="27"/>
  <c r="Q16" i="27"/>
  <c r="P16" i="27"/>
  <c r="O16" i="27"/>
  <c r="N16" i="27"/>
  <c r="M16" i="27"/>
  <c r="L16" i="27"/>
  <c r="K16" i="27"/>
  <c r="J16" i="27"/>
  <c r="H16" i="27"/>
  <c r="F16" i="27"/>
  <c r="F66" i="27" s="1"/>
  <c r="E16" i="27"/>
  <c r="D16" i="27"/>
  <c r="C16" i="27"/>
  <c r="B16" i="27"/>
  <c r="Z15" i="27"/>
  <c r="Z65" i="27" s="1"/>
  <c r="Y15" i="27"/>
  <c r="X15" i="27"/>
  <c r="W15" i="27"/>
  <c r="V15" i="27"/>
  <c r="T15" i="27"/>
  <c r="S15" i="27"/>
  <c r="R15" i="27"/>
  <c r="Q15" i="27"/>
  <c r="P15" i="27"/>
  <c r="O15" i="27"/>
  <c r="N15" i="27"/>
  <c r="M15" i="27"/>
  <c r="L15" i="27"/>
  <c r="K15" i="27"/>
  <c r="J15" i="27"/>
  <c r="H15" i="27"/>
  <c r="F15" i="27"/>
  <c r="F65" i="27" s="1"/>
  <c r="E15" i="27"/>
  <c r="D15" i="27"/>
  <c r="C15" i="27"/>
  <c r="B15" i="27"/>
  <c r="Z14" i="27"/>
  <c r="Z64" i="27" s="1"/>
  <c r="Y14" i="27"/>
  <c r="X14" i="27"/>
  <c r="W14" i="27"/>
  <c r="V14" i="27"/>
  <c r="T14" i="27"/>
  <c r="S14" i="27"/>
  <c r="R14" i="27"/>
  <c r="Q14" i="27"/>
  <c r="P14" i="27"/>
  <c r="O14" i="27"/>
  <c r="N14" i="27"/>
  <c r="M14" i="27"/>
  <c r="L14" i="27"/>
  <c r="K14" i="27"/>
  <c r="J14" i="27"/>
  <c r="H14" i="27"/>
  <c r="F14" i="27"/>
  <c r="F64" i="27" s="1"/>
  <c r="E14" i="27"/>
  <c r="D14" i="27"/>
  <c r="C14" i="27"/>
  <c r="B14" i="27"/>
  <c r="Z13" i="27"/>
  <c r="Z63" i="27" s="1"/>
  <c r="Y13" i="27"/>
  <c r="X13" i="27"/>
  <c r="W13" i="27"/>
  <c r="V13" i="27"/>
  <c r="T13" i="27"/>
  <c r="S13" i="27"/>
  <c r="R13" i="27"/>
  <c r="Q13" i="27"/>
  <c r="P13" i="27"/>
  <c r="O13" i="27"/>
  <c r="N13" i="27"/>
  <c r="M13" i="27"/>
  <c r="L13" i="27"/>
  <c r="K13" i="27"/>
  <c r="J13" i="27"/>
  <c r="H13" i="27"/>
  <c r="F13" i="27"/>
  <c r="F63" i="27" s="1"/>
  <c r="E13" i="27"/>
  <c r="D13" i="27"/>
  <c r="C13" i="27"/>
  <c r="B13" i="27"/>
  <c r="Z12" i="27"/>
  <c r="Z62" i="27" s="1"/>
  <c r="Y12" i="27"/>
  <c r="X12" i="27"/>
  <c r="W12" i="27"/>
  <c r="V12" i="27"/>
  <c r="T12" i="27"/>
  <c r="S12" i="27"/>
  <c r="R12" i="27"/>
  <c r="Q12" i="27"/>
  <c r="P12" i="27"/>
  <c r="O12" i="27"/>
  <c r="N12" i="27"/>
  <c r="M12" i="27"/>
  <c r="L12" i="27"/>
  <c r="K12" i="27"/>
  <c r="J12" i="27"/>
  <c r="H12" i="27"/>
  <c r="F12" i="27"/>
  <c r="F62" i="27" s="1"/>
  <c r="E12" i="27"/>
  <c r="D12" i="27"/>
  <c r="C12" i="27"/>
  <c r="B12" i="27"/>
  <c r="Z11" i="27"/>
  <c r="Z61" i="27" s="1"/>
  <c r="Y11" i="27"/>
  <c r="X11" i="27"/>
  <c r="W11" i="27"/>
  <c r="V11" i="27"/>
  <c r="T11" i="27"/>
  <c r="S11" i="27"/>
  <c r="R11" i="27"/>
  <c r="Q11" i="27"/>
  <c r="P11" i="27"/>
  <c r="O11" i="27"/>
  <c r="N11" i="27"/>
  <c r="M11" i="27"/>
  <c r="L11" i="27"/>
  <c r="K11" i="27"/>
  <c r="J11" i="27"/>
  <c r="H11" i="27"/>
  <c r="F11" i="27"/>
  <c r="F61" i="27" s="1"/>
  <c r="E11" i="27"/>
  <c r="D11" i="27"/>
  <c r="C11" i="27"/>
  <c r="B11" i="27"/>
  <c r="Z10" i="27"/>
  <c r="Z60" i="27" s="1"/>
  <c r="Y10" i="27"/>
  <c r="X10" i="27"/>
  <c r="W10" i="27"/>
  <c r="V10" i="27"/>
  <c r="T10" i="27"/>
  <c r="S10" i="27"/>
  <c r="R10" i="27"/>
  <c r="Q10" i="27"/>
  <c r="P10" i="27"/>
  <c r="O10" i="27"/>
  <c r="N10" i="27"/>
  <c r="M10" i="27"/>
  <c r="L10" i="27"/>
  <c r="K10" i="27"/>
  <c r="J10" i="27"/>
  <c r="H10" i="27"/>
  <c r="F10" i="27"/>
  <c r="F60" i="27" s="1"/>
  <c r="E10" i="27"/>
  <c r="D10" i="27"/>
  <c r="C10" i="27"/>
  <c r="B10" i="27"/>
  <c r="Z9" i="27"/>
  <c r="Z59" i="27" s="1"/>
  <c r="Y9" i="27"/>
  <c r="X9" i="27"/>
  <c r="W9" i="27"/>
  <c r="V9" i="27"/>
  <c r="T9" i="27"/>
  <c r="S9" i="27"/>
  <c r="R9" i="27"/>
  <c r="Q9" i="27"/>
  <c r="P9" i="27"/>
  <c r="O9" i="27"/>
  <c r="N9" i="27"/>
  <c r="M9" i="27"/>
  <c r="L9" i="27"/>
  <c r="K9" i="27"/>
  <c r="J9" i="27"/>
  <c r="H9" i="27"/>
  <c r="F9" i="27"/>
  <c r="F59" i="27" s="1"/>
  <c r="E9" i="27"/>
  <c r="D9" i="27"/>
  <c r="C9" i="27"/>
  <c r="B9" i="27"/>
  <c r="Z8" i="27"/>
  <c r="Z58" i="27" s="1"/>
  <c r="Y8" i="27"/>
  <c r="X8" i="27"/>
  <c r="W8" i="27"/>
  <c r="V8" i="27"/>
  <c r="T8" i="27"/>
  <c r="S8" i="27"/>
  <c r="R8" i="27"/>
  <c r="Q8" i="27"/>
  <c r="P8" i="27"/>
  <c r="O8" i="27"/>
  <c r="N8" i="27"/>
  <c r="M8" i="27"/>
  <c r="L8" i="27"/>
  <c r="K8" i="27"/>
  <c r="J8" i="27"/>
  <c r="H8" i="27"/>
  <c r="F8" i="27"/>
  <c r="F58" i="27" s="1"/>
  <c r="E8" i="27"/>
  <c r="D8" i="27"/>
  <c r="C8" i="27"/>
  <c r="B8" i="27"/>
  <c r="Z7" i="27"/>
  <c r="Y7" i="27"/>
  <c r="X7" i="27"/>
  <c r="W7" i="27"/>
  <c r="V7" i="27"/>
  <c r="T7" i="27"/>
  <c r="S7" i="27"/>
  <c r="R7" i="27"/>
  <c r="Q7" i="27"/>
  <c r="P7" i="27"/>
  <c r="O7" i="27"/>
  <c r="N7" i="27"/>
  <c r="M7" i="27"/>
  <c r="L7" i="27"/>
  <c r="K7" i="27"/>
  <c r="J7" i="27"/>
  <c r="H7" i="27"/>
  <c r="F7" i="27"/>
  <c r="E7" i="27"/>
  <c r="D7" i="27"/>
  <c r="C7" i="27"/>
  <c r="B7" i="27"/>
  <c r="Z6" i="27"/>
  <c r="Y6" i="27"/>
  <c r="X6" i="27"/>
  <c r="W6" i="27"/>
  <c r="V6" i="27"/>
  <c r="T6" i="27"/>
  <c r="S6" i="27"/>
  <c r="R6" i="27"/>
  <c r="Q6" i="27"/>
  <c r="P6" i="27"/>
  <c r="O6" i="27"/>
  <c r="N6" i="27"/>
  <c r="M6" i="27"/>
  <c r="L6" i="27"/>
  <c r="K6" i="27"/>
  <c r="J6" i="27"/>
  <c r="H6" i="27"/>
  <c r="F6" i="27"/>
  <c r="E6" i="27"/>
  <c r="D6" i="27"/>
  <c r="C6" i="27"/>
  <c r="B6" i="27"/>
  <c r="Z5" i="27"/>
  <c r="Y5" i="27"/>
  <c r="X5" i="27"/>
  <c r="W5" i="27"/>
  <c r="V5" i="27"/>
  <c r="T5" i="27"/>
  <c r="S5" i="27"/>
  <c r="R5" i="27"/>
  <c r="Q5" i="27"/>
  <c r="P5" i="27"/>
  <c r="O5" i="27"/>
  <c r="N5" i="27"/>
  <c r="M5" i="27"/>
  <c r="L5" i="27"/>
  <c r="K5" i="27"/>
  <c r="J5" i="27"/>
  <c r="H5" i="27"/>
  <c r="F5" i="27"/>
  <c r="E5" i="27"/>
  <c r="D5" i="27"/>
  <c r="C5" i="27"/>
  <c r="B5" i="27"/>
  <c r="Z4" i="27"/>
  <c r="Z57" i="27" s="1"/>
  <c r="Y4" i="27"/>
  <c r="Y57" i="27" s="1"/>
  <c r="X4" i="27"/>
  <c r="X57" i="27" s="1"/>
  <c r="W4" i="27"/>
  <c r="W57" i="27" s="1"/>
  <c r="V4" i="27"/>
  <c r="V57" i="27" s="1"/>
  <c r="T4" i="27"/>
  <c r="T57" i="27" s="1"/>
  <c r="S4" i="27"/>
  <c r="R4" i="27"/>
  <c r="Q4" i="27"/>
  <c r="P4" i="27"/>
  <c r="O4" i="27"/>
  <c r="N4" i="27"/>
  <c r="N57" i="27" s="1"/>
  <c r="M4" i="27"/>
  <c r="M57" i="27" s="1"/>
  <c r="L4" i="27"/>
  <c r="L57" i="27" s="1"/>
  <c r="K4" i="27"/>
  <c r="J4" i="27"/>
  <c r="H4" i="27"/>
  <c r="F4" i="27"/>
  <c r="F57" i="27" s="1"/>
  <c r="E4" i="27"/>
  <c r="E57" i="27" s="1"/>
  <c r="D4" i="27"/>
  <c r="D57" i="27" s="1"/>
  <c r="B4" i="27"/>
  <c r="I206" i="27" l="1"/>
  <c r="G206" i="27"/>
  <c r="I205" i="27"/>
  <c r="G205" i="27"/>
  <c r="I204" i="27"/>
  <c r="G204" i="27"/>
  <c r="I203" i="27"/>
  <c r="G203" i="27"/>
  <c r="I202" i="27"/>
  <c r="G202" i="27"/>
  <c r="I201" i="27"/>
  <c r="G201" i="27"/>
  <c r="I200" i="27"/>
  <c r="G200" i="27"/>
  <c r="I199" i="27"/>
  <c r="G199" i="27"/>
  <c r="I198" i="27"/>
  <c r="G198" i="27"/>
  <c r="I197" i="27"/>
  <c r="G197" i="27"/>
  <c r="I196" i="27"/>
  <c r="G196" i="27"/>
  <c r="I195" i="27"/>
  <c r="G195" i="27"/>
  <c r="I194" i="27"/>
  <c r="G194" i="27"/>
  <c r="I193" i="27"/>
  <c r="G193" i="27"/>
  <c r="I192" i="27"/>
  <c r="G192" i="27"/>
  <c r="I191" i="27"/>
  <c r="G191" i="27"/>
  <c r="I190" i="27"/>
  <c r="G190" i="27"/>
  <c r="I189" i="27"/>
  <c r="G189" i="27"/>
  <c r="I188" i="27"/>
  <c r="G188" i="27"/>
  <c r="I187" i="27"/>
  <c r="G187" i="27"/>
  <c r="I186" i="27"/>
  <c r="G186" i="27"/>
  <c r="I185" i="27"/>
  <c r="G185" i="27"/>
  <c r="I184" i="27"/>
  <c r="G184" i="27"/>
  <c r="I183" i="27"/>
  <c r="G183" i="27"/>
  <c r="I182" i="27"/>
  <c r="G182" i="27"/>
  <c r="I181" i="27"/>
  <c r="G181" i="27"/>
  <c r="I180" i="27"/>
  <c r="G180" i="27"/>
  <c r="I179" i="27"/>
  <c r="G179" i="27"/>
  <c r="I178" i="27"/>
  <c r="G178" i="27"/>
  <c r="I177" i="27"/>
  <c r="G177" i="27"/>
  <c r="I176" i="27"/>
  <c r="G176" i="27"/>
  <c r="I175" i="27"/>
  <c r="G175" i="27"/>
  <c r="I174" i="27"/>
  <c r="G174" i="27"/>
  <c r="I173" i="27"/>
  <c r="G173" i="27"/>
  <c r="I172" i="27"/>
  <c r="G172" i="27"/>
  <c r="I171" i="27"/>
  <c r="G171" i="27"/>
  <c r="I170" i="27"/>
  <c r="G170" i="27"/>
  <c r="I169" i="27"/>
  <c r="G169" i="27"/>
  <c r="I168" i="27"/>
  <c r="G168" i="27"/>
  <c r="I167" i="27"/>
  <c r="G167" i="27"/>
  <c r="I166" i="27"/>
  <c r="G166" i="27"/>
  <c r="I165" i="27"/>
  <c r="G165" i="27"/>
  <c r="I164" i="27"/>
  <c r="G164" i="27"/>
  <c r="I163" i="27"/>
  <c r="G163" i="27"/>
  <c r="I162" i="27"/>
  <c r="G162" i="27"/>
  <c r="Z159" i="27"/>
  <c r="Z190" i="27" s="1"/>
  <c r="W159" i="27"/>
  <c r="W180" i="27" s="1"/>
  <c r="V159" i="27"/>
  <c r="V167" i="27" s="1"/>
  <c r="U159" i="27"/>
  <c r="S159" i="27"/>
  <c r="Q159" i="27"/>
  <c r="M159" i="27"/>
  <c r="K159" i="27"/>
  <c r="J159" i="27"/>
  <c r="C159" i="27"/>
  <c r="C169" i="27" s="1"/>
  <c r="B159" i="27"/>
  <c r="B163" i="27" s="1"/>
  <c r="I154" i="27"/>
  <c r="G154" i="27"/>
  <c r="I153" i="27"/>
  <c r="G153" i="27"/>
  <c r="I152" i="27"/>
  <c r="G152" i="27"/>
  <c r="I151" i="27"/>
  <c r="G151" i="27"/>
  <c r="I150" i="27"/>
  <c r="G150" i="27"/>
  <c r="I149" i="27"/>
  <c r="G149" i="27"/>
  <c r="I148" i="27"/>
  <c r="G148" i="27"/>
  <c r="I147" i="27"/>
  <c r="G147" i="27"/>
  <c r="I146" i="27"/>
  <c r="G146" i="27"/>
  <c r="I145" i="27"/>
  <c r="G145" i="27"/>
  <c r="I144" i="27"/>
  <c r="G144" i="27"/>
  <c r="I143" i="27"/>
  <c r="G143" i="27"/>
  <c r="I142" i="27"/>
  <c r="G142" i="27"/>
  <c r="I141" i="27"/>
  <c r="G141" i="27"/>
  <c r="I140" i="27"/>
  <c r="G140" i="27"/>
  <c r="I139" i="27"/>
  <c r="G139" i="27"/>
  <c r="I138" i="27"/>
  <c r="G138" i="27"/>
  <c r="I137" i="27"/>
  <c r="G137" i="27"/>
  <c r="I136" i="27"/>
  <c r="G136" i="27"/>
  <c r="I135" i="27"/>
  <c r="G135" i="27"/>
  <c r="I134" i="27"/>
  <c r="G134" i="27"/>
  <c r="I133" i="27"/>
  <c r="G133" i="27"/>
  <c r="I132" i="27"/>
  <c r="G132" i="27"/>
  <c r="I131" i="27"/>
  <c r="G131" i="27"/>
  <c r="I130" i="27"/>
  <c r="G130" i="27"/>
  <c r="I129" i="27"/>
  <c r="G129" i="27"/>
  <c r="I128" i="27"/>
  <c r="G128" i="27"/>
  <c r="I127" i="27"/>
  <c r="G127" i="27"/>
  <c r="I126" i="27"/>
  <c r="G126" i="27"/>
  <c r="I125" i="27"/>
  <c r="G125" i="27"/>
  <c r="I124" i="27"/>
  <c r="G124" i="27"/>
  <c r="I123" i="27"/>
  <c r="G123" i="27"/>
  <c r="I122" i="27"/>
  <c r="G122" i="27"/>
  <c r="I121" i="27"/>
  <c r="G121" i="27"/>
  <c r="I120" i="27"/>
  <c r="G120" i="27"/>
  <c r="I119" i="27"/>
  <c r="G119" i="27"/>
  <c r="U118" i="27"/>
  <c r="I118" i="27"/>
  <c r="G118" i="27"/>
  <c r="I117" i="27"/>
  <c r="G117" i="27"/>
  <c r="I116" i="27"/>
  <c r="G116" i="27"/>
  <c r="I115" i="27"/>
  <c r="G115" i="27"/>
  <c r="I114" i="27"/>
  <c r="G114" i="27"/>
  <c r="I113" i="27"/>
  <c r="G113" i="27"/>
  <c r="I112" i="27"/>
  <c r="G112" i="27"/>
  <c r="I111" i="27"/>
  <c r="G111" i="27"/>
  <c r="I110" i="27"/>
  <c r="G110" i="27"/>
  <c r="G109" i="27"/>
  <c r="G161" i="27" s="1"/>
  <c r="Z107" i="27"/>
  <c r="Z125" i="27" s="1"/>
  <c r="W107" i="27"/>
  <c r="W144" i="27" s="1"/>
  <c r="V107" i="27"/>
  <c r="V119" i="27" s="1"/>
  <c r="U107" i="27"/>
  <c r="S107" i="27"/>
  <c r="S147" i="27" s="1"/>
  <c r="Q107" i="27"/>
  <c r="Q121" i="27" s="1"/>
  <c r="M107" i="27"/>
  <c r="M126" i="27" s="1"/>
  <c r="K107" i="27"/>
  <c r="J107" i="27"/>
  <c r="C107" i="27"/>
  <c r="B107" i="27"/>
  <c r="I102" i="27"/>
  <c r="G102" i="27"/>
  <c r="I101" i="27"/>
  <c r="G101" i="27"/>
  <c r="I100" i="27"/>
  <c r="G100" i="27"/>
  <c r="I99" i="27"/>
  <c r="G99" i="27"/>
  <c r="I98" i="27"/>
  <c r="G98" i="27"/>
  <c r="I97" i="27"/>
  <c r="G97" i="27"/>
  <c r="I96" i="27"/>
  <c r="G96" i="27"/>
  <c r="I95" i="27"/>
  <c r="G95" i="27"/>
  <c r="I94" i="27"/>
  <c r="G94" i="27"/>
  <c r="I93" i="27"/>
  <c r="G93" i="27"/>
  <c r="I92" i="27"/>
  <c r="G92" i="27"/>
  <c r="I91" i="27"/>
  <c r="G91" i="27"/>
  <c r="I90" i="27"/>
  <c r="G90" i="27"/>
  <c r="I89" i="27"/>
  <c r="G89" i="27"/>
  <c r="I88" i="27"/>
  <c r="G88" i="27"/>
  <c r="I87" i="27"/>
  <c r="G87" i="27"/>
  <c r="I86" i="27"/>
  <c r="G86" i="27"/>
  <c r="I85" i="27"/>
  <c r="G85" i="27"/>
  <c r="I84" i="27"/>
  <c r="G84" i="27"/>
  <c r="I83" i="27"/>
  <c r="G83" i="27"/>
  <c r="I82" i="27"/>
  <c r="G82" i="27"/>
  <c r="I81" i="27"/>
  <c r="G81" i="27"/>
  <c r="I80" i="27"/>
  <c r="G80" i="27"/>
  <c r="I79" i="27"/>
  <c r="G79" i="27"/>
  <c r="I78" i="27"/>
  <c r="G78" i="27"/>
  <c r="I77" i="27"/>
  <c r="G77" i="27"/>
  <c r="I76" i="27"/>
  <c r="G76" i="27"/>
  <c r="I75" i="27"/>
  <c r="G75" i="27"/>
  <c r="I74" i="27"/>
  <c r="G74" i="27"/>
  <c r="I73" i="27"/>
  <c r="G73" i="27"/>
  <c r="I72" i="27"/>
  <c r="G72" i="27"/>
  <c r="I71" i="27"/>
  <c r="G71" i="27"/>
  <c r="I70" i="27"/>
  <c r="G70" i="27"/>
  <c r="I69" i="27"/>
  <c r="G69" i="27"/>
  <c r="I68" i="27"/>
  <c r="G68" i="27"/>
  <c r="I67" i="27"/>
  <c r="G67" i="27"/>
  <c r="I66" i="27"/>
  <c r="G66" i="27"/>
  <c r="I65" i="27"/>
  <c r="G65" i="27"/>
  <c r="I64" i="27"/>
  <c r="G64" i="27"/>
  <c r="I63" i="27"/>
  <c r="G63" i="27"/>
  <c r="I62" i="27"/>
  <c r="G62" i="27"/>
  <c r="I61" i="27"/>
  <c r="G61" i="27"/>
  <c r="I60" i="27"/>
  <c r="G60" i="27"/>
  <c r="I59" i="27"/>
  <c r="G59" i="27"/>
  <c r="I58" i="27"/>
  <c r="G58" i="27"/>
  <c r="W109" i="27"/>
  <c r="W161" i="27" s="1"/>
  <c r="V109" i="27"/>
  <c r="V161" i="27" s="1"/>
  <c r="U109" i="27"/>
  <c r="U161" i="27" s="1"/>
  <c r="T109" i="27"/>
  <c r="T161" i="27" s="1"/>
  <c r="N109" i="27"/>
  <c r="N161" i="27" s="1"/>
  <c r="I109" i="27"/>
  <c r="I161" i="27" s="1"/>
  <c r="H109" i="27"/>
  <c r="H161" i="27" s="1"/>
  <c r="E109" i="27"/>
  <c r="E161" i="27" s="1"/>
  <c r="D109" i="27"/>
  <c r="D161" i="27" s="1"/>
  <c r="C109" i="27"/>
  <c r="C161" i="27" s="1"/>
  <c r="W55" i="27"/>
  <c r="W58" i="27" s="1"/>
  <c r="V55" i="27"/>
  <c r="V64" i="27" s="1"/>
  <c r="U55" i="27"/>
  <c r="S55" i="27"/>
  <c r="S63" i="27" s="1"/>
  <c r="Q55" i="27"/>
  <c r="Q94" i="27" s="1"/>
  <c r="M55" i="27"/>
  <c r="M80" i="27" s="1"/>
  <c r="K55" i="27"/>
  <c r="K67" i="27" s="1"/>
  <c r="J55" i="27"/>
  <c r="J77" i="27" s="1"/>
  <c r="D55" i="27"/>
  <c r="D87" i="27" s="1"/>
  <c r="C55" i="27"/>
  <c r="C67" i="27" s="1"/>
  <c r="B55" i="27"/>
  <c r="B66" i="27" s="1"/>
  <c r="U145" i="27"/>
  <c r="U86" i="27"/>
  <c r="U74" i="27"/>
  <c r="D72" i="27"/>
  <c r="U69" i="27"/>
  <c r="M163" i="27"/>
  <c r="U58" i="27"/>
  <c r="A6" i="27"/>
  <c r="A7" i="27" s="1"/>
  <c r="A8" i="27" s="1"/>
  <c r="Z109" i="27"/>
  <c r="Z161" i="27" s="1"/>
  <c r="Y109" i="27"/>
  <c r="Y161" i="27" s="1"/>
  <c r="X109" i="27"/>
  <c r="X161" i="27" s="1"/>
  <c r="S109" i="27"/>
  <c r="S161" i="27" s="1"/>
  <c r="R109" i="27"/>
  <c r="R161" i="27" s="1"/>
  <c r="Q109" i="27"/>
  <c r="Q161" i="27" s="1"/>
  <c r="P109" i="27"/>
  <c r="P161" i="27" s="1"/>
  <c r="O109" i="27"/>
  <c r="O161" i="27" s="1"/>
  <c r="M109" i="27"/>
  <c r="M161" i="27" s="1"/>
  <c r="L109" i="27"/>
  <c r="L161" i="27" s="1"/>
  <c r="K109" i="27"/>
  <c r="K161" i="27" s="1"/>
  <c r="J109" i="27"/>
  <c r="J161" i="27" s="1"/>
  <c r="F109" i="27"/>
  <c r="F161" i="27" s="1"/>
  <c r="B57" i="27"/>
  <c r="B109" i="27" s="1"/>
  <c r="B161" i="27" s="1"/>
  <c r="P3" i="27"/>
  <c r="O3" i="27"/>
  <c r="N3" i="27"/>
  <c r="M3" i="27"/>
  <c r="L3" i="27"/>
  <c r="K3" i="27"/>
  <c r="J3" i="27"/>
  <c r="I3" i="27"/>
  <c r="H3" i="27"/>
  <c r="G3" i="27"/>
  <c r="F3" i="27"/>
  <c r="E3" i="27"/>
  <c r="D3" i="27"/>
  <c r="C3" i="27"/>
  <c r="B3" i="27"/>
  <c r="Z2" i="27"/>
  <c r="Y2" i="27"/>
  <c r="X2" i="27"/>
  <c r="W2" i="27"/>
  <c r="V2" i="27"/>
  <c r="U2" i="27"/>
  <c r="T2" i="27"/>
  <c r="S2" i="27"/>
  <c r="R2" i="27"/>
  <c r="Q2" i="27"/>
  <c r="P2" i="27"/>
  <c r="O2" i="27"/>
  <c r="N2" i="27"/>
  <c r="M2" i="27"/>
  <c r="L2" i="27"/>
  <c r="K2" i="27"/>
  <c r="J2" i="27"/>
  <c r="I2" i="27"/>
  <c r="H2" i="27"/>
  <c r="G2" i="27"/>
  <c r="F2" i="27"/>
  <c r="E2" i="27"/>
  <c r="D2" i="27"/>
  <c r="C2" i="27"/>
  <c r="B2" i="27"/>
  <c r="Z109" i="26"/>
  <c r="Z161" i="26" s="1"/>
  <c r="U109" i="26"/>
  <c r="U161" i="26" s="1"/>
  <c r="Q109" i="26"/>
  <c r="Q161" i="26" s="1"/>
  <c r="C109" i="26"/>
  <c r="C161" i="26" s="1"/>
  <c r="Z52" i="26"/>
  <c r="Z102" i="26" s="1"/>
  <c r="U52" i="26"/>
  <c r="T52" i="26"/>
  <c r="S52" i="26"/>
  <c r="R52" i="26"/>
  <c r="Q52" i="26"/>
  <c r="P52" i="26"/>
  <c r="O52" i="26"/>
  <c r="N52" i="26"/>
  <c r="M52" i="26"/>
  <c r="L52" i="26"/>
  <c r="K52" i="26"/>
  <c r="I52" i="26"/>
  <c r="H52" i="26"/>
  <c r="G52" i="26"/>
  <c r="F52" i="26"/>
  <c r="F102" i="26" s="1"/>
  <c r="E52" i="26"/>
  <c r="D52" i="26"/>
  <c r="C52" i="26"/>
  <c r="B52" i="26"/>
  <c r="Z51" i="26"/>
  <c r="Z101" i="26" s="1"/>
  <c r="U51" i="26"/>
  <c r="T51" i="26"/>
  <c r="S51" i="26"/>
  <c r="R51" i="26"/>
  <c r="Q51" i="26"/>
  <c r="P51" i="26"/>
  <c r="O51" i="26"/>
  <c r="N51" i="26"/>
  <c r="M51" i="26"/>
  <c r="L51" i="26"/>
  <c r="K51" i="26"/>
  <c r="I51" i="26"/>
  <c r="H51" i="26"/>
  <c r="G51" i="26"/>
  <c r="F51" i="26"/>
  <c r="F101" i="26" s="1"/>
  <c r="E51" i="26"/>
  <c r="D51" i="26"/>
  <c r="C51" i="26"/>
  <c r="B51" i="26"/>
  <c r="Z50" i="26"/>
  <c r="Z100" i="26" s="1"/>
  <c r="U50" i="26"/>
  <c r="T50" i="26"/>
  <c r="S50" i="26"/>
  <c r="R50" i="26"/>
  <c r="Q50" i="26"/>
  <c r="P50" i="26"/>
  <c r="O50" i="26"/>
  <c r="N50" i="26"/>
  <c r="M50" i="26"/>
  <c r="L50" i="26"/>
  <c r="K50" i="26"/>
  <c r="I50" i="26"/>
  <c r="H50" i="26"/>
  <c r="G50" i="26"/>
  <c r="F50" i="26"/>
  <c r="F100" i="26" s="1"/>
  <c r="E50" i="26"/>
  <c r="D50" i="26"/>
  <c r="C50" i="26"/>
  <c r="B50" i="26"/>
  <c r="Z49" i="26"/>
  <c r="Z99" i="26" s="1"/>
  <c r="U49" i="26"/>
  <c r="T49" i="26"/>
  <c r="S49" i="26"/>
  <c r="R49" i="26"/>
  <c r="Q49" i="26"/>
  <c r="P49" i="26"/>
  <c r="O49" i="26"/>
  <c r="N49" i="26"/>
  <c r="M49" i="26"/>
  <c r="L49" i="26"/>
  <c r="K49" i="26"/>
  <c r="I49" i="26"/>
  <c r="H49" i="26"/>
  <c r="G49" i="26"/>
  <c r="F49" i="26"/>
  <c r="F99" i="26" s="1"/>
  <c r="E49" i="26"/>
  <c r="D49" i="26"/>
  <c r="C49" i="26"/>
  <c r="B49" i="26"/>
  <c r="Z48" i="26"/>
  <c r="Z98" i="26" s="1"/>
  <c r="U48" i="26"/>
  <c r="T48" i="26"/>
  <c r="S48" i="26"/>
  <c r="R48" i="26"/>
  <c r="Q48" i="26"/>
  <c r="P48" i="26"/>
  <c r="O48" i="26"/>
  <c r="N48" i="26"/>
  <c r="M48" i="26"/>
  <c r="L48" i="26"/>
  <c r="K48" i="26"/>
  <c r="I48" i="26"/>
  <c r="H48" i="26"/>
  <c r="G48" i="26"/>
  <c r="F48" i="26"/>
  <c r="F98" i="26" s="1"/>
  <c r="E48" i="26"/>
  <c r="D48" i="26"/>
  <c r="C48" i="26"/>
  <c r="B48" i="26"/>
  <c r="Z47" i="26"/>
  <c r="Z97" i="26" s="1"/>
  <c r="U47" i="26"/>
  <c r="T47" i="26"/>
  <c r="S47" i="26"/>
  <c r="R47" i="26"/>
  <c r="Q47" i="26"/>
  <c r="P47" i="26"/>
  <c r="O47" i="26"/>
  <c r="N47" i="26"/>
  <c r="M47" i="26"/>
  <c r="L47" i="26"/>
  <c r="K47" i="26"/>
  <c r="I47" i="26"/>
  <c r="H47" i="26"/>
  <c r="G47" i="26"/>
  <c r="F47" i="26"/>
  <c r="F97" i="26" s="1"/>
  <c r="E47" i="26"/>
  <c r="D47" i="26"/>
  <c r="C47" i="26"/>
  <c r="B47" i="26"/>
  <c r="Z46" i="26"/>
  <c r="Z96" i="26" s="1"/>
  <c r="U46" i="26"/>
  <c r="T46" i="26"/>
  <c r="S46" i="26"/>
  <c r="R46" i="26"/>
  <c r="Q46" i="26"/>
  <c r="P46" i="26"/>
  <c r="O46" i="26"/>
  <c r="N46" i="26"/>
  <c r="M46" i="26"/>
  <c r="L46" i="26"/>
  <c r="K46" i="26"/>
  <c r="I46" i="26"/>
  <c r="H46" i="26"/>
  <c r="G46" i="26"/>
  <c r="F46" i="26"/>
  <c r="F96" i="26" s="1"/>
  <c r="E46" i="26"/>
  <c r="D46" i="26"/>
  <c r="C46" i="26"/>
  <c r="B46" i="26"/>
  <c r="Z45" i="26"/>
  <c r="Z95" i="26" s="1"/>
  <c r="U45" i="26"/>
  <c r="T45" i="26"/>
  <c r="S45" i="26"/>
  <c r="R45" i="26"/>
  <c r="Q45" i="26"/>
  <c r="P45" i="26"/>
  <c r="O45" i="26"/>
  <c r="N45" i="26"/>
  <c r="M45" i="26"/>
  <c r="L45" i="26"/>
  <c r="K45" i="26"/>
  <c r="I45" i="26"/>
  <c r="H45" i="26"/>
  <c r="G45" i="26"/>
  <c r="F45" i="26"/>
  <c r="F95" i="26" s="1"/>
  <c r="E45" i="26"/>
  <c r="D45" i="26"/>
  <c r="C45" i="26"/>
  <c r="B45" i="26"/>
  <c r="Z44" i="26"/>
  <c r="Z94" i="26" s="1"/>
  <c r="U44" i="26"/>
  <c r="T44" i="26"/>
  <c r="S44" i="26"/>
  <c r="R44" i="26"/>
  <c r="Q44" i="26"/>
  <c r="P44" i="26"/>
  <c r="O44" i="26"/>
  <c r="N44" i="26"/>
  <c r="M44" i="26"/>
  <c r="L44" i="26"/>
  <c r="K44" i="26"/>
  <c r="I44" i="26"/>
  <c r="H44" i="26"/>
  <c r="G44" i="26"/>
  <c r="F44" i="26"/>
  <c r="F94" i="26" s="1"/>
  <c r="E44" i="26"/>
  <c r="D44" i="26"/>
  <c r="C44" i="26"/>
  <c r="B44" i="26"/>
  <c r="Z43" i="26"/>
  <c r="Z93" i="26" s="1"/>
  <c r="U43" i="26"/>
  <c r="T43" i="26"/>
  <c r="S43" i="26"/>
  <c r="R43" i="26"/>
  <c r="Q43" i="26"/>
  <c r="P43" i="26"/>
  <c r="O43" i="26"/>
  <c r="N43" i="26"/>
  <c r="M43" i="26"/>
  <c r="L43" i="26"/>
  <c r="K43" i="26"/>
  <c r="I43" i="26"/>
  <c r="H43" i="26"/>
  <c r="G43" i="26"/>
  <c r="F43" i="26"/>
  <c r="F93" i="26" s="1"/>
  <c r="E43" i="26"/>
  <c r="D43" i="26"/>
  <c r="C43" i="26"/>
  <c r="B43" i="26"/>
  <c r="Z42" i="26"/>
  <c r="Z92" i="26" s="1"/>
  <c r="V92" i="26"/>
  <c r="U42" i="26"/>
  <c r="T42" i="26"/>
  <c r="S42" i="26"/>
  <c r="R42" i="26"/>
  <c r="Q42" i="26"/>
  <c r="P42" i="26"/>
  <c r="O42" i="26"/>
  <c r="N42" i="26"/>
  <c r="M42" i="26"/>
  <c r="L42" i="26"/>
  <c r="K42" i="26"/>
  <c r="I42" i="26"/>
  <c r="H42" i="26"/>
  <c r="G42" i="26"/>
  <c r="F42" i="26"/>
  <c r="F92" i="26" s="1"/>
  <c r="E42" i="26"/>
  <c r="D42" i="26"/>
  <c r="C42" i="26"/>
  <c r="B42" i="26"/>
  <c r="Z41" i="26"/>
  <c r="Z91" i="26" s="1"/>
  <c r="U41" i="26"/>
  <c r="T41" i="26"/>
  <c r="S41" i="26"/>
  <c r="R41" i="26"/>
  <c r="Q41" i="26"/>
  <c r="P41" i="26"/>
  <c r="O41" i="26"/>
  <c r="N41" i="26"/>
  <c r="M41" i="26"/>
  <c r="L41" i="26"/>
  <c r="K41" i="26"/>
  <c r="I41" i="26"/>
  <c r="H41" i="26"/>
  <c r="G41" i="26"/>
  <c r="F41" i="26"/>
  <c r="F91" i="26" s="1"/>
  <c r="E41" i="26"/>
  <c r="D41" i="26"/>
  <c r="C41" i="26"/>
  <c r="B41" i="26"/>
  <c r="Z40" i="26"/>
  <c r="Z90" i="26" s="1"/>
  <c r="U40" i="26"/>
  <c r="T40" i="26"/>
  <c r="S40" i="26"/>
  <c r="R40" i="26"/>
  <c r="Q40" i="26"/>
  <c r="P40" i="26"/>
  <c r="O40" i="26"/>
  <c r="N40" i="26"/>
  <c r="M40" i="26"/>
  <c r="L40" i="26"/>
  <c r="K40" i="26"/>
  <c r="I40" i="26"/>
  <c r="H40" i="26"/>
  <c r="G40" i="26"/>
  <c r="F40" i="26"/>
  <c r="F90" i="26" s="1"/>
  <c r="E40" i="26"/>
  <c r="D40" i="26"/>
  <c r="C40" i="26"/>
  <c r="B40" i="26"/>
  <c r="Z39" i="26"/>
  <c r="Z89" i="26" s="1"/>
  <c r="U39" i="26"/>
  <c r="T39" i="26"/>
  <c r="S39" i="26"/>
  <c r="R39" i="26"/>
  <c r="Q39" i="26"/>
  <c r="P39" i="26"/>
  <c r="O39" i="26"/>
  <c r="N39" i="26"/>
  <c r="M39" i="26"/>
  <c r="L39" i="26"/>
  <c r="K39" i="26"/>
  <c r="I39" i="26"/>
  <c r="H39" i="26"/>
  <c r="G39" i="26"/>
  <c r="F39" i="26"/>
  <c r="F89" i="26" s="1"/>
  <c r="E39" i="26"/>
  <c r="D39" i="26"/>
  <c r="C39" i="26"/>
  <c r="B39" i="26"/>
  <c r="Z38" i="26"/>
  <c r="Z88" i="26" s="1"/>
  <c r="U38" i="26"/>
  <c r="T38" i="26"/>
  <c r="S38" i="26"/>
  <c r="R38" i="26"/>
  <c r="Q38" i="26"/>
  <c r="P38" i="26"/>
  <c r="O38" i="26"/>
  <c r="N38" i="26"/>
  <c r="M38" i="26"/>
  <c r="L38" i="26"/>
  <c r="K38" i="26"/>
  <c r="I38" i="26"/>
  <c r="H38" i="26"/>
  <c r="G38" i="26"/>
  <c r="F38" i="26"/>
  <c r="F88" i="26" s="1"/>
  <c r="E38" i="26"/>
  <c r="D38" i="26"/>
  <c r="C38" i="26"/>
  <c r="B38" i="26"/>
  <c r="Z37" i="26"/>
  <c r="Z87" i="26" s="1"/>
  <c r="U37" i="26"/>
  <c r="T37" i="26"/>
  <c r="S37" i="26"/>
  <c r="R37" i="26"/>
  <c r="Q37" i="26"/>
  <c r="P37" i="26"/>
  <c r="O37" i="26"/>
  <c r="N37" i="26"/>
  <c r="M37" i="26"/>
  <c r="L37" i="26"/>
  <c r="K37" i="26"/>
  <c r="I37" i="26"/>
  <c r="H37" i="26"/>
  <c r="G37" i="26"/>
  <c r="F37" i="26"/>
  <c r="F87" i="26" s="1"/>
  <c r="E37" i="26"/>
  <c r="D37" i="26"/>
  <c r="C37" i="26"/>
  <c r="B37" i="26"/>
  <c r="Z36" i="26"/>
  <c r="Z86" i="26" s="1"/>
  <c r="U36" i="26"/>
  <c r="T36" i="26"/>
  <c r="S36" i="26"/>
  <c r="R36" i="26"/>
  <c r="Q36" i="26"/>
  <c r="P36" i="26"/>
  <c r="O36" i="26"/>
  <c r="N36" i="26"/>
  <c r="M36" i="26"/>
  <c r="L36" i="26"/>
  <c r="K36" i="26"/>
  <c r="I36" i="26"/>
  <c r="H36" i="26"/>
  <c r="G36" i="26"/>
  <c r="F36" i="26"/>
  <c r="F86" i="26" s="1"/>
  <c r="E36" i="26"/>
  <c r="D36" i="26"/>
  <c r="C36" i="26"/>
  <c r="B36" i="26"/>
  <c r="Z35" i="26"/>
  <c r="Z85" i="26" s="1"/>
  <c r="U35" i="26"/>
  <c r="T35" i="26"/>
  <c r="S35" i="26"/>
  <c r="R35" i="26"/>
  <c r="Q35" i="26"/>
  <c r="P35" i="26"/>
  <c r="O35" i="26"/>
  <c r="N35" i="26"/>
  <c r="M35" i="26"/>
  <c r="L35" i="26"/>
  <c r="K35" i="26"/>
  <c r="I35" i="26"/>
  <c r="H35" i="26"/>
  <c r="G35" i="26"/>
  <c r="F35" i="26"/>
  <c r="F85" i="26" s="1"/>
  <c r="E35" i="26"/>
  <c r="D35" i="26"/>
  <c r="C35" i="26"/>
  <c r="B35" i="26"/>
  <c r="Z34" i="26"/>
  <c r="Z84" i="26" s="1"/>
  <c r="U34" i="26"/>
  <c r="T34" i="26"/>
  <c r="S34" i="26"/>
  <c r="R34" i="26"/>
  <c r="Q34" i="26"/>
  <c r="P34" i="26"/>
  <c r="O34" i="26"/>
  <c r="N34" i="26"/>
  <c r="M34" i="26"/>
  <c r="L34" i="26"/>
  <c r="K34" i="26"/>
  <c r="I34" i="26"/>
  <c r="H34" i="26"/>
  <c r="G34" i="26"/>
  <c r="F34" i="26"/>
  <c r="F84" i="26" s="1"/>
  <c r="E34" i="26"/>
  <c r="D34" i="26"/>
  <c r="C34" i="26"/>
  <c r="B34" i="26"/>
  <c r="Z33" i="26"/>
  <c r="Z83" i="26" s="1"/>
  <c r="U33" i="26"/>
  <c r="T33" i="26"/>
  <c r="S33" i="26"/>
  <c r="R33" i="26"/>
  <c r="Q33" i="26"/>
  <c r="P33" i="26"/>
  <c r="O33" i="26"/>
  <c r="N33" i="26"/>
  <c r="M33" i="26"/>
  <c r="L33" i="26"/>
  <c r="K33" i="26"/>
  <c r="I33" i="26"/>
  <c r="H33" i="26"/>
  <c r="G33" i="26"/>
  <c r="F33" i="26"/>
  <c r="F83" i="26" s="1"/>
  <c r="E33" i="26"/>
  <c r="D33" i="26"/>
  <c r="C33" i="26"/>
  <c r="B33" i="26"/>
  <c r="Z32" i="26"/>
  <c r="Z82" i="26" s="1"/>
  <c r="U32" i="26"/>
  <c r="T32" i="26"/>
  <c r="S32" i="26"/>
  <c r="R32" i="26"/>
  <c r="Q32" i="26"/>
  <c r="P32" i="26"/>
  <c r="O32" i="26"/>
  <c r="N32" i="26"/>
  <c r="M32" i="26"/>
  <c r="L32" i="26"/>
  <c r="K32" i="26"/>
  <c r="I32" i="26"/>
  <c r="H32" i="26"/>
  <c r="G32" i="26"/>
  <c r="F32" i="26"/>
  <c r="F82" i="26" s="1"/>
  <c r="E32" i="26"/>
  <c r="D32" i="26"/>
  <c r="C32" i="26"/>
  <c r="B32" i="26"/>
  <c r="Z31" i="26"/>
  <c r="Z81" i="26" s="1"/>
  <c r="U31" i="26"/>
  <c r="T31" i="26"/>
  <c r="S31" i="26"/>
  <c r="R31" i="26"/>
  <c r="Q31" i="26"/>
  <c r="P31" i="26"/>
  <c r="O31" i="26"/>
  <c r="N31" i="26"/>
  <c r="M31" i="26"/>
  <c r="L31" i="26"/>
  <c r="K31" i="26"/>
  <c r="I31" i="26"/>
  <c r="H31" i="26"/>
  <c r="G31" i="26"/>
  <c r="F31" i="26"/>
  <c r="F81" i="26" s="1"/>
  <c r="E31" i="26"/>
  <c r="D31" i="26"/>
  <c r="C31" i="26"/>
  <c r="B31" i="26"/>
  <c r="Z30" i="26"/>
  <c r="Z80" i="26" s="1"/>
  <c r="U30" i="26"/>
  <c r="T30" i="26"/>
  <c r="S30" i="26"/>
  <c r="R30" i="26"/>
  <c r="Q30" i="26"/>
  <c r="P30" i="26"/>
  <c r="O30" i="26"/>
  <c r="N30" i="26"/>
  <c r="M30" i="26"/>
  <c r="L30" i="26"/>
  <c r="K30" i="26"/>
  <c r="I30" i="26"/>
  <c r="H30" i="26"/>
  <c r="G30" i="26"/>
  <c r="F30" i="26"/>
  <c r="F80" i="26" s="1"/>
  <c r="E30" i="26"/>
  <c r="D30" i="26"/>
  <c r="C30" i="26"/>
  <c r="B30" i="26"/>
  <c r="Z29" i="26"/>
  <c r="Z79" i="26" s="1"/>
  <c r="U29" i="26"/>
  <c r="T29" i="26"/>
  <c r="S29" i="26"/>
  <c r="R29" i="26"/>
  <c r="Q29" i="26"/>
  <c r="P29" i="26"/>
  <c r="O29" i="26"/>
  <c r="N29" i="26"/>
  <c r="M29" i="26"/>
  <c r="L29" i="26"/>
  <c r="K29" i="26"/>
  <c r="I29" i="26"/>
  <c r="H29" i="26"/>
  <c r="G29" i="26"/>
  <c r="F29" i="26"/>
  <c r="F79" i="26" s="1"/>
  <c r="E29" i="26"/>
  <c r="D29" i="26"/>
  <c r="C29" i="26"/>
  <c r="B29" i="26"/>
  <c r="Z28" i="26"/>
  <c r="Z78" i="26" s="1"/>
  <c r="U28" i="26"/>
  <c r="T28" i="26"/>
  <c r="S28" i="26"/>
  <c r="R28" i="26"/>
  <c r="Q28" i="26"/>
  <c r="P28" i="26"/>
  <c r="O28" i="26"/>
  <c r="N28" i="26"/>
  <c r="M28" i="26"/>
  <c r="L28" i="26"/>
  <c r="K28" i="26"/>
  <c r="I28" i="26"/>
  <c r="H28" i="26"/>
  <c r="G28" i="26"/>
  <c r="F28" i="26"/>
  <c r="F78" i="26" s="1"/>
  <c r="E28" i="26"/>
  <c r="D28" i="26"/>
  <c r="C28" i="26"/>
  <c r="B28" i="26"/>
  <c r="Z27" i="26"/>
  <c r="Z77" i="26" s="1"/>
  <c r="U27" i="26"/>
  <c r="T27" i="26"/>
  <c r="S27" i="26"/>
  <c r="R27" i="26"/>
  <c r="Q27" i="26"/>
  <c r="P27" i="26"/>
  <c r="O27" i="26"/>
  <c r="N27" i="26"/>
  <c r="M27" i="26"/>
  <c r="L27" i="26"/>
  <c r="K27" i="26"/>
  <c r="I27" i="26"/>
  <c r="H27" i="26"/>
  <c r="G27" i="26"/>
  <c r="F27" i="26"/>
  <c r="F77" i="26" s="1"/>
  <c r="E27" i="26"/>
  <c r="D27" i="26"/>
  <c r="C27" i="26"/>
  <c r="B27" i="26"/>
  <c r="Z26" i="26"/>
  <c r="Z76" i="26" s="1"/>
  <c r="U26" i="26"/>
  <c r="T26" i="26"/>
  <c r="S26" i="26"/>
  <c r="R26" i="26"/>
  <c r="Q26" i="26"/>
  <c r="P26" i="26"/>
  <c r="O26" i="26"/>
  <c r="N26" i="26"/>
  <c r="M26" i="26"/>
  <c r="L26" i="26"/>
  <c r="K26" i="26"/>
  <c r="I26" i="26"/>
  <c r="H26" i="26"/>
  <c r="G26" i="26"/>
  <c r="F26" i="26"/>
  <c r="F76" i="26" s="1"/>
  <c r="E26" i="26"/>
  <c r="D26" i="26"/>
  <c r="C26" i="26"/>
  <c r="B26" i="26"/>
  <c r="Z25" i="26"/>
  <c r="Z75" i="26" s="1"/>
  <c r="U25" i="26"/>
  <c r="T25" i="26"/>
  <c r="S25" i="26"/>
  <c r="R25" i="26"/>
  <c r="Q25" i="26"/>
  <c r="P25" i="26"/>
  <c r="O25" i="26"/>
  <c r="N25" i="26"/>
  <c r="M25" i="26"/>
  <c r="L25" i="26"/>
  <c r="K25" i="26"/>
  <c r="I25" i="26"/>
  <c r="H25" i="26"/>
  <c r="G25" i="26"/>
  <c r="F25" i="26"/>
  <c r="F75" i="26" s="1"/>
  <c r="E25" i="26"/>
  <c r="D25" i="26"/>
  <c r="C25" i="26"/>
  <c r="B25" i="26"/>
  <c r="Z24" i="26"/>
  <c r="Z74" i="26" s="1"/>
  <c r="U24" i="26"/>
  <c r="T24" i="26"/>
  <c r="S24" i="26"/>
  <c r="R24" i="26"/>
  <c r="Q24" i="26"/>
  <c r="P24" i="26"/>
  <c r="O24" i="26"/>
  <c r="N24" i="26"/>
  <c r="M24" i="26"/>
  <c r="L24" i="26"/>
  <c r="K24" i="26"/>
  <c r="I24" i="26"/>
  <c r="H24" i="26"/>
  <c r="G24" i="26"/>
  <c r="F24" i="26"/>
  <c r="F74" i="26" s="1"/>
  <c r="E24" i="26"/>
  <c r="D24" i="26"/>
  <c r="C24" i="26"/>
  <c r="B24" i="26"/>
  <c r="Z23" i="26"/>
  <c r="Z73" i="26" s="1"/>
  <c r="U23" i="26"/>
  <c r="T23" i="26"/>
  <c r="S23" i="26"/>
  <c r="R23" i="26"/>
  <c r="Q23" i="26"/>
  <c r="P23" i="26"/>
  <c r="O23" i="26"/>
  <c r="N23" i="26"/>
  <c r="M23" i="26"/>
  <c r="L23" i="26"/>
  <c r="K23" i="26"/>
  <c r="I23" i="26"/>
  <c r="H23" i="26"/>
  <c r="G23" i="26"/>
  <c r="F23" i="26"/>
  <c r="F73" i="26" s="1"/>
  <c r="E23" i="26"/>
  <c r="D23" i="26"/>
  <c r="C23" i="26"/>
  <c r="B23" i="26"/>
  <c r="Z22" i="26"/>
  <c r="Z72" i="26" s="1"/>
  <c r="U22" i="26"/>
  <c r="T22" i="26"/>
  <c r="S22" i="26"/>
  <c r="R22" i="26"/>
  <c r="Q22" i="26"/>
  <c r="P22" i="26"/>
  <c r="O22" i="26"/>
  <c r="N22" i="26"/>
  <c r="M22" i="26"/>
  <c r="L22" i="26"/>
  <c r="K22" i="26"/>
  <c r="I22" i="26"/>
  <c r="H22" i="26"/>
  <c r="G22" i="26"/>
  <c r="F22" i="26"/>
  <c r="F72" i="26" s="1"/>
  <c r="E22" i="26"/>
  <c r="D22" i="26"/>
  <c r="C22" i="26"/>
  <c r="B22" i="26"/>
  <c r="Z21" i="26"/>
  <c r="Z71" i="26" s="1"/>
  <c r="U21" i="26"/>
  <c r="T21" i="26"/>
  <c r="S21" i="26"/>
  <c r="R21" i="26"/>
  <c r="Q21" i="26"/>
  <c r="P21" i="26"/>
  <c r="O21" i="26"/>
  <c r="N21" i="26"/>
  <c r="M21" i="26"/>
  <c r="L21" i="26"/>
  <c r="K21" i="26"/>
  <c r="I21" i="26"/>
  <c r="H21" i="26"/>
  <c r="G21" i="26"/>
  <c r="F21" i="26"/>
  <c r="F71" i="26" s="1"/>
  <c r="E21" i="26"/>
  <c r="D21" i="26"/>
  <c r="C21" i="26"/>
  <c r="B21" i="26"/>
  <c r="Z20" i="26"/>
  <c r="Z70" i="26" s="1"/>
  <c r="U20" i="26"/>
  <c r="T20" i="26"/>
  <c r="S20" i="26"/>
  <c r="R20" i="26"/>
  <c r="Q20" i="26"/>
  <c r="P20" i="26"/>
  <c r="O20" i="26"/>
  <c r="N20" i="26"/>
  <c r="M20" i="26"/>
  <c r="L20" i="26"/>
  <c r="K20" i="26"/>
  <c r="I20" i="26"/>
  <c r="H20" i="26"/>
  <c r="G20" i="26"/>
  <c r="F20" i="26"/>
  <c r="F70" i="26" s="1"/>
  <c r="E20" i="26"/>
  <c r="D20" i="26"/>
  <c r="C20" i="26"/>
  <c r="B20" i="26"/>
  <c r="Z19" i="26"/>
  <c r="Z69" i="26" s="1"/>
  <c r="U19" i="26"/>
  <c r="T19" i="26"/>
  <c r="S19" i="26"/>
  <c r="R19" i="26"/>
  <c r="Q19" i="26"/>
  <c r="P19" i="26"/>
  <c r="O19" i="26"/>
  <c r="N19" i="26"/>
  <c r="M19" i="26"/>
  <c r="L19" i="26"/>
  <c r="K19" i="26"/>
  <c r="I19" i="26"/>
  <c r="H19" i="26"/>
  <c r="G19" i="26"/>
  <c r="F19" i="26"/>
  <c r="F69" i="26" s="1"/>
  <c r="E19" i="26"/>
  <c r="D19" i="26"/>
  <c r="C19" i="26"/>
  <c r="B19" i="26"/>
  <c r="Z18" i="26"/>
  <c r="Z68" i="26" s="1"/>
  <c r="U18" i="26"/>
  <c r="T18" i="26"/>
  <c r="S18" i="26"/>
  <c r="R18" i="26"/>
  <c r="Q18" i="26"/>
  <c r="P18" i="26"/>
  <c r="O18" i="26"/>
  <c r="N18" i="26"/>
  <c r="M18" i="26"/>
  <c r="L18" i="26"/>
  <c r="K18" i="26"/>
  <c r="I18" i="26"/>
  <c r="H18" i="26"/>
  <c r="G18" i="26"/>
  <c r="F18" i="26"/>
  <c r="F68" i="26" s="1"/>
  <c r="E18" i="26"/>
  <c r="D18" i="26"/>
  <c r="C18" i="26"/>
  <c r="B18" i="26"/>
  <c r="Z17" i="26"/>
  <c r="Z67" i="26" s="1"/>
  <c r="U17" i="26"/>
  <c r="T17" i="26"/>
  <c r="S17" i="26"/>
  <c r="R17" i="26"/>
  <c r="Q17" i="26"/>
  <c r="P17" i="26"/>
  <c r="O17" i="26"/>
  <c r="N17" i="26"/>
  <c r="M17" i="26"/>
  <c r="L17" i="26"/>
  <c r="K17" i="26"/>
  <c r="I17" i="26"/>
  <c r="H17" i="26"/>
  <c r="G17" i="26"/>
  <c r="F17" i="26"/>
  <c r="F67" i="26" s="1"/>
  <c r="E17" i="26"/>
  <c r="D17" i="26"/>
  <c r="C17" i="26"/>
  <c r="B17" i="26"/>
  <c r="Z16" i="26"/>
  <c r="Z66" i="26" s="1"/>
  <c r="U16" i="26"/>
  <c r="T16" i="26"/>
  <c r="S16" i="26"/>
  <c r="R16" i="26"/>
  <c r="Q16" i="26"/>
  <c r="P16" i="26"/>
  <c r="O16" i="26"/>
  <c r="N16" i="26"/>
  <c r="M16" i="26"/>
  <c r="L16" i="26"/>
  <c r="K16" i="26"/>
  <c r="I16" i="26"/>
  <c r="H16" i="26"/>
  <c r="G16" i="26"/>
  <c r="F16" i="26"/>
  <c r="F66" i="26" s="1"/>
  <c r="E16" i="26"/>
  <c r="D16" i="26"/>
  <c r="C16" i="26"/>
  <c r="B16" i="26"/>
  <c r="Z15" i="26"/>
  <c r="Z65" i="26" s="1"/>
  <c r="U15" i="26"/>
  <c r="T15" i="26"/>
  <c r="S15" i="26"/>
  <c r="R15" i="26"/>
  <c r="Q15" i="26"/>
  <c r="P15" i="26"/>
  <c r="O15" i="26"/>
  <c r="N15" i="26"/>
  <c r="M15" i="26"/>
  <c r="L15" i="26"/>
  <c r="K15" i="26"/>
  <c r="I15" i="26"/>
  <c r="H15" i="26"/>
  <c r="G15" i="26"/>
  <c r="F15" i="26"/>
  <c r="F65" i="26" s="1"/>
  <c r="E15" i="26"/>
  <c r="D15" i="26"/>
  <c r="C15" i="26"/>
  <c r="B15" i="26"/>
  <c r="Z14" i="26"/>
  <c r="Z64" i="26" s="1"/>
  <c r="U14" i="26"/>
  <c r="T14" i="26"/>
  <c r="S14" i="26"/>
  <c r="R14" i="26"/>
  <c r="Q14" i="26"/>
  <c r="P14" i="26"/>
  <c r="O14" i="26"/>
  <c r="N14" i="26"/>
  <c r="M14" i="26"/>
  <c r="L14" i="26"/>
  <c r="K14" i="26"/>
  <c r="I14" i="26"/>
  <c r="H14" i="26"/>
  <c r="G14" i="26"/>
  <c r="F14" i="26"/>
  <c r="F64" i="26" s="1"/>
  <c r="E14" i="26"/>
  <c r="D14" i="26"/>
  <c r="C14" i="26"/>
  <c r="B14" i="26"/>
  <c r="Z13" i="26"/>
  <c r="Z63" i="26" s="1"/>
  <c r="U13" i="26"/>
  <c r="T13" i="26"/>
  <c r="S13" i="26"/>
  <c r="R13" i="26"/>
  <c r="Q13" i="26"/>
  <c r="Q167" i="26" s="1"/>
  <c r="P13" i="26"/>
  <c r="O13" i="26"/>
  <c r="N13" i="26"/>
  <c r="M13" i="26"/>
  <c r="L13" i="26"/>
  <c r="K13" i="26"/>
  <c r="I13" i="26"/>
  <c r="H13" i="26"/>
  <c r="G13" i="26"/>
  <c r="F13" i="26"/>
  <c r="F63" i="26" s="1"/>
  <c r="E13" i="26"/>
  <c r="D13" i="26"/>
  <c r="C13" i="26"/>
  <c r="B13" i="26"/>
  <c r="Z12" i="26"/>
  <c r="Z62" i="26" s="1"/>
  <c r="U12" i="26"/>
  <c r="T12" i="26"/>
  <c r="S12" i="26"/>
  <c r="R12" i="26"/>
  <c r="Q12" i="26"/>
  <c r="P12" i="26"/>
  <c r="O12" i="26"/>
  <c r="N12" i="26"/>
  <c r="M12" i="26"/>
  <c r="L12" i="26"/>
  <c r="K12" i="26"/>
  <c r="I12" i="26"/>
  <c r="H12" i="26"/>
  <c r="G12" i="26"/>
  <c r="F12" i="26"/>
  <c r="F62" i="26" s="1"/>
  <c r="E12" i="26"/>
  <c r="D12" i="26"/>
  <c r="C12" i="26"/>
  <c r="B12" i="26"/>
  <c r="Z11" i="26"/>
  <c r="Z61" i="26" s="1"/>
  <c r="U11" i="26"/>
  <c r="T11" i="26"/>
  <c r="S11" i="26"/>
  <c r="R11" i="26"/>
  <c r="Q11" i="26"/>
  <c r="P11" i="26"/>
  <c r="O11" i="26"/>
  <c r="N11" i="26"/>
  <c r="M11" i="26"/>
  <c r="L11" i="26"/>
  <c r="K11" i="26"/>
  <c r="I11" i="26"/>
  <c r="H11" i="26"/>
  <c r="G11" i="26"/>
  <c r="F11" i="26"/>
  <c r="F61" i="26" s="1"/>
  <c r="E11" i="26"/>
  <c r="D11" i="26"/>
  <c r="C11" i="26"/>
  <c r="B11" i="26"/>
  <c r="Z10" i="26"/>
  <c r="Z60" i="26" s="1"/>
  <c r="U10" i="26"/>
  <c r="T10" i="26"/>
  <c r="S10" i="26"/>
  <c r="R10" i="26"/>
  <c r="Q10" i="26"/>
  <c r="P10" i="26"/>
  <c r="O10" i="26"/>
  <c r="N10" i="26"/>
  <c r="M10" i="26"/>
  <c r="L10" i="26"/>
  <c r="K10" i="26"/>
  <c r="I10" i="26"/>
  <c r="H10" i="26"/>
  <c r="G10" i="26"/>
  <c r="F10" i="26"/>
  <c r="F60" i="26" s="1"/>
  <c r="E10" i="26"/>
  <c r="D10" i="26"/>
  <c r="C10" i="26"/>
  <c r="B10" i="26"/>
  <c r="Z9" i="26"/>
  <c r="Z59" i="26" s="1"/>
  <c r="U9" i="26"/>
  <c r="T9" i="26"/>
  <c r="S9" i="26"/>
  <c r="R9" i="26"/>
  <c r="Q9" i="26"/>
  <c r="P9" i="26"/>
  <c r="O9" i="26"/>
  <c r="N9" i="26"/>
  <c r="M9" i="26"/>
  <c r="L9" i="26"/>
  <c r="K9" i="26"/>
  <c r="I9" i="26"/>
  <c r="H9" i="26"/>
  <c r="G9" i="26"/>
  <c r="F9" i="26"/>
  <c r="F59" i="26" s="1"/>
  <c r="E9" i="26"/>
  <c r="D9" i="26"/>
  <c r="C9" i="26"/>
  <c r="B9" i="26"/>
  <c r="Z8" i="26"/>
  <c r="Z58" i="26" s="1"/>
  <c r="U8" i="26"/>
  <c r="T8" i="26"/>
  <c r="S8" i="26"/>
  <c r="R8" i="26"/>
  <c r="Q8" i="26"/>
  <c r="P8" i="26"/>
  <c r="O8" i="26"/>
  <c r="N8" i="26"/>
  <c r="M8" i="26"/>
  <c r="L8" i="26"/>
  <c r="K8" i="26"/>
  <c r="I8" i="26"/>
  <c r="H8" i="26"/>
  <c r="G8" i="26"/>
  <c r="F8" i="26"/>
  <c r="F58" i="26" s="1"/>
  <c r="E8" i="26"/>
  <c r="D8" i="26"/>
  <c r="C8" i="26"/>
  <c r="B8" i="26"/>
  <c r="Z7" i="26"/>
  <c r="U7" i="26"/>
  <c r="T7" i="26"/>
  <c r="S7" i="26"/>
  <c r="R7" i="26"/>
  <c r="Q7" i="26"/>
  <c r="P7" i="26"/>
  <c r="O7" i="26"/>
  <c r="N7" i="26"/>
  <c r="M7" i="26"/>
  <c r="L7" i="26"/>
  <c r="K7" i="26"/>
  <c r="I7" i="26"/>
  <c r="H7" i="26"/>
  <c r="G7" i="26"/>
  <c r="F7" i="26"/>
  <c r="E7" i="26"/>
  <c r="D7" i="26"/>
  <c r="C7" i="26"/>
  <c r="B7" i="26"/>
  <c r="Z6" i="26"/>
  <c r="U6" i="26"/>
  <c r="T6" i="26"/>
  <c r="S6" i="26"/>
  <c r="R6" i="26"/>
  <c r="Q6" i="26"/>
  <c r="P6" i="26"/>
  <c r="O6" i="26"/>
  <c r="N6" i="26"/>
  <c r="M6" i="26"/>
  <c r="L6" i="26"/>
  <c r="K6" i="26"/>
  <c r="I6" i="26"/>
  <c r="H6" i="26"/>
  <c r="G6" i="26"/>
  <c r="F6" i="26"/>
  <c r="E6" i="26"/>
  <c r="D6" i="26"/>
  <c r="C6" i="26"/>
  <c r="B6" i="26"/>
  <c r="Z5" i="26"/>
  <c r="U5" i="26"/>
  <c r="T5" i="26"/>
  <c r="S5" i="26"/>
  <c r="R5" i="26"/>
  <c r="Q5" i="26"/>
  <c r="P5" i="26"/>
  <c r="O5" i="26"/>
  <c r="N5" i="26"/>
  <c r="M5" i="26"/>
  <c r="L5" i="26"/>
  <c r="K5" i="26"/>
  <c r="I5" i="26"/>
  <c r="H5" i="26"/>
  <c r="G5" i="26"/>
  <c r="F5" i="26"/>
  <c r="E5" i="26"/>
  <c r="D5" i="26"/>
  <c r="C5" i="26"/>
  <c r="B5" i="26"/>
  <c r="Y4" i="26"/>
  <c r="X4" i="26"/>
  <c r="X57" i="26" s="1"/>
  <c r="W4" i="26"/>
  <c r="W57" i="26" s="1"/>
  <c r="U4" i="26"/>
  <c r="U57" i="26" s="1"/>
  <c r="T4" i="26"/>
  <c r="S4" i="26"/>
  <c r="S57" i="26" s="1"/>
  <c r="R4" i="26"/>
  <c r="Q4" i="26"/>
  <c r="Q57" i="26" s="1"/>
  <c r="P4" i="26"/>
  <c r="O4" i="26"/>
  <c r="O57" i="26" s="1"/>
  <c r="N4" i="26"/>
  <c r="N57" i="26" s="1"/>
  <c r="M4" i="26"/>
  <c r="M57" i="26" s="1"/>
  <c r="M109" i="26" s="1"/>
  <c r="M161" i="26" s="1"/>
  <c r="L4" i="26"/>
  <c r="K4" i="26"/>
  <c r="K57" i="26" s="1"/>
  <c r="I4" i="26"/>
  <c r="I57" i="26" s="1"/>
  <c r="I109" i="26" s="1"/>
  <c r="I161" i="26" s="1"/>
  <c r="H4" i="26"/>
  <c r="H57" i="26" s="1"/>
  <c r="G4" i="26"/>
  <c r="G57" i="26" s="1"/>
  <c r="F4" i="26"/>
  <c r="F57" i="26" s="1"/>
  <c r="E4" i="26"/>
  <c r="E57" i="26" s="1"/>
  <c r="E109" i="26" s="1"/>
  <c r="E161" i="26" s="1"/>
  <c r="D4" i="26"/>
  <c r="D57" i="26" s="1"/>
  <c r="B4" i="26"/>
  <c r="Z159" i="26"/>
  <c r="W159" i="26"/>
  <c r="W174" i="26" s="1"/>
  <c r="V159" i="26"/>
  <c r="V192" i="26" s="1"/>
  <c r="U159" i="26"/>
  <c r="U193" i="26" s="1"/>
  <c r="S159" i="26"/>
  <c r="Q159" i="26"/>
  <c r="Q163" i="26" s="1"/>
  <c r="M159" i="26"/>
  <c r="K159" i="26"/>
  <c r="J159" i="26"/>
  <c r="C159" i="26"/>
  <c r="B159" i="26"/>
  <c r="Z107" i="26"/>
  <c r="Z150" i="26" s="1"/>
  <c r="W107" i="26"/>
  <c r="V107" i="26"/>
  <c r="U107" i="26"/>
  <c r="U115" i="26" s="1"/>
  <c r="S107" i="26"/>
  <c r="Q107" i="26"/>
  <c r="M107" i="26"/>
  <c r="M153" i="26" s="1"/>
  <c r="K107" i="26"/>
  <c r="J107" i="26"/>
  <c r="C107" i="26"/>
  <c r="C115" i="26" s="1"/>
  <c r="B107" i="26"/>
  <c r="B57" i="26"/>
  <c r="B109" i="26" s="1"/>
  <c r="B161" i="26" s="1"/>
  <c r="Z55" i="26"/>
  <c r="W55" i="26"/>
  <c r="W62" i="26" s="1"/>
  <c r="V55" i="26"/>
  <c r="V88" i="26" s="1"/>
  <c r="U55" i="26"/>
  <c r="S55" i="26"/>
  <c r="S60" i="26" s="1"/>
  <c r="Q55" i="26"/>
  <c r="Q81" i="26" s="1"/>
  <c r="M55" i="26"/>
  <c r="M62" i="26" s="1"/>
  <c r="K55" i="26"/>
  <c r="K101" i="26" s="1"/>
  <c r="J55" i="26"/>
  <c r="D55" i="26"/>
  <c r="D71" i="26" s="1"/>
  <c r="C55" i="26"/>
  <c r="B55" i="26"/>
  <c r="B81" i="26" s="1"/>
  <c r="J99" i="26"/>
  <c r="J147" i="26"/>
  <c r="J194" i="26"/>
  <c r="J139" i="26"/>
  <c r="J185" i="26"/>
  <c r="J131" i="26"/>
  <c r="J75" i="26"/>
  <c r="J71" i="26"/>
  <c r="J113" i="26"/>
  <c r="J162" i="26"/>
  <c r="A6" i="26"/>
  <c r="A7" i="26" s="1"/>
  <c r="A8" i="26" s="1"/>
  <c r="J109" i="26"/>
  <c r="J161" i="26" s="1"/>
  <c r="P3" i="26"/>
  <c r="O3" i="26"/>
  <c r="N3" i="26"/>
  <c r="M3" i="26"/>
  <c r="L3" i="26"/>
  <c r="K3" i="26"/>
  <c r="J3" i="26"/>
  <c r="I3" i="26"/>
  <c r="H3" i="26"/>
  <c r="G3" i="26"/>
  <c r="F3" i="26"/>
  <c r="E3" i="26"/>
  <c r="D3" i="26"/>
  <c r="C3" i="26"/>
  <c r="B3" i="26"/>
  <c r="Z2" i="26"/>
  <c r="Y2" i="26"/>
  <c r="X2" i="26"/>
  <c r="W2" i="26"/>
  <c r="V2" i="26"/>
  <c r="U2" i="26"/>
  <c r="T2" i="26"/>
  <c r="S2" i="26"/>
  <c r="R2" i="26"/>
  <c r="Q2" i="26"/>
  <c r="P2" i="26"/>
  <c r="O2" i="26"/>
  <c r="N2" i="26"/>
  <c r="M2" i="26"/>
  <c r="L2" i="26"/>
  <c r="K2" i="26"/>
  <c r="J2" i="26"/>
  <c r="I2" i="26"/>
  <c r="H2" i="26"/>
  <c r="G2" i="26"/>
  <c r="F2" i="26"/>
  <c r="E2" i="26"/>
  <c r="D2" i="26"/>
  <c r="C2" i="26"/>
  <c r="B2" i="26"/>
  <c r="V183" i="27" l="1"/>
  <c r="S86" i="27"/>
  <c r="B171" i="27"/>
  <c r="X109" i="26"/>
  <c r="X161" i="26" s="1"/>
  <c r="Y57" i="26"/>
  <c r="Y109" i="26" s="1"/>
  <c r="Y161" i="26" s="1"/>
  <c r="U92" i="26"/>
  <c r="B202" i="26"/>
  <c r="C74" i="26"/>
  <c r="R57" i="26"/>
  <c r="R109" i="26" s="1"/>
  <c r="R161" i="26" s="1"/>
  <c r="Z200" i="26"/>
  <c r="S206" i="26"/>
  <c r="P109" i="26"/>
  <c r="P161" i="26" s="1"/>
  <c r="P57" i="26"/>
  <c r="K109" i="26"/>
  <c r="K161" i="26" s="1"/>
  <c r="L57" i="26"/>
  <c r="L109" i="26" s="1"/>
  <c r="L161" i="26" s="1"/>
  <c r="S109" i="26"/>
  <c r="S161" i="26" s="1"/>
  <c r="T57" i="26"/>
  <c r="T109" i="26" s="1"/>
  <c r="T161" i="26" s="1"/>
  <c r="W123" i="27"/>
  <c r="K90" i="27"/>
  <c r="C59" i="27"/>
  <c r="M61" i="27"/>
  <c r="Z112" i="26"/>
  <c r="K62" i="27"/>
  <c r="C83" i="27"/>
  <c r="S62" i="27"/>
  <c r="S85" i="27"/>
  <c r="W126" i="27"/>
  <c r="D91" i="27"/>
  <c r="M71" i="26"/>
  <c r="D80" i="27"/>
  <c r="D67" i="27"/>
  <c r="K81" i="27"/>
  <c r="D62" i="27"/>
  <c r="M87" i="27"/>
  <c r="M58" i="27"/>
  <c r="M70" i="27"/>
  <c r="U88" i="26"/>
  <c r="Q153" i="27"/>
  <c r="U65" i="26"/>
  <c r="Q67" i="26"/>
  <c r="M82" i="26"/>
  <c r="C71" i="27"/>
  <c r="M96" i="26"/>
  <c r="M59" i="26"/>
  <c r="M74" i="26"/>
  <c r="Q120" i="27"/>
  <c r="U90" i="26"/>
  <c r="U59" i="26"/>
  <c r="Q139" i="27"/>
  <c r="C95" i="27"/>
  <c r="M79" i="26"/>
  <c r="U82" i="26"/>
  <c r="C79" i="27"/>
  <c r="C91" i="27"/>
  <c r="U77" i="26"/>
  <c r="Z178" i="27"/>
  <c r="C165" i="27"/>
  <c r="C173" i="27"/>
  <c r="M127" i="27"/>
  <c r="D83" i="27"/>
  <c r="D84" i="27"/>
  <c r="D100" i="27"/>
  <c r="M119" i="26"/>
  <c r="D75" i="26"/>
  <c r="D83" i="26"/>
  <c r="M83" i="26"/>
  <c r="U91" i="26"/>
  <c r="D79" i="27"/>
  <c r="D59" i="26"/>
  <c r="B89" i="26"/>
  <c r="B79" i="27"/>
  <c r="Q94" i="26"/>
  <c r="M95" i="26"/>
  <c r="U151" i="26"/>
  <c r="M169" i="26"/>
  <c r="B71" i="26"/>
  <c r="M177" i="26"/>
  <c r="D99" i="26"/>
  <c r="K72" i="26"/>
  <c r="B90" i="26"/>
  <c r="B59" i="26"/>
  <c r="B74" i="26"/>
  <c r="D97" i="26"/>
  <c r="V195" i="26"/>
  <c r="H109" i="26"/>
  <c r="H161" i="26" s="1"/>
  <c r="D82" i="26"/>
  <c r="B88" i="26"/>
  <c r="U62" i="26"/>
  <c r="V62" i="26"/>
  <c r="Q73" i="26"/>
  <c r="M77" i="26"/>
  <c r="W79" i="26"/>
  <c r="B83" i="26"/>
  <c r="U85" i="26"/>
  <c r="M93" i="26"/>
  <c r="K87" i="26"/>
  <c r="U201" i="26"/>
  <c r="B174" i="26"/>
  <c r="D62" i="26"/>
  <c r="M70" i="26"/>
  <c r="V71" i="26"/>
  <c r="B196" i="26"/>
  <c r="M94" i="26"/>
  <c r="V95" i="26"/>
  <c r="S100" i="26"/>
  <c r="W113" i="27"/>
  <c r="S123" i="27"/>
  <c r="B116" i="27"/>
  <c r="V75" i="27"/>
  <c r="V91" i="27"/>
  <c r="C62" i="27"/>
  <c r="K76" i="27"/>
  <c r="K117" i="27"/>
  <c r="S145" i="27"/>
  <c r="J69" i="27"/>
  <c r="J93" i="27"/>
  <c r="U170" i="27"/>
  <c r="B65" i="27"/>
  <c r="U169" i="27"/>
  <c r="Q83" i="27"/>
  <c r="B89" i="27"/>
  <c r="K92" i="27"/>
  <c r="U197" i="27"/>
  <c r="K96" i="27"/>
  <c r="J79" i="27"/>
  <c r="M168" i="27"/>
  <c r="M68" i="27"/>
  <c r="U172" i="27"/>
  <c r="W69" i="27"/>
  <c r="Q74" i="27"/>
  <c r="K87" i="27"/>
  <c r="B92" i="27"/>
  <c r="C61" i="27"/>
  <c r="C65" i="27"/>
  <c r="V164" i="27"/>
  <c r="J62" i="27"/>
  <c r="C68" i="27"/>
  <c r="J70" i="27"/>
  <c r="V180" i="27"/>
  <c r="J78" i="27"/>
  <c r="J86" i="27"/>
  <c r="J90" i="27"/>
  <c r="C92" i="27"/>
  <c r="J94" i="27"/>
  <c r="K80" i="27"/>
  <c r="Z113" i="27"/>
  <c r="Q112" i="27"/>
  <c r="M166" i="27"/>
  <c r="Q116" i="27"/>
  <c r="S65" i="27"/>
  <c r="M178" i="27"/>
  <c r="Q76" i="27"/>
  <c r="B78" i="27"/>
  <c r="B82" i="27"/>
  <c r="U186" i="27"/>
  <c r="B98" i="27"/>
  <c r="M206" i="27"/>
  <c r="K132" i="27"/>
  <c r="C58" i="27"/>
  <c r="C126" i="27"/>
  <c r="V198" i="27"/>
  <c r="S76" i="27"/>
  <c r="B81" i="27"/>
  <c r="U185" i="27"/>
  <c r="S88" i="27"/>
  <c r="Q147" i="27"/>
  <c r="D58" i="27"/>
  <c r="V169" i="27"/>
  <c r="V69" i="27"/>
  <c r="J75" i="27"/>
  <c r="V77" i="27"/>
  <c r="C81" i="27"/>
  <c r="Z143" i="27"/>
  <c r="W79" i="27"/>
  <c r="K79" i="27"/>
  <c r="J205" i="27"/>
  <c r="C125" i="27"/>
  <c r="Q60" i="27"/>
  <c r="Q63" i="27"/>
  <c r="Q71" i="27"/>
  <c r="Q174" i="27"/>
  <c r="K71" i="27"/>
  <c r="S175" i="27"/>
  <c r="W181" i="27"/>
  <c r="K183" i="27"/>
  <c r="S79" i="27"/>
  <c r="Q190" i="27"/>
  <c r="S191" i="27"/>
  <c r="M92" i="27"/>
  <c r="K95" i="27"/>
  <c r="S199" i="27"/>
  <c r="B100" i="27"/>
  <c r="B111" i="27"/>
  <c r="B119" i="27"/>
  <c r="B99" i="27"/>
  <c r="Z121" i="27"/>
  <c r="Z181" i="27"/>
  <c r="J153" i="27"/>
  <c r="C113" i="27"/>
  <c r="K169" i="27"/>
  <c r="W171" i="27"/>
  <c r="Q172" i="27"/>
  <c r="B122" i="27"/>
  <c r="Q176" i="27"/>
  <c r="K177" i="27"/>
  <c r="B178" i="27"/>
  <c r="W75" i="27"/>
  <c r="K77" i="27"/>
  <c r="Q192" i="27"/>
  <c r="B90" i="27"/>
  <c r="D82" i="27"/>
  <c r="B96" i="27"/>
  <c r="U120" i="27"/>
  <c r="Q164" i="27"/>
  <c r="Q205" i="27"/>
  <c r="Q100" i="27"/>
  <c r="B124" i="27"/>
  <c r="J181" i="27"/>
  <c r="Q95" i="27"/>
  <c r="C66" i="27"/>
  <c r="J128" i="27"/>
  <c r="J132" i="27"/>
  <c r="J192" i="27"/>
  <c r="C90" i="27"/>
  <c r="U99" i="27"/>
  <c r="B59" i="27"/>
  <c r="K65" i="27"/>
  <c r="B67" i="27"/>
  <c r="D68" i="27"/>
  <c r="J101" i="27"/>
  <c r="M111" i="27"/>
  <c r="W119" i="27"/>
  <c r="C121" i="27"/>
  <c r="B126" i="27"/>
  <c r="Z126" i="27"/>
  <c r="Q138" i="27"/>
  <c r="J140" i="27"/>
  <c r="B62" i="27"/>
  <c r="Z165" i="27"/>
  <c r="Z177" i="27"/>
  <c r="Z189" i="27"/>
  <c r="Q84" i="27"/>
  <c r="Z129" i="27"/>
  <c r="K112" i="27"/>
  <c r="S112" i="27"/>
  <c r="Q167" i="27"/>
  <c r="Q175" i="27"/>
  <c r="K176" i="27"/>
  <c r="S72" i="27"/>
  <c r="B125" i="27"/>
  <c r="W178" i="27"/>
  <c r="Q75" i="27"/>
  <c r="W78" i="27"/>
  <c r="K184" i="27"/>
  <c r="B185" i="27"/>
  <c r="B137" i="27"/>
  <c r="Q91" i="27"/>
  <c r="Q199" i="27"/>
  <c r="B201" i="27"/>
  <c r="K152" i="27"/>
  <c r="V98" i="27"/>
  <c r="D59" i="27"/>
  <c r="K124" i="27"/>
  <c r="Z173" i="27"/>
  <c r="W196" i="27"/>
  <c r="A162" i="27"/>
  <c r="A110" i="27"/>
  <c r="A58" i="27"/>
  <c r="A9" i="27"/>
  <c r="B167" i="27"/>
  <c r="B115" i="27"/>
  <c r="C168" i="27"/>
  <c r="C64" i="27"/>
  <c r="W169" i="27"/>
  <c r="W117" i="27"/>
  <c r="J119" i="27"/>
  <c r="J171" i="27"/>
  <c r="K172" i="27"/>
  <c r="K120" i="27"/>
  <c r="W185" i="27"/>
  <c r="W133" i="27"/>
  <c r="M190" i="27"/>
  <c r="M138" i="27"/>
  <c r="M86" i="27"/>
  <c r="J203" i="27"/>
  <c r="J151" i="27"/>
  <c r="U59" i="27"/>
  <c r="U80" i="27"/>
  <c r="Q163" i="27"/>
  <c r="Q111" i="27"/>
  <c r="Q59" i="27"/>
  <c r="Z164" i="27"/>
  <c r="Z112" i="27"/>
  <c r="C115" i="27"/>
  <c r="C167" i="27"/>
  <c r="C63" i="27"/>
  <c r="V115" i="27"/>
  <c r="V63" i="27"/>
  <c r="J170" i="27"/>
  <c r="J118" i="27"/>
  <c r="S171" i="27"/>
  <c r="S119" i="27"/>
  <c r="B173" i="27"/>
  <c r="B121" i="27"/>
  <c r="V174" i="27"/>
  <c r="V122" i="27"/>
  <c r="V70" i="27"/>
  <c r="V184" i="27"/>
  <c r="V132" i="27"/>
  <c r="J186" i="27"/>
  <c r="J134" i="27"/>
  <c r="J82" i="27"/>
  <c r="S187" i="27"/>
  <c r="S135" i="27"/>
  <c r="S83" i="27"/>
  <c r="C190" i="27"/>
  <c r="C138" i="27"/>
  <c r="C86" i="27"/>
  <c r="V200" i="27"/>
  <c r="V148" i="27"/>
  <c r="V96" i="27"/>
  <c r="J202" i="27"/>
  <c r="J150" i="27"/>
  <c r="J98" i="27"/>
  <c r="Z202" i="27"/>
  <c r="Z150" i="27"/>
  <c r="S203" i="27"/>
  <c r="S151" i="27"/>
  <c r="S99" i="27"/>
  <c r="B205" i="27"/>
  <c r="B153" i="27"/>
  <c r="B101" i="27"/>
  <c r="W206" i="27"/>
  <c r="W154" i="27"/>
  <c r="W102" i="27"/>
  <c r="U68" i="27"/>
  <c r="Q72" i="27"/>
  <c r="V80" i="27"/>
  <c r="Q162" i="27"/>
  <c r="Q110" i="27"/>
  <c r="Q58" i="27"/>
  <c r="U166" i="27"/>
  <c r="U114" i="27"/>
  <c r="D63" i="27"/>
  <c r="W167" i="27"/>
  <c r="W115" i="27"/>
  <c r="W63" i="27"/>
  <c r="Q169" i="27"/>
  <c r="Q117" i="27"/>
  <c r="Q65" i="27"/>
  <c r="M73" i="27"/>
  <c r="U183" i="27"/>
  <c r="U131" i="27"/>
  <c r="U79" i="27"/>
  <c r="S186" i="27"/>
  <c r="S134" i="27"/>
  <c r="S82" i="27"/>
  <c r="M188" i="27"/>
  <c r="M136" i="27"/>
  <c r="M84" i="27"/>
  <c r="V189" i="27"/>
  <c r="V137" i="27"/>
  <c r="V85" i="27"/>
  <c r="M199" i="27"/>
  <c r="M147" i="27"/>
  <c r="M95" i="27"/>
  <c r="S202" i="27"/>
  <c r="S150" i="27"/>
  <c r="C205" i="27"/>
  <c r="C153" i="27"/>
  <c r="C101" i="27"/>
  <c r="S67" i="27"/>
  <c r="M96" i="27"/>
  <c r="B174" i="27"/>
  <c r="K111" i="27"/>
  <c r="K163" i="27"/>
  <c r="B165" i="27"/>
  <c r="B113" i="27"/>
  <c r="B61" i="27"/>
  <c r="S181" i="27"/>
  <c r="S129" i="27"/>
  <c r="C131" i="27"/>
  <c r="C183" i="27"/>
  <c r="S197" i="27"/>
  <c r="S93" i="27"/>
  <c r="V61" i="27"/>
  <c r="U78" i="27"/>
  <c r="C162" i="27"/>
  <c r="C110" i="27"/>
  <c r="V162" i="27"/>
  <c r="V110" i="27"/>
  <c r="V58" i="27"/>
  <c r="W163" i="27"/>
  <c r="W59" i="27"/>
  <c r="W111" i="27"/>
  <c r="Q165" i="27"/>
  <c r="Q61" i="27"/>
  <c r="J114" i="27"/>
  <c r="J166" i="27"/>
  <c r="Z166" i="27"/>
  <c r="Z114" i="27"/>
  <c r="Q171" i="27"/>
  <c r="Q119" i="27"/>
  <c r="Q67" i="27"/>
  <c r="J172" i="27"/>
  <c r="J120" i="27"/>
  <c r="J68" i="27"/>
  <c r="Z172" i="27"/>
  <c r="Z120" i="27"/>
  <c r="K173" i="27"/>
  <c r="K121" i="27"/>
  <c r="S173" i="27"/>
  <c r="S121" i="27"/>
  <c r="S69" i="27"/>
  <c r="C175" i="27"/>
  <c r="C123" i="27"/>
  <c r="V175" i="27"/>
  <c r="V123" i="27"/>
  <c r="V71" i="27"/>
  <c r="J177" i="27"/>
  <c r="J73" i="27"/>
  <c r="Q187" i="27"/>
  <c r="Q135" i="27"/>
  <c r="J188" i="27"/>
  <c r="J136" i="27"/>
  <c r="J84" i="27"/>
  <c r="Z188" i="27"/>
  <c r="Z136" i="27"/>
  <c r="K189" i="27"/>
  <c r="K137" i="27"/>
  <c r="K85" i="27"/>
  <c r="S189" i="27"/>
  <c r="S137" i="27"/>
  <c r="C139" i="27"/>
  <c r="C191" i="27"/>
  <c r="C87" i="27"/>
  <c r="V191" i="27"/>
  <c r="V139" i="27"/>
  <c r="V87" i="27"/>
  <c r="J193" i="27"/>
  <c r="J141" i="27"/>
  <c r="Z193" i="27"/>
  <c r="Z141" i="27"/>
  <c r="M91" i="27"/>
  <c r="Q203" i="27"/>
  <c r="Q99" i="27"/>
  <c r="Q151" i="27"/>
  <c r="J204" i="27"/>
  <c r="J152" i="27"/>
  <c r="J100" i="27"/>
  <c r="Z204" i="27"/>
  <c r="Z152" i="27"/>
  <c r="K205" i="27"/>
  <c r="K153" i="27"/>
  <c r="K101" i="27"/>
  <c r="S205" i="27"/>
  <c r="S153" i="27"/>
  <c r="S101" i="27"/>
  <c r="B206" i="27"/>
  <c r="B102" i="27"/>
  <c r="B154" i="27"/>
  <c r="U206" i="27"/>
  <c r="U154" i="27"/>
  <c r="U102" i="27"/>
  <c r="W66" i="27"/>
  <c r="J67" i="27"/>
  <c r="V81" i="27"/>
  <c r="M89" i="27"/>
  <c r="J125" i="27"/>
  <c r="V171" i="27"/>
  <c r="U167" i="27"/>
  <c r="U63" i="27"/>
  <c r="U115" i="27"/>
  <c r="D65" i="27"/>
  <c r="S172" i="27"/>
  <c r="S120" i="27"/>
  <c r="S68" i="27"/>
  <c r="U174" i="27"/>
  <c r="U122" i="27"/>
  <c r="U70" i="27"/>
  <c r="D81" i="27"/>
  <c r="Q186" i="27"/>
  <c r="Q134" i="27"/>
  <c r="Z187" i="27"/>
  <c r="Z135" i="27"/>
  <c r="D97" i="27"/>
  <c r="Q202" i="27"/>
  <c r="Q150" i="27"/>
  <c r="Q98" i="27"/>
  <c r="K204" i="27"/>
  <c r="K100" i="27"/>
  <c r="C206" i="27"/>
  <c r="C154" i="27"/>
  <c r="W81" i="27"/>
  <c r="W168" i="27"/>
  <c r="W116" i="27"/>
  <c r="M173" i="27"/>
  <c r="M121" i="27"/>
  <c r="K187" i="27"/>
  <c r="K135" i="27"/>
  <c r="K83" i="27"/>
  <c r="M137" i="27"/>
  <c r="M189" i="27"/>
  <c r="M85" i="27"/>
  <c r="K203" i="27"/>
  <c r="K151" i="27"/>
  <c r="K99" i="27"/>
  <c r="M205" i="27"/>
  <c r="M153" i="27"/>
  <c r="M101" i="27"/>
  <c r="W64" i="27"/>
  <c r="M78" i="27"/>
  <c r="Z163" i="27"/>
  <c r="Z111" i="27"/>
  <c r="B166" i="27"/>
  <c r="B114" i="27"/>
  <c r="B172" i="27"/>
  <c r="B120" i="27"/>
  <c r="B68" i="27"/>
  <c r="M172" i="27"/>
  <c r="M120" i="27"/>
  <c r="V121" i="27"/>
  <c r="V173" i="27"/>
  <c r="M183" i="27"/>
  <c r="M131" i="27"/>
  <c r="M79" i="27"/>
  <c r="W132" i="27"/>
  <c r="W80" i="27"/>
  <c r="K186" i="27"/>
  <c r="K134" i="27"/>
  <c r="K82" i="27"/>
  <c r="B188" i="27"/>
  <c r="B136" i="27"/>
  <c r="B84" i="27"/>
  <c r="W190" i="27"/>
  <c r="W138" i="27"/>
  <c r="W86" i="27"/>
  <c r="D96" i="27"/>
  <c r="Q201" i="27"/>
  <c r="Q149" i="27"/>
  <c r="B152" i="27"/>
  <c r="B204" i="27"/>
  <c r="W65" i="27"/>
  <c r="M93" i="27"/>
  <c r="Z162" i="27"/>
  <c r="Z110" i="27"/>
  <c r="C166" i="27"/>
  <c r="C114" i="27"/>
  <c r="Q179" i="27"/>
  <c r="Q127" i="27"/>
  <c r="Z180" i="27"/>
  <c r="Z128" i="27"/>
  <c r="Z185" i="27"/>
  <c r="Z133" i="27"/>
  <c r="K197" i="27"/>
  <c r="K145" i="27"/>
  <c r="K93" i="27"/>
  <c r="D71" i="27"/>
  <c r="V90" i="27"/>
  <c r="M102" i="27"/>
  <c r="Q124" i="27"/>
  <c r="K162" i="27"/>
  <c r="K110" i="27"/>
  <c r="K58" i="27"/>
  <c r="S162" i="27"/>
  <c r="S110" i="27"/>
  <c r="S58" i="27"/>
  <c r="B112" i="27"/>
  <c r="B164" i="27"/>
  <c r="B60" i="27"/>
  <c r="M164" i="27"/>
  <c r="M112" i="27"/>
  <c r="M60" i="27"/>
  <c r="U164" i="27"/>
  <c r="U112" i="27"/>
  <c r="U60" i="27"/>
  <c r="V165" i="27"/>
  <c r="V113" i="27"/>
  <c r="W166" i="27"/>
  <c r="W114" i="27"/>
  <c r="B118" i="27"/>
  <c r="B170" i="27"/>
  <c r="M170" i="27"/>
  <c r="M118" i="27"/>
  <c r="M66" i="27"/>
  <c r="C171" i="27"/>
  <c r="C119" i="27"/>
  <c r="W172" i="27"/>
  <c r="W120" i="27"/>
  <c r="W68" i="27"/>
  <c r="D73" i="27"/>
  <c r="W125" i="27"/>
  <c r="W177" i="27"/>
  <c r="W73" i="27"/>
  <c r="Q178" i="27"/>
  <c r="Q126" i="27"/>
  <c r="J179" i="27"/>
  <c r="J127" i="27"/>
  <c r="Z179" i="27"/>
  <c r="Z127" i="27"/>
  <c r="K180" i="27"/>
  <c r="K128" i="27"/>
  <c r="S180" i="27"/>
  <c r="S128" i="27"/>
  <c r="B182" i="27"/>
  <c r="B130" i="27"/>
  <c r="M130" i="27"/>
  <c r="M182" i="27"/>
  <c r="U130" i="27"/>
  <c r="U182" i="27"/>
  <c r="W183" i="27"/>
  <c r="W131" i="27"/>
  <c r="Q184" i="27"/>
  <c r="Q132" i="27"/>
  <c r="Q80" i="27"/>
  <c r="D89" i="27"/>
  <c r="W193" i="27"/>
  <c r="W141" i="27"/>
  <c r="W89" i="27"/>
  <c r="Q194" i="27"/>
  <c r="Q142" i="27"/>
  <c r="Q90" i="27"/>
  <c r="J195" i="27"/>
  <c r="J143" i="27"/>
  <c r="J91" i="27"/>
  <c r="Z195" i="27"/>
  <c r="K196" i="27"/>
  <c r="K144" i="27"/>
  <c r="S196" i="27"/>
  <c r="S144" i="27"/>
  <c r="S92" i="27"/>
  <c r="B198" i="27"/>
  <c r="B94" i="27"/>
  <c r="B146" i="27"/>
  <c r="M146" i="27"/>
  <c r="M198" i="27"/>
  <c r="M94" i="27"/>
  <c r="U146" i="27"/>
  <c r="U198" i="27"/>
  <c r="U94" i="27"/>
  <c r="D95" i="27"/>
  <c r="W199" i="27"/>
  <c r="W147" i="27"/>
  <c r="W95" i="27"/>
  <c r="Q200" i="27"/>
  <c r="Q148" i="27"/>
  <c r="Q96" i="27"/>
  <c r="V99" i="27"/>
  <c r="S60" i="27"/>
  <c r="W61" i="27"/>
  <c r="U62" i="27"/>
  <c r="M64" i="27"/>
  <c r="V67" i="27"/>
  <c r="K69" i="27"/>
  <c r="B70" i="27"/>
  <c r="W71" i="27"/>
  <c r="M81" i="27"/>
  <c r="Q82" i="27"/>
  <c r="W90" i="27"/>
  <c r="M97" i="27"/>
  <c r="S98" i="27"/>
  <c r="Q140" i="27"/>
  <c r="M167" i="27"/>
  <c r="M115" i="27"/>
  <c r="M63" i="27"/>
  <c r="V168" i="27"/>
  <c r="V116" i="27"/>
  <c r="Q118" i="27"/>
  <c r="Q170" i="27"/>
  <c r="Q66" i="27"/>
  <c r="J187" i="27"/>
  <c r="J135" i="27"/>
  <c r="J83" i="27"/>
  <c r="S188" i="27"/>
  <c r="S136" i="27"/>
  <c r="B190" i="27"/>
  <c r="B138" i="27"/>
  <c r="B86" i="27"/>
  <c r="W191" i="27"/>
  <c r="W139" i="27"/>
  <c r="W201" i="27"/>
  <c r="W149" i="27"/>
  <c r="W97" i="27"/>
  <c r="U65" i="27"/>
  <c r="S165" i="27"/>
  <c r="S113" i="27"/>
  <c r="S61" i="27"/>
  <c r="K171" i="27"/>
  <c r="K119" i="27"/>
  <c r="C174" i="27"/>
  <c r="C70" i="27"/>
  <c r="C122" i="27"/>
  <c r="C184" i="27"/>
  <c r="C132" i="27"/>
  <c r="U189" i="27"/>
  <c r="U137" i="27"/>
  <c r="U85" i="27"/>
  <c r="B63" i="27"/>
  <c r="V65" i="27"/>
  <c r="M82" i="27"/>
  <c r="W175" i="27"/>
  <c r="J163" i="27"/>
  <c r="J111" i="27"/>
  <c r="K164" i="27"/>
  <c r="K60" i="27"/>
  <c r="K170" i="27"/>
  <c r="K118" i="27"/>
  <c r="K66" i="27"/>
  <c r="W174" i="27"/>
  <c r="W122" i="27"/>
  <c r="U73" i="27"/>
  <c r="B131" i="27"/>
  <c r="B183" i="27"/>
  <c r="Q185" i="27"/>
  <c r="Q133" i="27"/>
  <c r="Q81" i="27"/>
  <c r="U188" i="27"/>
  <c r="U136" i="27"/>
  <c r="U84" i="27"/>
  <c r="U199" i="27"/>
  <c r="U147" i="27"/>
  <c r="U95" i="27"/>
  <c r="W148" i="27"/>
  <c r="W200" i="27"/>
  <c r="W96" i="27"/>
  <c r="K150" i="27"/>
  <c r="K202" i="27"/>
  <c r="K98" i="27"/>
  <c r="M204" i="27"/>
  <c r="M152" i="27"/>
  <c r="V205" i="27"/>
  <c r="V153" i="27"/>
  <c r="V101" i="27"/>
  <c r="V68" i="27"/>
  <c r="W87" i="27"/>
  <c r="S163" i="27"/>
  <c r="S111" i="27"/>
  <c r="M165" i="27"/>
  <c r="M113" i="27"/>
  <c r="V166" i="27"/>
  <c r="V62" i="27"/>
  <c r="V114" i="27"/>
  <c r="J169" i="27"/>
  <c r="J117" i="27"/>
  <c r="Q195" i="27"/>
  <c r="Q143" i="27"/>
  <c r="J196" i="27"/>
  <c r="J144" i="27"/>
  <c r="J92" i="27"/>
  <c r="Z196" i="27"/>
  <c r="Z144" i="27"/>
  <c r="C147" i="27"/>
  <c r="C199" i="27"/>
  <c r="Z201" i="27"/>
  <c r="Z149" i="27"/>
  <c r="J65" i="27"/>
  <c r="Q88" i="27"/>
  <c r="U93" i="27"/>
  <c r="J99" i="27"/>
  <c r="J167" i="27"/>
  <c r="J115" i="27"/>
  <c r="Z167" i="27"/>
  <c r="Z115" i="27"/>
  <c r="K168" i="27"/>
  <c r="K116" i="27"/>
  <c r="K64" i="27"/>
  <c r="S168" i="27"/>
  <c r="S116" i="27"/>
  <c r="S64" i="27"/>
  <c r="C176" i="27"/>
  <c r="C124" i="27"/>
  <c r="C72" i="27"/>
  <c r="V176" i="27"/>
  <c r="V124" i="27"/>
  <c r="V72" i="27"/>
  <c r="J178" i="27"/>
  <c r="J126" i="27"/>
  <c r="J74" i="27"/>
  <c r="K179" i="27"/>
  <c r="K127" i="27"/>
  <c r="K75" i="27"/>
  <c r="S179" i="27"/>
  <c r="S127" i="27"/>
  <c r="B181" i="27"/>
  <c r="B129" i="27"/>
  <c r="M181" i="27"/>
  <c r="M129" i="27"/>
  <c r="M77" i="27"/>
  <c r="U129" i="27"/>
  <c r="U181" i="27"/>
  <c r="C182" i="27"/>
  <c r="C130" i="27"/>
  <c r="C78" i="27"/>
  <c r="V182" i="27"/>
  <c r="V78" i="27"/>
  <c r="V130" i="27"/>
  <c r="W83" i="27"/>
  <c r="C192" i="27"/>
  <c r="C140" i="27"/>
  <c r="C88" i="27"/>
  <c r="V192" i="27"/>
  <c r="V140" i="27"/>
  <c r="V88" i="27"/>
  <c r="J194" i="27"/>
  <c r="J142" i="27"/>
  <c r="Z194" i="27"/>
  <c r="Z142" i="27"/>
  <c r="K195" i="27"/>
  <c r="K143" i="27"/>
  <c r="K91" i="27"/>
  <c r="S195" i="27"/>
  <c r="S143" i="27"/>
  <c r="B197" i="27"/>
  <c r="B145" i="27"/>
  <c r="B93" i="27"/>
  <c r="M197" i="27"/>
  <c r="M145" i="27"/>
  <c r="C198" i="27"/>
  <c r="C146" i="27"/>
  <c r="C94" i="27"/>
  <c r="W62" i="27"/>
  <c r="J63" i="27"/>
  <c r="M65" i="27"/>
  <c r="W67" i="27"/>
  <c r="K68" i="27"/>
  <c r="B69" i="27"/>
  <c r="M69" i="27"/>
  <c r="D70" i="27"/>
  <c r="S75" i="27"/>
  <c r="S77" i="27"/>
  <c r="U88" i="27"/>
  <c r="J89" i="27"/>
  <c r="S91" i="27"/>
  <c r="Q97" i="27"/>
  <c r="W99" i="27"/>
  <c r="M100" i="27"/>
  <c r="C102" i="27"/>
  <c r="C116" i="27"/>
  <c r="V131" i="27"/>
  <c r="V146" i="27"/>
  <c r="S164" i="27"/>
  <c r="Z171" i="27"/>
  <c r="Z119" i="27"/>
  <c r="M122" i="27"/>
  <c r="M174" i="27"/>
  <c r="K188" i="27"/>
  <c r="K136" i="27"/>
  <c r="K84" i="27"/>
  <c r="U190" i="27"/>
  <c r="U138" i="27"/>
  <c r="Z203" i="27"/>
  <c r="Z151" i="27"/>
  <c r="S204" i="27"/>
  <c r="S152" i="27"/>
  <c r="S100" i="27"/>
  <c r="V206" i="27"/>
  <c r="V154" i="27"/>
  <c r="V102" i="27"/>
  <c r="J164" i="27"/>
  <c r="J112" i="27"/>
  <c r="J60" i="27"/>
  <c r="K165" i="27"/>
  <c r="K113" i="27"/>
  <c r="K61" i="27"/>
  <c r="Z170" i="27"/>
  <c r="Z118" i="27"/>
  <c r="U173" i="27"/>
  <c r="U121" i="27"/>
  <c r="Z186" i="27"/>
  <c r="Z134" i="27"/>
  <c r="B189" i="27"/>
  <c r="B85" i="27"/>
  <c r="V190" i="27"/>
  <c r="V138" i="27"/>
  <c r="C200" i="27"/>
  <c r="C148" i="27"/>
  <c r="C96" i="27"/>
  <c r="U205" i="27"/>
  <c r="U153" i="27"/>
  <c r="U101" i="27"/>
  <c r="M62" i="27"/>
  <c r="S170" i="27"/>
  <c r="S66" i="27"/>
  <c r="S118" i="27"/>
  <c r="C189" i="27"/>
  <c r="C137" i="27"/>
  <c r="C85" i="27"/>
  <c r="D86" i="27"/>
  <c r="B199" i="27"/>
  <c r="B147" i="27"/>
  <c r="B95" i="27"/>
  <c r="U204" i="27"/>
  <c r="U152" i="27"/>
  <c r="U100" i="27"/>
  <c r="J59" i="27"/>
  <c r="J66" i="27"/>
  <c r="U76" i="27"/>
  <c r="V79" i="27"/>
  <c r="J162" i="27"/>
  <c r="J110" i="27"/>
  <c r="J58" i="27"/>
  <c r="U165" i="27"/>
  <c r="U113" i="27"/>
  <c r="U61" i="27"/>
  <c r="Q168" i="27"/>
  <c r="Q64" i="27"/>
  <c r="Z169" i="27"/>
  <c r="Z117" i="27"/>
  <c r="J180" i="27"/>
  <c r="J76" i="27"/>
  <c r="K181" i="27"/>
  <c r="K129" i="27"/>
  <c r="J185" i="27"/>
  <c r="J133" i="27"/>
  <c r="J81" i="27"/>
  <c r="V199" i="27"/>
  <c r="V147" i="27"/>
  <c r="V95" i="27"/>
  <c r="J201" i="27"/>
  <c r="J149" i="27"/>
  <c r="W101" i="27"/>
  <c r="K59" i="27"/>
  <c r="J97" i="27"/>
  <c r="B110" i="27"/>
  <c r="B162" i="27"/>
  <c r="B58" i="27"/>
  <c r="M162" i="27"/>
  <c r="M110" i="27"/>
  <c r="U162" i="27"/>
  <c r="U110" i="27"/>
  <c r="C111" i="27"/>
  <c r="C163" i="27"/>
  <c r="V163" i="27"/>
  <c r="V111" i="27"/>
  <c r="V59" i="27"/>
  <c r="D60" i="27"/>
  <c r="W164" i="27"/>
  <c r="W112" i="27"/>
  <c r="W60" i="27"/>
  <c r="Q166" i="27"/>
  <c r="Q114" i="27"/>
  <c r="Q62" i="27"/>
  <c r="K167" i="27"/>
  <c r="K115" i="27"/>
  <c r="K63" i="27"/>
  <c r="S167" i="27"/>
  <c r="S115" i="27"/>
  <c r="B175" i="27"/>
  <c r="B123" i="27"/>
  <c r="B71" i="27"/>
  <c r="M175" i="27"/>
  <c r="M71" i="27"/>
  <c r="M123" i="27"/>
  <c r="U175" i="27"/>
  <c r="U123" i="27"/>
  <c r="U71" i="27"/>
  <c r="W176" i="27"/>
  <c r="W124" i="27"/>
  <c r="W72" i="27"/>
  <c r="Q177" i="27"/>
  <c r="Q125" i="27"/>
  <c r="Q73" i="27"/>
  <c r="K178" i="27"/>
  <c r="K74" i="27"/>
  <c r="K126" i="27"/>
  <c r="S178" i="27"/>
  <c r="S126" i="27"/>
  <c r="S74" i="27"/>
  <c r="B180" i="27"/>
  <c r="B76" i="27"/>
  <c r="B128" i="27"/>
  <c r="M180" i="27"/>
  <c r="M76" i="27"/>
  <c r="M128" i="27"/>
  <c r="U180" i="27"/>
  <c r="U128" i="27"/>
  <c r="C181" i="27"/>
  <c r="C129" i="27"/>
  <c r="C77" i="27"/>
  <c r="V181" i="27"/>
  <c r="V129" i="27"/>
  <c r="D78" i="27"/>
  <c r="W182" i="27"/>
  <c r="W130" i="27"/>
  <c r="B191" i="27"/>
  <c r="B139" i="27"/>
  <c r="B87" i="27"/>
  <c r="M191" i="27"/>
  <c r="M139" i="27"/>
  <c r="U191" i="27"/>
  <c r="U139" i="27"/>
  <c r="U87" i="27"/>
  <c r="D88" i="27"/>
  <c r="W192" i="27"/>
  <c r="W140" i="27"/>
  <c r="W88" i="27"/>
  <c r="Q193" i="27"/>
  <c r="Q141" i="27"/>
  <c r="Q89" i="27"/>
  <c r="K194" i="27"/>
  <c r="K142" i="27"/>
  <c r="S194" i="27"/>
  <c r="S142" i="27"/>
  <c r="S90" i="27"/>
  <c r="B196" i="27"/>
  <c r="B144" i="27"/>
  <c r="M196" i="27"/>
  <c r="M144" i="27"/>
  <c r="U196" i="27"/>
  <c r="U144" i="27"/>
  <c r="U92" i="27"/>
  <c r="C197" i="27"/>
  <c r="C145" i="27"/>
  <c r="C93" i="27"/>
  <c r="V197" i="27"/>
  <c r="V145" i="27"/>
  <c r="V93" i="27"/>
  <c r="D94" i="27"/>
  <c r="W198" i="27"/>
  <c r="W94" i="27"/>
  <c r="U97" i="27"/>
  <c r="S59" i="27"/>
  <c r="D64" i="27"/>
  <c r="U66" i="27"/>
  <c r="C69" i="27"/>
  <c r="W70" i="27"/>
  <c r="M72" i="27"/>
  <c r="B77" i="27"/>
  <c r="U77" i="27"/>
  <c r="C80" i="27"/>
  <c r="S84" i="27"/>
  <c r="V86" i="27"/>
  <c r="U91" i="27"/>
  <c r="V94" i="27"/>
  <c r="D102" i="27"/>
  <c r="Q113" i="27"/>
  <c r="M114" i="27"/>
  <c r="W146" i="27"/>
  <c r="M154" i="27"/>
  <c r="W184" i="27"/>
  <c r="W162" i="27"/>
  <c r="W110" i="27"/>
  <c r="J165" i="27"/>
  <c r="J113" i="27"/>
  <c r="K166" i="27"/>
  <c r="K114" i="27"/>
  <c r="S166" i="27"/>
  <c r="S114" i="27"/>
  <c r="B168" i="27"/>
  <c r="B64" i="27"/>
  <c r="U168" i="27"/>
  <c r="U116" i="27"/>
  <c r="W170" i="27"/>
  <c r="W118" i="27"/>
  <c r="J173" i="27"/>
  <c r="J121" i="27"/>
  <c r="K174" i="27"/>
  <c r="K122" i="27"/>
  <c r="K70" i="27"/>
  <c r="S174" i="27"/>
  <c r="S70" i="27"/>
  <c r="B176" i="27"/>
  <c r="B72" i="27"/>
  <c r="M176" i="27"/>
  <c r="M124" i="27"/>
  <c r="U176" i="27"/>
  <c r="U124" i="27"/>
  <c r="V177" i="27"/>
  <c r="V125" i="27"/>
  <c r="Q180" i="27"/>
  <c r="Q128" i="27"/>
  <c r="K182" i="27"/>
  <c r="K78" i="27"/>
  <c r="S182" i="27"/>
  <c r="S130" i="27"/>
  <c r="S78" i="27"/>
  <c r="B184" i="27"/>
  <c r="B132" i="27"/>
  <c r="B80" i="27"/>
  <c r="M184" i="27"/>
  <c r="M132" i="27"/>
  <c r="U184" i="27"/>
  <c r="U132" i="27"/>
  <c r="C185" i="27"/>
  <c r="C133" i="27"/>
  <c r="V185" i="27"/>
  <c r="V133" i="27"/>
  <c r="W186" i="27"/>
  <c r="W134" i="27"/>
  <c r="Q188" i="27"/>
  <c r="Q136" i="27"/>
  <c r="J189" i="27"/>
  <c r="J137" i="27"/>
  <c r="K190" i="27"/>
  <c r="K138" i="27"/>
  <c r="K86" i="27"/>
  <c r="S190" i="27"/>
  <c r="S138" i="27"/>
  <c r="B192" i="27"/>
  <c r="B140" i="27"/>
  <c r="M192" i="27"/>
  <c r="M140" i="27"/>
  <c r="U192" i="27"/>
  <c r="U140" i="27"/>
  <c r="C193" i="27"/>
  <c r="C141" i="27"/>
  <c r="C89" i="27"/>
  <c r="V193" i="27"/>
  <c r="V141" i="27"/>
  <c r="V89" i="27"/>
  <c r="W194" i="27"/>
  <c r="W142" i="27"/>
  <c r="Q196" i="27"/>
  <c r="Q92" i="27"/>
  <c r="Q144" i="27"/>
  <c r="J197" i="27"/>
  <c r="J145" i="27"/>
  <c r="Z197" i="27"/>
  <c r="Z145" i="27"/>
  <c r="K198" i="27"/>
  <c r="K146" i="27"/>
  <c r="S198" i="27"/>
  <c r="S146" i="27"/>
  <c r="S94" i="27"/>
  <c r="B200" i="27"/>
  <c r="B148" i="27"/>
  <c r="M200" i="27"/>
  <c r="M148" i="27"/>
  <c r="U200" i="27"/>
  <c r="U148" i="27"/>
  <c r="U96" i="27"/>
  <c r="C201" i="27"/>
  <c r="C97" i="27"/>
  <c r="V201" i="27"/>
  <c r="V149" i="27"/>
  <c r="V97" i="27"/>
  <c r="D98" i="27"/>
  <c r="W202" i="27"/>
  <c r="W150" i="27"/>
  <c r="W98" i="27"/>
  <c r="Q152" i="27"/>
  <c r="Q204" i="27"/>
  <c r="Z205" i="27"/>
  <c r="Z153" i="27"/>
  <c r="U64" i="27"/>
  <c r="C73" i="27"/>
  <c r="D74" i="27"/>
  <c r="U81" i="27"/>
  <c r="W82" i="27"/>
  <c r="Q86" i="27"/>
  <c r="W92" i="27"/>
  <c r="V112" i="27"/>
  <c r="M116" i="27"/>
  <c r="Q123" i="27"/>
  <c r="W129" i="27"/>
  <c r="W165" i="27"/>
  <c r="U163" i="27"/>
  <c r="U111" i="27"/>
  <c r="C164" i="27"/>
  <c r="C112" i="27"/>
  <c r="D61" i="27"/>
  <c r="J168" i="27"/>
  <c r="J116" i="27"/>
  <c r="J64" i="27"/>
  <c r="Z168" i="27"/>
  <c r="S169" i="27"/>
  <c r="S117" i="27"/>
  <c r="M171" i="27"/>
  <c r="M119" i="27"/>
  <c r="M67" i="27"/>
  <c r="U171" i="27"/>
  <c r="U119" i="27"/>
  <c r="U67" i="27"/>
  <c r="C172" i="27"/>
  <c r="C120" i="27"/>
  <c r="V172" i="27"/>
  <c r="V120" i="27"/>
  <c r="D69" i="27"/>
  <c r="W173" i="27"/>
  <c r="W121" i="27"/>
  <c r="J176" i="27"/>
  <c r="J124" i="27"/>
  <c r="J72" i="27"/>
  <c r="Z176" i="27"/>
  <c r="S177" i="27"/>
  <c r="S125" i="27"/>
  <c r="B179" i="27"/>
  <c r="B127" i="27"/>
  <c r="M179" i="27"/>
  <c r="M75" i="27"/>
  <c r="U179" i="27"/>
  <c r="U127" i="27"/>
  <c r="U75" i="27"/>
  <c r="C128" i="27"/>
  <c r="C180" i="27"/>
  <c r="D77" i="27"/>
  <c r="Q183" i="27"/>
  <c r="Q131" i="27"/>
  <c r="J184" i="27"/>
  <c r="J80" i="27"/>
  <c r="Z184" i="27"/>
  <c r="Z132" i="27"/>
  <c r="K185" i="27"/>
  <c r="K133" i="27"/>
  <c r="S185" i="27"/>
  <c r="S133" i="27"/>
  <c r="B187" i="27"/>
  <c r="B135" i="27"/>
  <c r="M187" i="27"/>
  <c r="M135" i="27"/>
  <c r="M83" i="27"/>
  <c r="U187" i="27"/>
  <c r="U135" i="27"/>
  <c r="U83" i="27"/>
  <c r="C188" i="27"/>
  <c r="C136" i="27"/>
  <c r="V188" i="27"/>
  <c r="V136" i="27"/>
  <c r="D85" i="27"/>
  <c r="W189" i="27"/>
  <c r="W137" i="27"/>
  <c r="Q191" i="27"/>
  <c r="Q87" i="27"/>
  <c r="Z192" i="27"/>
  <c r="Z140" i="27"/>
  <c r="K193" i="27"/>
  <c r="K141" i="27"/>
  <c r="K89" i="27"/>
  <c r="S193" i="27"/>
  <c r="S89" i="27"/>
  <c r="S141" i="27"/>
  <c r="B195" i="27"/>
  <c r="B143" i="27"/>
  <c r="B91" i="27"/>
  <c r="M195" i="27"/>
  <c r="M143" i="27"/>
  <c r="U195" i="27"/>
  <c r="U143" i="27"/>
  <c r="C196" i="27"/>
  <c r="C144" i="27"/>
  <c r="V196" i="27"/>
  <c r="V144" i="27"/>
  <c r="W145" i="27"/>
  <c r="W197" i="27"/>
  <c r="W93" i="27"/>
  <c r="J200" i="27"/>
  <c r="J148" i="27"/>
  <c r="J96" i="27"/>
  <c r="Z200" i="27"/>
  <c r="Z148" i="27"/>
  <c r="K201" i="27"/>
  <c r="K97" i="27"/>
  <c r="K149" i="27"/>
  <c r="S201" i="27"/>
  <c r="S149" i="27"/>
  <c r="S97" i="27"/>
  <c r="B203" i="27"/>
  <c r="B151" i="27"/>
  <c r="M203" i="27"/>
  <c r="M151" i="27"/>
  <c r="U203" i="27"/>
  <c r="U151" i="27"/>
  <c r="C204" i="27"/>
  <c r="C152" i="27"/>
  <c r="C100" i="27"/>
  <c r="V204" i="27"/>
  <c r="V152" i="27"/>
  <c r="V100" i="27"/>
  <c r="D101" i="27"/>
  <c r="W205" i="27"/>
  <c r="W153" i="27"/>
  <c r="Q206" i="27"/>
  <c r="Q154" i="27"/>
  <c r="Q102" i="27"/>
  <c r="M59" i="27"/>
  <c r="Q70" i="27"/>
  <c r="S73" i="27"/>
  <c r="B75" i="27"/>
  <c r="C76" i="27"/>
  <c r="V76" i="27"/>
  <c r="W77" i="27"/>
  <c r="J85" i="27"/>
  <c r="J88" i="27"/>
  <c r="S95" i="27"/>
  <c r="B97" i="27"/>
  <c r="M99" i="27"/>
  <c r="Q101" i="27"/>
  <c r="Q115" i="27"/>
  <c r="Z116" i="27"/>
  <c r="Q122" i="27"/>
  <c r="Z124" i="27"/>
  <c r="K125" i="27"/>
  <c r="J129" i="27"/>
  <c r="B133" i="27"/>
  <c r="U133" i="27"/>
  <c r="S139" i="27"/>
  <c r="B177" i="27"/>
  <c r="J175" i="27"/>
  <c r="J123" i="27"/>
  <c r="Z175" i="27"/>
  <c r="Z123" i="27"/>
  <c r="S176" i="27"/>
  <c r="S124" i="27"/>
  <c r="U178" i="27"/>
  <c r="U126" i="27"/>
  <c r="C179" i="27"/>
  <c r="C127" i="27"/>
  <c r="V179" i="27"/>
  <c r="V127" i="27"/>
  <c r="W76" i="27"/>
  <c r="Q182" i="27"/>
  <c r="Q130" i="27"/>
  <c r="J183" i="27"/>
  <c r="J131" i="27"/>
  <c r="Z183" i="27"/>
  <c r="Z131" i="27"/>
  <c r="S184" i="27"/>
  <c r="S132" i="27"/>
  <c r="B186" i="27"/>
  <c r="B134" i="27"/>
  <c r="M186" i="27"/>
  <c r="M134" i="27"/>
  <c r="C187" i="27"/>
  <c r="C135" i="27"/>
  <c r="V187" i="27"/>
  <c r="V135" i="27"/>
  <c r="W188" i="27"/>
  <c r="W136" i="27"/>
  <c r="W84" i="27"/>
  <c r="J139" i="27"/>
  <c r="J191" i="27"/>
  <c r="J87" i="27"/>
  <c r="Z191" i="27"/>
  <c r="Z139" i="27"/>
  <c r="K192" i="27"/>
  <c r="K140" i="27"/>
  <c r="S192" i="27"/>
  <c r="S140" i="27"/>
  <c r="B194" i="27"/>
  <c r="B142" i="27"/>
  <c r="M194" i="27"/>
  <c r="M142" i="27"/>
  <c r="M90" i="27"/>
  <c r="U194" i="27"/>
  <c r="U142" i="27"/>
  <c r="U90" i="27"/>
  <c r="C195" i="27"/>
  <c r="C143" i="27"/>
  <c r="V195" i="27"/>
  <c r="V143" i="27"/>
  <c r="D92" i="27"/>
  <c r="Q198" i="27"/>
  <c r="Q146" i="27"/>
  <c r="J147" i="27"/>
  <c r="J199" i="27"/>
  <c r="J95" i="27"/>
  <c r="Z199" i="27"/>
  <c r="Z147" i="27"/>
  <c r="K200" i="27"/>
  <c r="K148" i="27"/>
  <c r="S200" i="27"/>
  <c r="S148" i="27"/>
  <c r="B202" i="27"/>
  <c r="B150" i="27"/>
  <c r="M202" i="27"/>
  <c r="M150" i="27"/>
  <c r="M98" i="27"/>
  <c r="U202" i="27"/>
  <c r="U150" i="27"/>
  <c r="U98" i="27"/>
  <c r="C203" i="27"/>
  <c r="C99" i="27"/>
  <c r="C151" i="27"/>
  <c r="V203" i="27"/>
  <c r="V151" i="27"/>
  <c r="W204" i="27"/>
  <c r="W152" i="27"/>
  <c r="W100" i="27"/>
  <c r="J206" i="27"/>
  <c r="J154" i="27"/>
  <c r="J102" i="27"/>
  <c r="Z206" i="27"/>
  <c r="Z154" i="27"/>
  <c r="C60" i="27"/>
  <c r="D66" i="27"/>
  <c r="S71" i="27"/>
  <c r="W74" i="27"/>
  <c r="C75" i="27"/>
  <c r="D76" i="27"/>
  <c r="Q79" i="27"/>
  <c r="S87" i="27"/>
  <c r="K88" i="27"/>
  <c r="D93" i="27"/>
  <c r="K94" i="27"/>
  <c r="U117" i="27"/>
  <c r="S122" i="27"/>
  <c r="V128" i="27"/>
  <c r="K130" i="27"/>
  <c r="U134" i="27"/>
  <c r="B149" i="27"/>
  <c r="C177" i="27"/>
  <c r="B169" i="27"/>
  <c r="B117" i="27"/>
  <c r="M169" i="27"/>
  <c r="M117" i="27"/>
  <c r="C170" i="27"/>
  <c r="C118" i="27"/>
  <c r="V118" i="27"/>
  <c r="V170" i="27"/>
  <c r="V66" i="27"/>
  <c r="Q173" i="27"/>
  <c r="Q69" i="27"/>
  <c r="J174" i="27"/>
  <c r="J122" i="27"/>
  <c r="Z122" i="27"/>
  <c r="Z174" i="27"/>
  <c r="K175" i="27"/>
  <c r="K123" i="27"/>
  <c r="M177" i="27"/>
  <c r="M125" i="27"/>
  <c r="U177" i="27"/>
  <c r="U125" i="27"/>
  <c r="C178" i="27"/>
  <c r="C74" i="27"/>
  <c r="V178" i="27"/>
  <c r="V126" i="27"/>
  <c r="V74" i="27"/>
  <c r="W179" i="27"/>
  <c r="W127" i="27"/>
  <c r="Q181" i="27"/>
  <c r="Q129" i="27"/>
  <c r="Q77" i="27"/>
  <c r="J182" i="27"/>
  <c r="J130" i="27"/>
  <c r="Z182" i="27"/>
  <c r="Z130" i="27"/>
  <c r="S183" i="27"/>
  <c r="S131" i="27"/>
  <c r="M185" i="27"/>
  <c r="M133" i="27"/>
  <c r="C82" i="27"/>
  <c r="C186" i="27"/>
  <c r="C134" i="27"/>
  <c r="V186" i="27"/>
  <c r="V134" i="27"/>
  <c r="V82" i="27"/>
  <c r="W187" i="27"/>
  <c r="W135" i="27"/>
  <c r="Q189" i="27"/>
  <c r="Q85" i="27"/>
  <c r="Q137" i="27"/>
  <c r="J190" i="27"/>
  <c r="J138" i="27"/>
  <c r="K191" i="27"/>
  <c r="K139" i="27"/>
  <c r="B193" i="27"/>
  <c r="B141" i="27"/>
  <c r="M193" i="27"/>
  <c r="M141" i="27"/>
  <c r="U193" i="27"/>
  <c r="U141" i="27"/>
  <c r="C194" i="27"/>
  <c r="C142" i="27"/>
  <c r="V194" i="27"/>
  <c r="V142" i="27"/>
  <c r="W195" i="27"/>
  <c r="W143" i="27"/>
  <c r="W91" i="27"/>
  <c r="Q197" i="27"/>
  <c r="Q145" i="27"/>
  <c r="J198" i="27"/>
  <c r="J146" i="27"/>
  <c r="Z198" i="27"/>
  <c r="Z146" i="27"/>
  <c r="K147" i="27"/>
  <c r="K199" i="27"/>
  <c r="M201" i="27"/>
  <c r="M149" i="27"/>
  <c r="U201" i="27"/>
  <c r="U149" i="27"/>
  <c r="C202" i="27"/>
  <c r="C150" i="27"/>
  <c r="C98" i="27"/>
  <c r="V202" i="27"/>
  <c r="V150" i="27"/>
  <c r="W203" i="27"/>
  <c r="W151" i="27"/>
  <c r="K206" i="27"/>
  <c r="K154" i="27"/>
  <c r="K102" i="27"/>
  <c r="S206" i="27"/>
  <c r="S154" i="27"/>
  <c r="S102" i="27"/>
  <c r="V60" i="27"/>
  <c r="J61" i="27"/>
  <c r="Q68" i="27"/>
  <c r="J71" i="27"/>
  <c r="K72" i="27"/>
  <c r="U72" i="27"/>
  <c r="B73" i="27"/>
  <c r="K73" i="27"/>
  <c r="V73" i="27"/>
  <c r="B74" i="27"/>
  <c r="M74" i="27"/>
  <c r="D75" i="27"/>
  <c r="Q78" i="27"/>
  <c r="S80" i="27"/>
  <c r="S81" i="27"/>
  <c r="U82" i="27"/>
  <c r="B83" i="27"/>
  <c r="V83" i="27"/>
  <c r="C84" i="27"/>
  <c r="V84" i="27"/>
  <c r="W85" i="27"/>
  <c r="B88" i="27"/>
  <c r="M88" i="27"/>
  <c r="U89" i="27"/>
  <c r="D90" i="27"/>
  <c r="V92" i="27"/>
  <c r="Q93" i="27"/>
  <c r="S96" i="27"/>
  <c r="D99" i="27"/>
  <c r="C117" i="27"/>
  <c r="V117" i="27"/>
  <c r="W128" i="27"/>
  <c r="K131" i="27"/>
  <c r="Z137" i="27"/>
  <c r="Z138" i="27"/>
  <c r="C149" i="27"/>
  <c r="D109" i="26"/>
  <c r="D161" i="26" s="1"/>
  <c r="F109" i="26"/>
  <c r="F161" i="26" s="1"/>
  <c r="N109" i="26"/>
  <c r="N161" i="26" s="1"/>
  <c r="V109" i="26"/>
  <c r="V161" i="26" s="1"/>
  <c r="G109" i="26"/>
  <c r="G161" i="26" s="1"/>
  <c r="O109" i="26"/>
  <c r="O161" i="26" s="1"/>
  <c r="W109" i="26"/>
  <c r="W161" i="26" s="1"/>
  <c r="W67" i="26"/>
  <c r="V110" i="26"/>
  <c r="S95" i="26"/>
  <c r="W171" i="26"/>
  <c r="W71" i="26"/>
  <c r="W91" i="26"/>
  <c r="W99" i="26"/>
  <c r="C66" i="26"/>
  <c r="J72" i="26"/>
  <c r="J80" i="26"/>
  <c r="J100" i="26"/>
  <c r="M102" i="26"/>
  <c r="U102" i="26"/>
  <c r="C91" i="26"/>
  <c r="D77" i="26"/>
  <c r="D85" i="26"/>
  <c r="W89" i="26"/>
  <c r="W93" i="26"/>
  <c r="W149" i="26"/>
  <c r="C65" i="26"/>
  <c r="V85" i="26"/>
  <c r="C60" i="26"/>
  <c r="V60" i="26"/>
  <c r="U89" i="26"/>
  <c r="J142" i="26"/>
  <c r="K110" i="26"/>
  <c r="K62" i="26"/>
  <c r="S66" i="26"/>
  <c r="W68" i="26"/>
  <c r="K74" i="26"/>
  <c r="D76" i="26"/>
  <c r="W76" i="26"/>
  <c r="K86" i="26"/>
  <c r="K90" i="26"/>
  <c r="S90" i="26"/>
  <c r="W92" i="26"/>
  <c r="W100" i="26"/>
  <c r="K102" i="26"/>
  <c r="B94" i="26"/>
  <c r="J98" i="26"/>
  <c r="B78" i="26"/>
  <c r="K162" i="26"/>
  <c r="B80" i="26"/>
  <c r="B66" i="26"/>
  <c r="B69" i="26"/>
  <c r="J70" i="26"/>
  <c r="B73" i="26"/>
  <c r="S97" i="26"/>
  <c r="B102" i="26"/>
  <c r="J133" i="26"/>
  <c r="S154" i="26"/>
  <c r="Q99" i="26"/>
  <c r="W70" i="26"/>
  <c r="J90" i="26"/>
  <c r="B144" i="26"/>
  <c r="J78" i="26"/>
  <c r="K113" i="26"/>
  <c r="S113" i="26"/>
  <c r="K69" i="26"/>
  <c r="B86" i="26"/>
  <c r="K89" i="26"/>
  <c r="S193" i="26"/>
  <c r="M73" i="26"/>
  <c r="V91" i="26"/>
  <c r="J102" i="26"/>
  <c r="M125" i="26"/>
  <c r="K58" i="26"/>
  <c r="J69" i="26"/>
  <c r="C77" i="26"/>
  <c r="C162" i="26"/>
  <c r="C62" i="26"/>
  <c r="C170" i="26"/>
  <c r="V118" i="26"/>
  <c r="C178" i="26"/>
  <c r="C186" i="26"/>
  <c r="J92" i="26"/>
  <c r="J96" i="26"/>
  <c r="C154" i="26"/>
  <c r="M65" i="26"/>
  <c r="J66" i="26"/>
  <c r="J81" i="26"/>
  <c r="Q153" i="26"/>
  <c r="Q115" i="26"/>
  <c r="J86" i="26"/>
  <c r="J89" i="26"/>
  <c r="J74" i="26"/>
  <c r="S112" i="26"/>
  <c r="K68" i="26"/>
  <c r="S72" i="26"/>
  <c r="W82" i="26"/>
  <c r="K96" i="26"/>
  <c r="V66" i="26"/>
  <c r="D65" i="26"/>
  <c r="V68" i="26"/>
  <c r="D91" i="26"/>
  <c r="Z152" i="26"/>
  <c r="C118" i="26"/>
  <c r="S164" i="26"/>
  <c r="A162" i="26"/>
  <c r="A110" i="26"/>
  <c r="A58" i="26"/>
  <c r="A9" i="26"/>
  <c r="D74" i="26"/>
  <c r="W178" i="26"/>
  <c r="W126" i="26"/>
  <c r="W74" i="26"/>
  <c r="J188" i="26"/>
  <c r="J136" i="26"/>
  <c r="J84" i="26"/>
  <c r="Z188" i="26"/>
  <c r="Z136" i="26"/>
  <c r="J167" i="26"/>
  <c r="J115" i="26"/>
  <c r="J63" i="26"/>
  <c r="Z167" i="26"/>
  <c r="Z115" i="26"/>
  <c r="C177" i="26"/>
  <c r="C125" i="26"/>
  <c r="C73" i="26"/>
  <c r="V177" i="26"/>
  <c r="V125" i="26"/>
  <c r="V73" i="26"/>
  <c r="Q187" i="26"/>
  <c r="Q135" i="26"/>
  <c r="Q83" i="26"/>
  <c r="Q166" i="26"/>
  <c r="Q62" i="26"/>
  <c r="Q114" i="26"/>
  <c r="B176" i="26"/>
  <c r="B124" i="26"/>
  <c r="B72" i="26"/>
  <c r="M176" i="26"/>
  <c r="M124" i="26"/>
  <c r="M72" i="26"/>
  <c r="U124" i="26"/>
  <c r="U176" i="26"/>
  <c r="U72" i="26"/>
  <c r="K196" i="26"/>
  <c r="K144" i="26"/>
  <c r="K92" i="26"/>
  <c r="S196" i="26"/>
  <c r="S92" i="26"/>
  <c r="S144" i="26"/>
  <c r="D81" i="26"/>
  <c r="W185" i="26"/>
  <c r="W133" i="26"/>
  <c r="W81" i="26"/>
  <c r="J195" i="26"/>
  <c r="J143" i="26"/>
  <c r="J91" i="26"/>
  <c r="Z195" i="26"/>
  <c r="Z143" i="26"/>
  <c r="S189" i="26"/>
  <c r="S137" i="26"/>
  <c r="S85" i="26"/>
  <c r="W164" i="26"/>
  <c r="W112" i="26"/>
  <c r="W60" i="26"/>
  <c r="K182" i="26"/>
  <c r="K130" i="26"/>
  <c r="K78" i="26"/>
  <c r="S182" i="26"/>
  <c r="S130" i="26"/>
  <c r="S78" i="26"/>
  <c r="C184" i="26"/>
  <c r="C132" i="26"/>
  <c r="C80" i="26"/>
  <c r="V184" i="26"/>
  <c r="V132" i="26"/>
  <c r="V80" i="26"/>
  <c r="Q194" i="26"/>
  <c r="Q142" i="26"/>
  <c r="Q90" i="26"/>
  <c r="C163" i="26"/>
  <c r="C111" i="26"/>
  <c r="C59" i="26"/>
  <c r="V163" i="26"/>
  <c r="V111" i="26"/>
  <c r="V59" i="26"/>
  <c r="J181" i="26"/>
  <c r="J129" i="26"/>
  <c r="J77" i="26"/>
  <c r="Z181" i="26"/>
  <c r="Z129" i="26"/>
  <c r="K189" i="26"/>
  <c r="K137" i="26"/>
  <c r="K85" i="26"/>
  <c r="D60" i="26"/>
  <c r="B162" i="26"/>
  <c r="B58" i="26"/>
  <c r="B110" i="26"/>
  <c r="M162" i="26"/>
  <c r="M58" i="26"/>
  <c r="M110" i="26"/>
  <c r="U162" i="26"/>
  <c r="U110" i="26"/>
  <c r="U58" i="26"/>
  <c r="Q180" i="26"/>
  <c r="Q128" i="26"/>
  <c r="Q76" i="26"/>
  <c r="B191" i="26"/>
  <c r="B139" i="26"/>
  <c r="B87" i="26"/>
  <c r="M191" i="26"/>
  <c r="M139" i="26"/>
  <c r="M87" i="26"/>
  <c r="U191" i="26"/>
  <c r="U139" i="26"/>
  <c r="U87" i="26"/>
  <c r="D88" i="26"/>
  <c r="W192" i="26"/>
  <c r="W140" i="26"/>
  <c r="W88" i="26"/>
  <c r="C198" i="26"/>
  <c r="C146" i="26"/>
  <c r="C94" i="26"/>
  <c r="Q200" i="26"/>
  <c r="Q148" i="26"/>
  <c r="Q96" i="26"/>
  <c r="J201" i="26"/>
  <c r="J149" i="26"/>
  <c r="J97" i="26"/>
  <c r="S202" i="26"/>
  <c r="S150" i="26"/>
  <c r="S98" i="26"/>
  <c r="M204" i="26"/>
  <c r="M152" i="26"/>
  <c r="M100" i="26"/>
  <c r="W163" i="26"/>
  <c r="W111" i="26"/>
  <c r="M168" i="26"/>
  <c r="M116" i="26"/>
  <c r="M64" i="26"/>
  <c r="V169" i="26"/>
  <c r="V117" i="26"/>
  <c r="K129" i="26"/>
  <c r="K181" i="26"/>
  <c r="Q186" i="26"/>
  <c r="Q134" i="26"/>
  <c r="Q82" i="26"/>
  <c r="Z187" i="26"/>
  <c r="Z135" i="26"/>
  <c r="M190" i="26"/>
  <c r="M138" i="26"/>
  <c r="M86" i="26"/>
  <c r="V191" i="26"/>
  <c r="V139" i="26"/>
  <c r="V87" i="26"/>
  <c r="Q193" i="26"/>
  <c r="Q141" i="26"/>
  <c r="Q89" i="26"/>
  <c r="Z194" i="26"/>
  <c r="Z142" i="26"/>
  <c r="U197" i="26"/>
  <c r="U145" i="26"/>
  <c r="W198" i="26"/>
  <c r="W146" i="26"/>
  <c r="W94" i="26"/>
  <c r="K201" i="26"/>
  <c r="K149" i="26"/>
  <c r="K97" i="26"/>
  <c r="D58" i="26"/>
  <c r="Q164" i="26"/>
  <c r="Q60" i="26"/>
  <c r="Z165" i="26"/>
  <c r="Z113" i="26"/>
  <c r="V168" i="26"/>
  <c r="V116" i="26"/>
  <c r="V64" i="26"/>
  <c r="Q171" i="26"/>
  <c r="Q119" i="26"/>
  <c r="Z172" i="26"/>
  <c r="U175" i="26"/>
  <c r="U123" i="26"/>
  <c r="W176" i="26"/>
  <c r="W124" i="26"/>
  <c r="W72" i="26"/>
  <c r="Z179" i="26"/>
  <c r="Z127" i="26"/>
  <c r="U182" i="26"/>
  <c r="U130" i="26"/>
  <c r="U78" i="26"/>
  <c r="M189" i="26"/>
  <c r="M137" i="26"/>
  <c r="V190" i="26"/>
  <c r="V138" i="26"/>
  <c r="V86" i="26"/>
  <c r="M202" i="26"/>
  <c r="M150" i="26"/>
  <c r="M98" i="26"/>
  <c r="V203" i="26"/>
  <c r="V151" i="26"/>
  <c r="V99" i="26"/>
  <c r="J164" i="26"/>
  <c r="J112" i="26"/>
  <c r="Q170" i="26"/>
  <c r="Q118" i="26"/>
  <c r="Q66" i="26"/>
  <c r="U174" i="26"/>
  <c r="U122" i="26"/>
  <c r="U70" i="26"/>
  <c r="J178" i="26"/>
  <c r="J126" i="26"/>
  <c r="S179" i="26"/>
  <c r="S127" i="26"/>
  <c r="S75" i="26"/>
  <c r="B129" i="26"/>
  <c r="B181" i="26"/>
  <c r="C182" i="26"/>
  <c r="C130" i="26"/>
  <c r="C78" i="26"/>
  <c r="Q132" i="26"/>
  <c r="Q80" i="26"/>
  <c r="Z133" i="26"/>
  <c r="Z185" i="26"/>
  <c r="S186" i="26"/>
  <c r="S134" i="26"/>
  <c r="S82" i="26"/>
  <c r="B188" i="26"/>
  <c r="B136" i="26"/>
  <c r="B84" i="26"/>
  <c r="Z192" i="26"/>
  <c r="Z140" i="26"/>
  <c r="C196" i="26"/>
  <c r="C144" i="26"/>
  <c r="J199" i="26"/>
  <c r="J95" i="26"/>
  <c r="Q72" i="26"/>
  <c r="K80" i="26"/>
  <c r="S87" i="26"/>
  <c r="K93" i="26"/>
  <c r="Q112" i="26"/>
  <c r="Z120" i="26"/>
  <c r="U167" i="26"/>
  <c r="Q162" i="26"/>
  <c r="Q110" i="26"/>
  <c r="Q58" i="26"/>
  <c r="J163" i="26"/>
  <c r="J111" i="26"/>
  <c r="J59" i="26"/>
  <c r="Z163" i="26"/>
  <c r="Z111" i="26"/>
  <c r="K164" i="26"/>
  <c r="K112" i="26"/>
  <c r="B166" i="26"/>
  <c r="B114" i="26"/>
  <c r="B62" i="26"/>
  <c r="M166" i="26"/>
  <c r="M114" i="26"/>
  <c r="U166" i="26"/>
  <c r="U114" i="26"/>
  <c r="C167" i="26"/>
  <c r="C63" i="26"/>
  <c r="V167" i="26"/>
  <c r="V115" i="26"/>
  <c r="V63" i="26"/>
  <c r="Q169" i="26"/>
  <c r="Q117" i="26"/>
  <c r="Q65" i="26"/>
  <c r="J170" i="26"/>
  <c r="J118" i="26"/>
  <c r="Z170" i="26"/>
  <c r="Z118" i="26"/>
  <c r="K171" i="26"/>
  <c r="K67" i="26"/>
  <c r="S171" i="26"/>
  <c r="S119" i="26"/>
  <c r="S67" i="26"/>
  <c r="B173" i="26"/>
  <c r="B121" i="26"/>
  <c r="M173" i="26"/>
  <c r="M121" i="26"/>
  <c r="M69" i="26"/>
  <c r="U121" i="26"/>
  <c r="U173" i="26"/>
  <c r="U69" i="26"/>
  <c r="C122" i="26"/>
  <c r="C174" i="26"/>
  <c r="C70" i="26"/>
  <c r="V174" i="26"/>
  <c r="V122" i="26"/>
  <c r="W175" i="26"/>
  <c r="W123" i="26"/>
  <c r="Q176" i="26"/>
  <c r="Q124" i="26"/>
  <c r="J177" i="26"/>
  <c r="J73" i="26"/>
  <c r="Z177" i="26"/>
  <c r="Z125" i="26"/>
  <c r="K126" i="26"/>
  <c r="K178" i="26"/>
  <c r="S178" i="26"/>
  <c r="S126" i="26"/>
  <c r="B180" i="26"/>
  <c r="B128" i="26"/>
  <c r="B76" i="26"/>
  <c r="M180" i="26"/>
  <c r="M128" i="26"/>
  <c r="M76" i="26"/>
  <c r="U180" i="26"/>
  <c r="U128" i="26"/>
  <c r="U76" i="26"/>
  <c r="C181" i="26"/>
  <c r="C129" i="26"/>
  <c r="V181" i="26"/>
  <c r="V129" i="26"/>
  <c r="D78" i="26"/>
  <c r="W182" i="26"/>
  <c r="W78" i="26"/>
  <c r="W130" i="26"/>
  <c r="J184" i="26"/>
  <c r="J132" i="26"/>
  <c r="Z184" i="26"/>
  <c r="Z132" i="26"/>
  <c r="K185" i="26"/>
  <c r="K133" i="26"/>
  <c r="K81" i="26"/>
  <c r="S185" i="26"/>
  <c r="S133" i="26"/>
  <c r="B187" i="26"/>
  <c r="B135" i="26"/>
  <c r="M187" i="26"/>
  <c r="M135" i="26"/>
  <c r="U187" i="26"/>
  <c r="U135" i="26"/>
  <c r="C188" i="26"/>
  <c r="C136" i="26"/>
  <c r="C84" i="26"/>
  <c r="V188" i="26"/>
  <c r="V136" i="26"/>
  <c r="V84" i="26"/>
  <c r="W189" i="26"/>
  <c r="W137" i="26"/>
  <c r="W85" i="26"/>
  <c r="Q191" i="26"/>
  <c r="Q139" i="26"/>
  <c r="K192" i="26"/>
  <c r="K140" i="26"/>
  <c r="S192" i="26"/>
  <c r="S140" i="26"/>
  <c r="S88" i="26"/>
  <c r="B142" i="26"/>
  <c r="B194" i="26"/>
  <c r="M194" i="26"/>
  <c r="M142" i="26"/>
  <c r="M90" i="26"/>
  <c r="U142" i="26"/>
  <c r="U194" i="26"/>
  <c r="C195" i="26"/>
  <c r="C143" i="26"/>
  <c r="D92" i="26"/>
  <c r="W196" i="26"/>
  <c r="W144" i="26"/>
  <c r="B200" i="26"/>
  <c r="B148" i="26"/>
  <c r="M200" i="26"/>
  <c r="M148" i="26"/>
  <c r="U200" i="26"/>
  <c r="U148" i="26"/>
  <c r="U96" i="26"/>
  <c r="C201" i="26"/>
  <c r="C97" i="26"/>
  <c r="V201" i="26"/>
  <c r="V149" i="26"/>
  <c r="V97" i="26"/>
  <c r="D98" i="26"/>
  <c r="W202" i="26"/>
  <c r="W150" i="26"/>
  <c r="W98" i="26"/>
  <c r="Q204" i="26"/>
  <c r="Q152" i="26"/>
  <c r="Q100" i="26"/>
  <c r="C58" i="26"/>
  <c r="Q63" i="26"/>
  <c r="S74" i="26"/>
  <c r="V77" i="26"/>
  <c r="U83" i="26"/>
  <c r="C90" i="26"/>
  <c r="D94" i="26"/>
  <c r="B96" i="26"/>
  <c r="B98" i="26"/>
  <c r="Q111" i="26"/>
  <c r="K119" i="26"/>
  <c r="W122" i="26"/>
  <c r="S141" i="26"/>
  <c r="B150" i="26"/>
  <c r="Q184" i="26"/>
  <c r="D95" i="26"/>
  <c r="K202" i="26"/>
  <c r="K150" i="26"/>
  <c r="K98" i="26"/>
  <c r="U204" i="26"/>
  <c r="U100" i="26"/>
  <c r="U152" i="26"/>
  <c r="Q206" i="26"/>
  <c r="Q102" i="26"/>
  <c r="Q154" i="26"/>
  <c r="B116" i="26"/>
  <c r="B168" i="26"/>
  <c r="B64" i="26"/>
  <c r="W170" i="26"/>
  <c r="W118" i="26"/>
  <c r="W66" i="26"/>
  <c r="Q172" i="26"/>
  <c r="Q120" i="26"/>
  <c r="Q68" i="26"/>
  <c r="Z173" i="26"/>
  <c r="Z121" i="26"/>
  <c r="D73" i="26"/>
  <c r="Q179" i="26"/>
  <c r="Q127" i="26"/>
  <c r="Z180" i="26"/>
  <c r="Z128" i="26"/>
  <c r="B183" i="26"/>
  <c r="B131" i="26"/>
  <c r="B79" i="26"/>
  <c r="U190" i="26"/>
  <c r="U138" i="26"/>
  <c r="K195" i="26"/>
  <c r="K143" i="26"/>
  <c r="K91" i="26"/>
  <c r="B197" i="26"/>
  <c r="B145" i="26"/>
  <c r="B203" i="26"/>
  <c r="B151" i="26"/>
  <c r="B99" i="26"/>
  <c r="C204" i="26"/>
  <c r="C152" i="26"/>
  <c r="C100" i="26"/>
  <c r="Z206" i="26"/>
  <c r="Z154" i="26"/>
  <c r="U86" i="26"/>
  <c r="W169" i="26"/>
  <c r="W117" i="26"/>
  <c r="W65" i="26"/>
  <c r="M175" i="26"/>
  <c r="M123" i="26"/>
  <c r="D72" i="26"/>
  <c r="J179" i="26"/>
  <c r="J127" i="26"/>
  <c r="S180" i="26"/>
  <c r="S128" i="26"/>
  <c r="S76" i="26"/>
  <c r="B182" i="26"/>
  <c r="B130" i="26"/>
  <c r="J186" i="26"/>
  <c r="J134" i="26"/>
  <c r="J82" i="26"/>
  <c r="S187" i="26"/>
  <c r="S135" i="26"/>
  <c r="S83" i="26"/>
  <c r="C190" i="26"/>
  <c r="C138" i="26"/>
  <c r="W191" i="26"/>
  <c r="W139" i="26"/>
  <c r="W87" i="26"/>
  <c r="J193" i="26"/>
  <c r="J141" i="26"/>
  <c r="S194" i="26"/>
  <c r="S142" i="26"/>
  <c r="C145" i="26"/>
  <c r="C197" i="26"/>
  <c r="Q64" i="26"/>
  <c r="S165" i="26"/>
  <c r="S61" i="26"/>
  <c r="B167" i="26"/>
  <c r="B115" i="26"/>
  <c r="D64" i="26"/>
  <c r="J119" i="26"/>
  <c r="J171" i="26"/>
  <c r="J67" i="26"/>
  <c r="S172" i="26"/>
  <c r="S120" i="26"/>
  <c r="S68" i="26"/>
  <c r="M174" i="26"/>
  <c r="M122" i="26"/>
  <c r="Q177" i="26"/>
  <c r="Q125" i="26"/>
  <c r="Z178" i="26"/>
  <c r="Z126" i="26"/>
  <c r="M181" i="26"/>
  <c r="M129" i="26"/>
  <c r="U188" i="26"/>
  <c r="U136" i="26"/>
  <c r="U84" i="26"/>
  <c r="U195" i="26"/>
  <c r="U143" i="26"/>
  <c r="J110" i="26"/>
  <c r="J58" i="26"/>
  <c r="Z162" i="26"/>
  <c r="Z110" i="26"/>
  <c r="K163" i="26"/>
  <c r="K111" i="26"/>
  <c r="K59" i="26"/>
  <c r="S163" i="26"/>
  <c r="S59" i="26"/>
  <c r="S111" i="26"/>
  <c r="B165" i="26"/>
  <c r="B113" i="26"/>
  <c r="B61" i="26"/>
  <c r="M165" i="26"/>
  <c r="M113" i="26"/>
  <c r="M61" i="26"/>
  <c r="U113" i="26"/>
  <c r="U165" i="26"/>
  <c r="U61" i="26"/>
  <c r="C166" i="26"/>
  <c r="C114" i="26"/>
  <c r="V166" i="26"/>
  <c r="V114" i="26"/>
  <c r="D63" i="26"/>
  <c r="W167" i="26"/>
  <c r="W115" i="26"/>
  <c r="W63" i="26"/>
  <c r="Q168" i="26"/>
  <c r="Q116" i="26"/>
  <c r="J169" i="26"/>
  <c r="J65" i="26"/>
  <c r="J117" i="26"/>
  <c r="Z169" i="26"/>
  <c r="Z117" i="26"/>
  <c r="K170" i="26"/>
  <c r="K118" i="26"/>
  <c r="S170" i="26"/>
  <c r="S118" i="26"/>
  <c r="B172" i="26"/>
  <c r="B120" i="26"/>
  <c r="M172" i="26"/>
  <c r="M120" i="26"/>
  <c r="M68" i="26"/>
  <c r="U68" i="26"/>
  <c r="U120" i="26"/>
  <c r="U172" i="26"/>
  <c r="C173" i="26"/>
  <c r="C121" i="26"/>
  <c r="V173" i="26"/>
  <c r="V121" i="26"/>
  <c r="V69" i="26"/>
  <c r="D70" i="26"/>
  <c r="J176" i="26"/>
  <c r="J124" i="26"/>
  <c r="Z176" i="26"/>
  <c r="Z124" i="26"/>
  <c r="K177" i="26"/>
  <c r="K125" i="26"/>
  <c r="K73" i="26"/>
  <c r="S125" i="26"/>
  <c r="S177" i="26"/>
  <c r="S73" i="26"/>
  <c r="B179" i="26"/>
  <c r="B127" i="26"/>
  <c r="B75" i="26"/>
  <c r="M179" i="26"/>
  <c r="M127" i="26"/>
  <c r="M75" i="26"/>
  <c r="U179" i="26"/>
  <c r="U127" i="26"/>
  <c r="U75" i="26"/>
  <c r="C180" i="26"/>
  <c r="C128" i="26"/>
  <c r="C76" i="26"/>
  <c r="V180" i="26"/>
  <c r="V128" i="26"/>
  <c r="V76" i="26"/>
  <c r="W181" i="26"/>
  <c r="W129" i="26"/>
  <c r="W77" i="26"/>
  <c r="Q183" i="26"/>
  <c r="Q131" i="26"/>
  <c r="Q79" i="26"/>
  <c r="K184" i="26"/>
  <c r="K132" i="26"/>
  <c r="S184" i="26"/>
  <c r="S132" i="26"/>
  <c r="B186" i="26"/>
  <c r="B134" i="26"/>
  <c r="B82" i="26"/>
  <c r="M134" i="26"/>
  <c r="M186" i="26"/>
  <c r="U186" i="26"/>
  <c r="U134" i="26"/>
  <c r="C135" i="26"/>
  <c r="C187" i="26"/>
  <c r="C83" i="26"/>
  <c r="V187" i="26"/>
  <c r="V135" i="26"/>
  <c r="D84" i="26"/>
  <c r="W136" i="26"/>
  <c r="W188" i="26"/>
  <c r="W84" i="26"/>
  <c r="Q138" i="26"/>
  <c r="Q190" i="26"/>
  <c r="Q86" i="26"/>
  <c r="J191" i="26"/>
  <c r="J87" i="26"/>
  <c r="Z191" i="26"/>
  <c r="Z139" i="26"/>
  <c r="K198" i="26"/>
  <c r="K146" i="26"/>
  <c r="K94" i="26"/>
  <c r="S198" i="26"/>
  <c r="S146" i="26"/>
  <c r="S94" i="26"/>
  <c r="J60" i="26"/>
  <c r="V65" i="26"/>
  <c r="B68" i="26"/>
  <c r="Q69" i="26"/>
  <c r="D79" i="26"/>
  <c r="S81" i="26"/>
  <c r="V82" i="26"/>
  <c r="V83" i="26"/>
  <c r="M85" i="26"/>
  <c r="K88" i="26"/>
  <c r="S89" i="26"/>
  <c r="B93" i="26"/>
  <c r="C96" i="26"/>
  <c r="V96" i="26"/>
  <c r="V140" i="26"/>
  <c r="Z148" i="26"/>
  <c r="V198" i="26"/>
  <c r="V146" i="26"/>
  <c r="V94" i="26"/>
  <c r="W199" i="26"/>
  <c r="W147" i="26"/>
  <c r="W95" i="26"/>
  <c r="B204" i="26"/>
  <c r="B152" i="26"/>
  <c r="B100" i="26"/>
  <c r="D101" i="26"/>
  <c r="U168" i="26"/>
  <c r="U116" i="26"/>
  <c r="U64" i="26"/>
  <c r="D66" i="26"/>
  <c r="K174" i="26"/>
  <c r="K122" i="26"/>
  <c r="K70" i="26"/>
  <c r="U183" i="26"/>
  <c r="U131" i="26"/>
  <c r="U79" i="26"/>
  <c r="S188" i="26"/>
  <c r="S136" i="26"/>
  <c r="B190" i="26"/>
  <c r="B138" i="26"/>
  <c r="C191" i="26"/>
  <c r="C139" i="26"/>
  <c r="C87" i="26"/>
  <c r="M197" i="26"/>
  <c r="M145" i="26"/>
  <c r="J200" i="26"/>
  <c r="J148" i="26"/>
  <c r="S201" i="26"/>
  <c r="S149" i="26"/>
  <c r="M203" i="26"/>
  <c r="M151" i="26"/>
  <c r="S84" i="26"/>
  <c r="K166" i="26"/>
  <c r="K114" i="26"/>
  <c r="C168" i="26"/>
  <c r="C116" i="26"/>
  <c r="C64" i="26"/>
  <c r="J172" i="26"/>
  <c r="J68" i="26"/>
  <c r="J120" i="26"/>
  <c r="S173" i="26"/>
  <c r="S121" i="26"/>
  <c r="B175" i="26"/>
  <c r="B123" i="26"/>
  <c r="Q178" i="26"/>
  <c r="Q126" i="26"/>
  <c r="Q74" i="26"/>
  <c r="M182" i="26"/>
  <c r="M130" i="26"/>
  <c r="M78" i="26"/>
  <c r="V131" i="26"/>
  <c r="V183" i="26"/>
  <c r="Q185" i="26"/>
  <c r="Q133" i="26"/>
  <c r="Z186" i="26"/>
  <c r="Z134" i="26"/>
  <c r="U189" i="26"/>
  <c r="U137" i="26"/>
  <c r="D87" i="26"/>
  <c r="Q192" i="26"/>
  <c r="Q140" i="26"/>
  <c r="Q88" i="26"/>
  <c r="Z141" i="26"/>
  <c r="Z193" i="26"/>
  <c r="M196" i="26"/>
  <c r="M144" i="26"/>
  <c r="V197" i="26"/>
  <c r="V93" i="26"/>
  <c r="V145" i="26"/>
  <c r="S200" i="26"/>
  <c r="S148" i="26"/>
  <c r="S96" i="26"/>
  <c r="C203" i="26"/>
  <c r="C151" i="26"/>
  <c r="C99" i="26"/>
  <c r="D100" i="26"/>
  <c r="W59" i="26"/>
  <c r="Z164" i="26"/>
  <c r="M167" i="26"/>
  <c r="M115" i="26"/>
  <c r="M63" i="26"/>
  <c r="Z171" i="26"/>
  <c r="Z119" i="26"/>
  <c r="B122" i="26"/>
  <c r="B70" i="26"/>
  <c r="V123" i="26"/>
  <c r="V175" i="26"/>
  <c r="K179" i="26"/>
  <c r="K127" i="26"/>
  <c r="K75" i="26"/>
  <c r="M188" i="26"/>
  <c r="M136" i="26"/>
  <c r="M84" i="26"/>
  <c r="V189" i="26"/>
  <c r="V137" i="26"/>
  <c r="J192" i="26"/>
  <c r="J140" i="26"/>
  <c r="J88" i="26"/>
  <c r="K193" i="26"/>
  <c r="K141" i="26"/>
  <c r="M195" i="26"/>
  <c r="M143" i="26"/>
  <c r="V196" i="26"/>
  <c r="V144" i="26"/>
  <c r="S162" i="26"/>
  <c r="S110" i="26"/>
  <c r="S58" i="26"/>
  <c r="B164" i="26"/>
  <c r="B112" i="26"/>
  <c r="M112" i="26"/>
  <c r="M164" i="26"/>
  <c r="M60" i="26"/>
  <c r="U112" i="26"/>
  <c r="U60" i="26"/>
  <c r="U164" i="26"/>
  <c r="C165" i="26"/>
  <c r="C113" i="26"/>
  <c r="C61" i="26"/>
  <c r="V165" i="26"/>
  <c r="V61" i="26"/>
  <c r="V113" i="26"/>
  <c r="W166" i="26"/>
  <c r="W114" i="26"/>
  <c r="J168" i="26"/>
  <c r="J64" i="26"/>
  <c r="Z168" i="26"/>
  <c r="Z116" i="26"/>
  <c r="K169" i="26"/>
  <c r="K117" i="26"/>
  <c r="S169" i="26"/>
  <c r="S117" i="26"/>
  <c r="S65" i="26"/>
  <c r="B119" i="26"/>
  <c r="B171" i="26"/>
  <c r="B67" i="26"/>
  <c r="M171" i="26"/>
  <c r="M67" i="26"/>
  <c r="U119" i="26"/>
  <c r="U171" i="26"/>
  <c r="U67" i="26"/>
  <c r="C120" i="26"/>
  <c r="C172" i="26"/>
  <c r="V172" i="26"/>
  <c r="V120" i="26"/>
  <c r="D69" i="26"/>
  <c r="W173" i="26"/>
  <c r="W69" i="26"/>
  <c r="W121" i="26"/>
  <c r="Q175" i="26"/>
  <c r="Q123" i="26"/>
  <c r="Q71" i="26"/>
  <c r="K124" i="26"/>
  <c r="K176" i="26"/>
  <c r="S176" i="26"/>
  <c r="S124" i="26"/>
  <c r="B178" i="26"/>
  <c r="B126" i="26"/>
  <c r="M126" i="26"/>
  <c r="M178" i="26"/>
  <c r="U178" i="26"/>
  <c r="U126" i="26"/>
  <c r="C127" i="26"/>
  <c r="C179" i="26"/>
  <c r="C75" i="26"/>
  <c r="V179" i="26"/>
  <c r="V127" i="26"/>
  <c r="V75" i="26"/>
  <c r="W128" i="26"/>
  <c r="W180" i="26"/>
  <c r="Q182" i="26"/>
  <c r="Q130" i="26"/>
  <c r="Q78" i="26"/>
  <c r="J183" i="26"/>
  <c r="J79" i="26"/>
  <c r="Z183" i="26"/>
  <c r="Z131" i="26"/>
  <c r="B192" i="26"/>
  <c r="B140" i="26"/>
  <c r="M192" i="26"/>
  <c r="M140" i="26"/>
  <c r="U192" i="26"/>
  <c r="U140" i="26"/>
  <c r="C141" i="26"/>
  <c r="C193" i="26"/>
  <c r="V193" i="26"/>
  <c r="V141" i="26"/>
  <c r="V89" i="26"/>
  <c r="D90" i="26"/>
  <c r="W194" i="26"/>
  <c r="W142" i="26"/>
  <c r="Q196" i="26"/>
  <c r="Q144" i="26"/>
  <c r="Q92" i="26"/>
  <c r="J197" i="26"/>
  <c r="J93" i="26"/>
  <c r="J145" i="26"/>
  <c r="Z197" i="26"/>
  <c r="Z145" i="26"/>
  <c r="D96" i="26"/>
  <c r="W200" i="26"/>
  <c r="W148" i="26"/>
  <c r="Q202" i="26"/>
  <c r="Q98" i="26"/>
  <c r="Q150" i="26"/>
  <c r="B205" i="26"/>
  <c r="B153" i="26"/>
  <c r="B101" i="26"/>
  <c r="M205" i="26"/>
  <c r="M101" i="26"/>
  <c r="U205" i="26"/>
  <c r="U153" i="26"/>
  <c r="U101" i="26"/>
  <c r="D102" i="26"/>
  <c r="W206" i="26"/>
  <c r="W154" i="26"/>
  <c r="W102" i="26"/>
  <c r="K60" i="26"/>
  <c r="Q61" i="26"/>
  <c r="B63" i="26"/>
  <c r="C68" i="26"/>
  <c r="U74" i="26"/>
  <c r="B77" i="26"/>
  <c r="K77" i="26"/>
  <c r="D80" i="26"/>
  <c r="S80" i="26"/>
  <c r="C86" i="26"/>
  <c r="M88" i="26"/>
  <c r="C89" i="26"/>
  <c r="W90" i="26"/>
  <c r="B92" i="26"/>
  <c r="M92" i="26"/>
  <c r="C93" i="26"/>
  <c r="W96" i="26"/>
  <c r="J125" i="26"/>
  <c r="C149" i="26"/>
  <c r="Z201" i="26"/>
  <c r="Z149" i="26"/>
  <c r="W205" i="26"/>
  <c r="W153" i="26"/>
  <c r="V162" i="26"/>
  <c r="V58" i="26"/>
  <c r="C117" i="26"/>
  <c r="C169" i="26"/>
  <c r="J173" i="26"/>
  <c r="J121" i="26"/>
  <c r="S174" i="26"/>
  <c r="S122" i="26"/>
  <c r="S70" i="26"/>
  <c r="C124" i="26"/>
  <c r="C176" i="26"/>
  <c r="C72" i="26"/>
  <c r="V176" i="26"/>
  <c r="V124" i="26"/>
  <c r="V72" i="26"/>
  <c r="W177" i="26"/>
  <c r="W125" i="26"/>
  <c r="W73" i="26"/>
  <c r="J180" i="26"/>
  <c r="J128" i="26"/>
  <c r="J76" i="26"/>
  <c r="S181" i="26"/>
  <c r="S129" i="26"/>
  <c r="M183" i="26"/>
  <c r="M131" i="26"/>
  <c r="W184" i="26"/>
  <c r="W132" i="26"/>
  <c r="J187" i="26"/>
  <c r="J135" i="26"/>
  <c r="K136" i="26"/>
  <c r="K188" i="26"/>
  <c r="K84" i="26"/>
  <c r="S195" i="26"/>
  <c r="S143" i="26"/>
  <c r="S91" i="26"/>
  <c r="U203" i="26"/>
  <c r="U99" i="26"/>
  <c r="V204" i="26"/>
  <c r="V152" i="26"/>
  <c r="V100" i="26"/>
  <c r="J206" i="26"/>
  <c r="J154" i="26"/>
  <c r="S77" i="26"/>
  <c r="W80" i="26"/>
  <c r="W101" i="26"/>
  <c r="C110" i="26"/>
  <c r="W162" i="26"/>
  <c r="W110" i="26"/>
  <c r="J165" i="26"/>
  <c r="J61" i="26"/>
  <c r="S62" i="26"/>
  <c r="S114" i="26"/>
  <c r="S166" i="26"/>
  <c r="K173" i="26"/>
  <c r="K121" i="26"/>
  <c r="K180" i="26"/>
  <c r="K128" i="26"/>
  <c r="K76" i="26"/>
  <c r="C183" i="26"/>
  <c r="C131" i="26"/>
  <c r="C79" i="26"/>
  <c r="K187" i="26"/>
  <c r="K135" i="26"/>
  <c r="K83" i="26"/>
  <c r="B189" i="26"/>
  <c r="B137" i="26"/>
  <c r="B85" i="26"/>
  <c r="K194" i="26"/>
  <c r="K142" i="26"/>
  <c r="U196" i="26"/>
  <c r="U144" i="26"/>
  <c r="Q199" i="26"/>
  <c r="Q147" i="26"/>
  <c r="Q95" i="26"/>
  <c r="K200" i="26"/>
  <c r="K148" i="26"/>
  <c r="U202" i="26"/>
  <c r="U150" i="26"/>
  <c r="U98" i="26"/>
  <c r="W204" i="26"/>
  <c r="W152" i="26"/>
  <c r="Q75" i="26"/>
  <c r="Q87" i="26"/>
  <c r="K165" i="26"/>
  <c r="K61" i="26"/>
  <c r="W168" i="26"/>
  <c r="W116" i="26"/>
  <c r="W64" i="26"/>
  <c r="K120" i="26"/>
  <c r="K172" i="26"/>
  <c r="C175" i="26"/>
  <c r="C123" i="26"/>
  <c r="C71" i="26"/>
  <c r="U181" i="26"/>
  <c r="U129" i="26"/>
  <c r="V182" i="26"/>
  <c r="V78" i="26"/>
  <c r="V130" i="26"/>
  <c r="W183" i="26"/>
  <c r="W131" i="26"/>
  <c r="K186" i="26"/>
  <c r="K134" i="26"/>
  <c r="K82" i="26"/>
  <c r="C189" i="26"/>
  <c r="C137" i="26"/>
  <c r="C85" i="26"/>
  <c r="W190" i="26"/>
  <c r="W138" i="26"/>
  <c r="W86" i="26"/>
  <c r="B195" i="26"/>
  <c r="B143" i="26"/>
  <c r="B91" i="26"/>
  <c r="W197" i="26"/>
  <c r="W145" i="26"/>
  <c r="Q198" i="26"/>
  <c r="Q146" i="26"/>
  <c r="Z199" i="26"/>
  <c r="Z147" i="26"/>
  <c r="J205" i="26"/>
  <c r="J153" i="26"/>
  <c r="J101" i="26"/>
  <c r="Z205" i="26"/>
  <c r="Z153" i="26"/>
  <c r="B163" i="26"/>
  <c r="B111" i="26"/>
  <c r="M111" i="26"/>
  <c r="M163" i="26"/>
  <c r="U163" i="26"/>
  <c r="U111" i="26"/>
  <c r="C112" i="26"/>
  <c r="C164" i="26"/>
  <c r="V164" i="26"/>
  <c r="V112" i="26"/>
  <c r="D61" i="26"/>
  <c r="W165" i="26"/>
  <c r="W61" i="26"/>
  <c r="W113" i="26"/>
  <c r="K116" i="26"/>
  <c r="K168" i="26"/>
  <c r="K64" i="26"/>
  <c r="S116" i="26"/>
  <c r="S168" i="26"/>
  <c r="S64" i="26"/>
  <c r="B118" i="26"/>
  <c r="B170" i="26"/>
  <c r="M170" i="26"/>
  <c r="M118" i="26"/>
  <c r="M66" i="26"/>
  <c r="U170" i="26"/>
  <c r="U118" i="26"/>
  <c r="U66" i="26"/>
  <c r="C171" i="26"/>
  <c r="C119" i="26"/>
  <c r="C67" i="26"/>
  <c r="V171" i="26"/>
  <c r="V119" i="26"/>
  <c r="V67" i="26"/>
  <c r="W172" i="26"/>
  <c r="W120" i="26"/>
  <c r="Q122" i="26"/>
  <c r="Q174" i="26"/>
  <c r="Q70" i="26"/>
  <c r="J175" i="26"/>
  <c r="J123" i="26"/>
  <c r="Z175" i="26"/>
  <c r="Z123" i="26"/>
  <c r="B184" i="26"/>
  <c r="B132" i="26"/>
  <c r="M184" i="26"/>
  <c r="M132" i="26"/>
  <c r="M80" i="26"/>
  <c r="U184" i="26"/>
  <c r="U132" i="26"/>
  <c r="U80" i="26"/>
  <c r="C185" i="26"/>
  <c r="C133" i="26"/>
  <c r="C81" i="26"/>
  <c r="V185" i="26"/>
  <c r="V81" i="26"/>
  <c r="V133" i="26"/>
  <c r="W186" i="26"/>
  <c r="W134" i="26"/>
  <c r="Q188" i="26"/>
  <c r="Q136" i="26"/>
  <c r="J189" i="26"/>
  <c r="J137" i="26"/>
  <c r="J85" i="26"/>
  <c r="Z189" i="26"/>
  <c r="Z137" i="26"/>
  <c r="K190" i="26"/>
  <c r="K138" i="26"/>
  <c r="S190" i="26"/>
  <c r="S138" i="26"/>
  <c r="C192" i="26"/>
  <c r="C140" i="26"/>
  <c r="C88" i="26"/>
  <c r="D89" i="26"/>
  <c r="W193" i="26"/>
  <c r="W141" i="26"/>
  <c r="Q195" i="26"/>
  <c r="Q143" i="26"/>
  <c r="Q91" i="26"/>
  <c r="J196" i="26"/>
  <c r="J144" i="26"/>
  <c r="B198" i="26"/>
  <c r="B146" i="26"/>
  <c r="M198" i="26"/>
  <c r="M146" i="26"/>
  <c r="U198" i="26"/>
  <c r="U146" i="26"/>
  <c r="U94" i="26"/>
  <c r="C199" i="26"/>
  <c r="C95" i="26"/>
  <c r="C147" i="26"/>
  <c r="V147" i="26"/>
  <c r="V199" i="26"/>
  <c r="Q201" i="26"/>
  <c r="Q97" i="26"/>
  <c r="Q149" i="26"/>
  <c r="J202" i="26"/>
  <c r="J150" i="26"/>
  <c r="Z202" i="26"/>
  <c r="K203" i="26"/>
  <c r="K151" i="26"/>
  <c r="K99" i="26"/>
  <c r="S203" i="26"/>
  <c r="S151" i="26"/>
  <c r="S99" i="26"/>
  <c r="C205" i="26"/>
  <c r="C101" i="26"/>
  <c r="C153" i="26"/>
  <c r="V205" i="26"/>
  <c r="V153" i="26"/>
  <c r="V101" i="26"/>
  <c r="W58" i="26"/>
  <c r="Q59" i="26"/>
  <c r="B60" i="26"/>
  <c r="U63" i="26"/>
  <c r="K65" i="26"/>
  <c r="K66" i="26"/>
  <c r="D68" i="26"/>
  <c r="C69" i="26"/>
  <c r="S69" i="26"/>
  <c r="V70" i="26"/>
  <c r="U71" i="26"/>
  <c r="V74" i="26"/>
  <c r="V79" i="26"/>
  <c r="J83" i="26"/>
  <c r="Q84" i="26"/>
  <c r="D86" i="26"/>
  <c r="S86" i="26"/>
  <c r="M91" i="26"/>
  <c r="C92" i="26"/>
  <c r="D93" i="26"/>
  <c r="U93" i="26"/>
  <c r="M99" i="26"/>
  <c r="J116" i="26"/>
  <c r="V143" i="26"/>
  <c r="Q165" i="26"/>
  <c r="Q113" i="26"/>
  <c r="J166" i="26"/>
  <c r="J114" i="26"/>
  <c r="Z166" i="26"/>
  <c r="Z114" i="26"/>
  <c r="K167" i="26"/>
  <c r="K115" i="26"/>
  <c r="K63" i="26"/>
  <c r="S167" i="26"/>
  <c r="S115" i="26"/>
  <c r="S63" i="26"/>
  <c r="B169" i="26"/>
  <c r="B117" i="26"/>
  <c r="U169" i="26"/>
  <c r="U117" i="26"/>
  <c r="Q173" i="26"/>
  <c r="Q121" i="26"/>
  <c r="J174" i="26"/>
  <c r="J122" i="26"/>
  <c r="Z174" i="26"/>
  <c r="Z122" i="26"/>
  <c r="K175" i="26"/>
  <c r="K123" i="26"/>
  <c r="K71" i="26"/>
  <c r="S175" i="26"/>
  <c r="S123" i="26"/>
  <c r="S71" i="26"/>
  <c r="B177" i="26"/>
  <c r="B125" i="26"/>
  <c r="U177" i="26"/>
  <c r="U125" i="26"/>
  <c r="V178" i="26"/>
  <c r="V126" i="26"/>
  <c r="W179" i="26"/>
  <c r="W127" i="26"/>
  <c r="Q181" i="26"/>
  <c r="Q129" i="26"/>
  <c r="J182" i="26"/>
  <c r="J130" i="26"/>
  <c r="Z182" i="26"/>
  <c r="Z130" i="26"/>
  <c r="K183" i="26"/>
  <c r="K131" i="26"/>
  <c r="K79" i="26"/>
  <c r="S183" i="26"/>
  <c r="S131" i="26"/>
  <c r="S79" i="26"/>
  <c r="B133" i="26"/>
  <c r="B185" i="26"/>
  <c r="M185" i="26"/>
  <c r="M133" i="26"/>
  <c r="U185" i="26"/>
  <c r="U133" i="26"/>
  <c r="V186" i="26"/>
  <c r="V134" i="26"/>
  <c r="W187" i="26"/>
  <c r="W135" i="26"/>
  <c r="Q189" i="26"/>
  <c r="Q137" i="26"/>
  <c r="J190" i="26"/>
  <c r="J138" i="26"/>
  <c r="Z190" i="26"/>
  <c r="Z138" i="26"/>
  <c r="K191" i="26"/>
  <c r="K139" i="26"/>
  <c r="S191" i="26"/>
  <c r="S139" i="26"/>
  <c r="B193" i="26"/>
  <c r="M193" i="26"/>
  <c r="M141" i="26"/>
  <c r="C194" i="26"/>
  <c r="C142" i="26"/>
  <c r="V194" i="26"/>
  <c r="V142" i="26"/>
  <c r="V90" i="26"/>
  <c r="W143" i="26"/>
  <c r="W195" i="26"/>
  <c r="Q197" i="26"/>
  <c r="Q145" i="26"/>
  <c r="J198" i="26"/>
  <c r="J146" i="26"/>
  <c r="Z198" i="26"/>
  <c r="Z146" i="26"/>
  <c r="K199" i="26"/>
  <c r="K147" i="26"/>
  <c r="S199" i="26"/>
  <c r="S147" i="26"/>
  <c r="B201" i="26"/>
  <c r="B149" i="26"/>
  <c r="M201" i="26"/>
  <c r="M149" i="26"/>
  <c r="C202" i="26"/>
  <c r="C150" i="26"/>
  <c r="C98" i="26"/>
  <c r="V202" i="26"/>
  <c r="V150" i="26"/>
  <c r="W203" i="26"/>
  <c r="W151" i="26"/>
  <c r="Q205" i="26"/>
  <c r="Q101" i="26"/>
  <c r="K206" i="26"/>
  <c r="K154" i="26"/>
  <c r="W83" i="26"/>
  <c r="Q85" i="26"/>
  <c r="M89" i="26"/>
  <c r="Q93" i="26"/>
  <c r="K95" i="26"/>
  <c r="U97" i="26"/>
  <c r="S102" i="26"/>
  <c r="B141" i="26"/>
  <c r="U141" i="26"/>
  <c r="V170" i="26"/>
  <c r="C206" i="26"/>
  <c r="U81" i="26"/>
  <c r="M117" i="26"/>
  <c r="W119" i="26"/>
  <c r="Z196" i="26"/>
  <c r="Z144" i="26"/>
  <c r="K197" i="26"/>
  <c r="K145" i="26"/>
  <c r="S197" i="26"/>
  <c r="S145" i="26"/>
  <c r="B199" i="26"/>
  <c r="B147" i="26"/>
  <c r="B95" i="26"/>
  <c r="M147" i="26"/>
  <c r="M199" i="26"/>
  <c r="U199" i="26"/>
  <c r="U95" i="26"/>
  <c r="U147" i="26"/>
  <c r="C148" i="26"/>
  <c r="C200" i="26"/>
  <c r="V200" i="26"/>
  <c r="V148" i="26"/>
  <c r="W201" i="26"/>
  <c r="W97" i="26"/>
  <c r="W75" i="26"/>
  <c r="Q77" i="26"/>
  <c r="M81" i="26"/>
  <c r="S93" i="26"/>
  <c r="C126" i="26"/>
  <c r="J203" i="26"/>
  <c r="J151" i="26"/>
  <c r="Z203" i="26"/>
  <c r="Z151" i="26"/>
  <c r="K204" i="26"/>
  <c r="K152" i="26"/>
  <c r="K100" i="26"/>
  <c r="S152" i="26"/>
  <c r="S204" i="26"/>
  <c r="C102" i="26"/>
  <c r="V206" i="26"/>
  <c r="V154" i="26"/>
  <c r="J62" i="26"/>
  <c r="B65" i="26"/>
  <c r="D67" i="26"/>
  <c r="U73" i="26"/>
  <c r="C82" i="26"/>
  <c r="J94" i="26"/>
  <c r="B97" i="26"/>
  <c r="M97" i="26"/>
  <c r="V98" i="26"/>
  <c r="V102" i="26"/>
  <c r="C134" i="26"/>
  <c r="U149" i="26"/>
  <c r="Q203" i="26"/>
  <c r="Q151" i="26"/>
  <c r="J204" i="26"/>
  <c r="J152" i="26"/>
  <c r="Z204" i="26"/>
  <c r="K205" i="26"/>
  <c r="K153" i="26"/>
  <c r="S205" i="26"/>
  <c r="S153" i="26"/>
  <c r="B206" i="26"/>
  <c r="B154" i="26"/>
  <c r="M154" i="26"/>
  <c r="M206" i="26"/>
  <c r="U206" i="26"/>
  <c r="U154" i="26"/>
  <c r="S101" i="26"/>
  <c r="I206" i="25"/>
  <c r="H206" i="25"/>
  <c r="G206" i="25"/>
  <c r="I205" i="25"/>
  <c r="H205" i="25"/>
  <c r="G205" i="25"/>
  <c r="I204" i="25"/>
  <c r="H204" i="25"/>
  <c r="G204" i="25"/>
  <c r="I203" i="25"/>
  <c r="H203" i="25"/>
  <c r="G203" i="25"/>
  <c r="I202" i="25"/>
  <c r="H202" i="25"/>
  <c r="G202" i="25"/>
  <c r="I201" i="25"/>
  <c r="H201" i="25"/>
  <c r="G201" i="25"/>
  <c r="I200" i="25"/>
  <c r="H200" i="25"/>
  <c r="G200" i="25"/>
  <c r="I199" i="25"/>
  <c r="H199" i="25"/>
  <c r="G199" i="25"/>
  <c r="I198" i="25"/>
  <c r="H198" i="25"/>
  <c r="G198" i="25"/>
  <c r="I197" i="25"/>
  <c r="H197" i="25"/>
  <c r="G197" i="25"/>
  <c r="I196" i="25"/>
  <c r="H196" i="25"/>
  <c r="G196" i="25"/>
  <c r="I195" i="25"/>
  <c r="H195" i="25"/>
  <c r="G195" i="25"/>
  <c r="I194" i="25"/>
  <c r="H194" i="25"/>
  <c r="G194" i="25"/>
  <c r="I193" i="25"/>
  <c r="H193" i="25"/>
  <c r="G193" i="25"/>
  <c r="I192" i="25"/>
  <c r="H192" i="25"/>
  <c r="G192" i="25"/>
  <c r="I191" i="25"/>
  <c r="H191" i="25"/>
  <c r="G191" i="25"/>
  <c r="I190" i="25"/>
  <c r="H190" i="25"/>
  <c r="G190" i="25"/>
  <c r="I189" i="25"/>
  <c r="H189" i="25"/>
  <c r="G189" i="25"/>
  <c r="I188" i="25"/>
  <c r="H188" i="25"/>
  <c r="G188" i="25"/>
  <c r="I187" i="25"/>
  <c r="H187" i="25"/>
  <c r="G187" i="25"/>
  <c r="I186" i="25"/>
  <c r="H186" i="25"/>
  <c r="G186" i="25"/>
  <c r="I185" i="25"/>
  <c r="H185" i="25"/>
  <c r="G185" i="25"/>
  <c r="I184" i="25"/>
  <c r="H184" i="25"/>
  <c r="G184" i="25"/>
  <c r="I183" i="25"/>
  <c r="H183" i="25"/>
  <c r="G183" i="25"/>
  <c r="I182" i="25"/>
  <c r="H182" i="25"/>
  <c r="G182" i="25"/>
  <c r="I181" i="25"/>
  <c r="H181" i="25"/>
  <c r="G181" i="25"/>
  <c r="I180" i="25"/>
  <c r="H180" i="25"/>
  <c r="G180" i="25"/>
  <c r="I179" i="25"/>
  <c r="H179" i="25"/>
  <c r="G179" i="25"/>
  <c r="I178" i="25"/>
  <c r="H178" i="25"/>
  <c r="G178" i="25"/>
  <c r="I177" i="25"/>
  <c r="H177" i="25"/>
  <c r="G177" i="25"/>
  <c r="I176" i="25"/>
  <c r="H176" i="25"/>
  <c r="G176" i="25"/>
  <c r="I175" i="25"/>
  <c r="H175" i="25"/>
  <c r="G175" i="25"/>
  <c r="I174" i="25"/>
  <c r="H174" i="25"/>
  <c r="G174" i="25"/>
  <c r="I173" i="25"/>
  <c r="H173" i="25"/>
  <c r="G173" i="25"/>
  <c r="I172" i="25"/>
  <c r="H172" i="25"/>
  <c r="G172" i="25"/>
  <c r="I171" i="25"/>
  <c r="H171" i="25"/>
  <c r="G171" i="25"/>
  <c r="I170" i="25"/>
  <c r="H170" i="25"/>
  <c r="G170" i="25"/>
  <c r="I169" i="25"/>
  <c r="H169" i="25"/>
  <c r="G169" i="25"/>
  <c r="I168" i="25"/>
  <c r="H168" i="25"/>
  <c r="G168" i="25"/>
  <c r="I167" i="25"/>
  <c r="H167" i="25"/>
  <c r="G167" i="25"/>
  <c r="I166" i="25"/>
  <c r="H166" i="25"/>
  <c r="G166" i="25"/>
  <c r="I165" i="25"/>
  <c r="H165" i="25"/>
  <c r="G165" i="25"/>
  <c r="I164" i="25"/>
  <c r="H164" i="25"/>
  <c r="G164" i="25"/>
  <c r="I163" i="25"/>
  <c r="H163" i="25"/>
  <c r="G163" i="25"/>
  <c r="I162" i="25"/>
  <c r="H162" i="25"/>
  <c r="G162" i="25"/>
  <c r="Z159" i="25"/>
  <c r="W159" i="25"/>
  <c r="V159" i="25"/>
  <c r="U159" i="25"/>
  <c r="S159" i="25"/>
  <c r="Q159" i="25"/>
  <c r="M159" i="25"/>
  <c r="K159" i="25"/>
  <c r="J159" i="25"/>
  <c r="C159" i="25"/>
  <c r="B159" i="25"/>
  <c r="B165" i="25" s="1"/>
  <c r="Z107" i="25"/>
  <c r="Z153" i="25" s="1"/>
  <c r="W107" i="25"/>
  <c r="V107" i="25"/>
  <c r="U107" i="25"/>
  <c r="U128" i="25" s="1"/>
  <c r="S107" i="25"/>
  <c r="S148" i="25" s="1"/>
  <c r="S148" i="29" s="1"/>
  <c r="Q107" i="25"/>
  <c r="M107" i="25"/>
  <c r="M128" i="25" s="1"/>
  <c r="K107" i="25"/>
  <c r="K140" i="25" s="1"/>
  <c r="J107" i="25"/>
  <c r="J153" i="25" s="1"/>
  <c r="C107" i="25"/>
  <c r="B107" i="25"/>
  <c r="B154" i="25" s="1"/>
  <c r="I154" i="25"/>
  <c r="H154" i="25"/>
  <c r="G154" i="25"/>
  <c r="I153" i="25"/>
  <c r="H153" i="25"/>
  <c r="G153" i="25"/>
  <c r="I152" i="25"/>
  <c r="H152" i="25"/>
  <c r="G152" i="25"/>
  <c r="I151" i="25"/>
  <c r="H151" i="25"/>
  <c r="G151" i="25"/>
  <c r="I150" i="25"/>
  <c r="H150" i="25"/>
  <c r="G150" i="25"/>
  <c r="I149" i="25"/>
  <c r="H149" i="25"/>
  <c r="G149" i="25"/>
  <c r="I148" i="25"/>
  <c r="H148" i="25"/>
  <c r="G148" i="25"/>
  <c r="I147" i="25"/>
  <c r="H147" i="25"/>
  <c r="G147" i="25"/>
  <c r="I146" i="25"/>
  <c r="H146" i="25"/>
  <c r="G146" i="25"/>
  <c r="Z145" i="25"/>
  <c r="I145" i="25"/>
  <c r="H145" i="25"/>
  <c r="G145" i="25"/>
  <c r="I144" i="25"/>
  <c r="H144" i="25"/>
  <c r="G144" i="25"/>
  <c r="I143" i="25"/>
  <c r="H143" i="25"/>
  <c r="G143" i="25"/>
  <c r="I142" i="25"/>
  <c r="H142" i="25"/>
  <c r="G142" i="25"/>
  <c r="I141" i="25"/>
  <c r="H141" i="25"/>
  <c r="G141" i="25"/>
  <c r="I140" i="25"/>
  <c r="H140" i="25"/>
  <c r="G140" i="25"/>
  <c r="I139" i="25"/>
  <c r="H139" i="25"/>
  <c r="G139" i="25"/>
  <c r="M138" i="25"/>
  <c r="I138" i="25"/>
  <c r="H138" i="25"/>
  <c r="G138" i="25"/>
  <c r="I137" i="25"/>
  <c r="H137" i="25"/>
  <c r="G137" i="25"/>
  <c r="I136" i="25"/>
  <c r="H136" i="25"/>
  <c r="G136" i="25"/>
  <c r="I135" i="25"/>
  <c r="H135" i="25"/>
  <c r="G135" i="25"/>
  <c r="I134" i="25"/>
  <c r="H134" i="25"/>
  <c r="G134" i="25"/>
  <c r="I133" i="25"/>
  <c r="H133" i="25"/>
  <c r="G133" i="25"/>
  <c r="I132" i="25"/>
  <c r="H132" i="25"/>
  <c r="G132" i="25"/>
  <c r="I131" i="25"/>
  <c r="H131" i="25"/>
  <c r="G131" i="25"/>
  <c r="I130" i="25"/>
  <c r="H130" i="25"/>
  <c r="G130" i="25"/>
  <c r="I129" i="25"/>
  <c r="H129" i="25"/>
  <c r="G129" i="25"/>
  <c r="S128" i="25"/>
  <c r="I128" i="25"/>
  <c r="H128" i="25"/>
  <c r="G128" i="25"/>
  <c r="I127" i="25"/>
  <c r="H127" i="25"/>
  <c r="G127" i="25"/>
  <c r="I126" i="25"/>
  <c r="H126" i="25"/>
  <c r="G126" i="25"/>
  <c r="I125" i="25"/>
  <c r="H125" i="25"/>
  <c r="G125" i="25"/>
  <c r="I124" i="25"/>
  <c r="H124" i="25"/>
  <c r="G124" i="25"/>
  <c r="I123" i="25"/>
  <c r="H123" i="25"/>
  <c r="G123" i="25"/>
  <c r="I122" i="25"/>
  <c r="H122" i="25"/>
  <c r="G122" i="25"/>
  <c r="I121" i="25"/>
  <c r="H121" i="25"/>
  <c r="G121" i="25"/>
  <c r="I120" i="25"/>
  <c r="H120" i="25"/>
  <c r="G120" i="25"/>
  <c r="I119" i="25"/>
  <c r="H119" i="25"/>
  <c r="G119" i="25"/>
  <c r="I118" i="25"/>
  <c r="H118" i="25"/>
  <c r="G118" i="25"/>
  <c r="I117" i="25"/>
  <c r="H117" i="25"/>
  <c r="G117" i="25"/>
  <c r="I116" i="25"/>
  <c r="H116" i="25"/>
  <c r="G116" i="25"/>
  <c r="I115" i="25"/>
  <c r="H115" i="25"/>
  <c r="G115" i="25"/>
  <c r="I114" i="25"/>
  <c r="H114" i="25"/>
  <c r="G114" i="25"/>
  <c r="I113" i="25"/>
  <c r="H113" i="25"/>
  <c r="G113" i="25"/>
  <c r="I112" i="25"/>
  <c r="H112" i="25"/>
  <c r="G112" i="25"/>
  <c r="I111" i="25"/>
  <c r="H111" i="25"/>
  <c r="G111" i="25"/>
  <c r="I110" i="25"/>
  <c r="H110" i="25"/>
  <c r="G110" i="25"/>
  <c r="I102" i="25"/>
  <c r="H102" i="25"/>
  <c r="G102" i="25"/>
  <c r="I101" i="25"/>
  <c r="H101" i="25"/>
  <c r="G101" i="25"/>
  <c r="I100" i="25"/>
  <c r="H100" i="25"/>
  <c r="G100" i="25"/>
  <c r="I99" i="25"/>
  <c r="H99" i="25"/>
  <c r="G99" i="25"/>
  <c r="I98" i="25"/>
  <c r="H98" i="25"/>
  <c r="G98" i="25"/>
  <c r="I97" i="25"/>
  <c r="H97" i="25"/>
  <c r="G97" i="25"/>
  <c r="I96" i="25"/>
  <c r="H96" i="25"/>
  <c r="G96" i="25"/>
  <c r="I95" i="25"/>
  <c r="H95" i="25"/>
  <c r="G95" i="25"/>
  <c r="I94" i="25"/>
  <c r="H94" i="25"/>
  <c r="G94" i="25"/>
  <c r="I93" i="25"/>
  <c r="H93" i="25"/>
  <c r="G93" i="25"/>
  <c r="I92" i="25"/>
  <c r="H92" i="25"/>
  <c r="G92" i="25"/>
  <c r="I91" i="25"/>
  <c r="H91" i="25"/>
  <c r="G91" i="25"/>
  <c r="I90" i="25"/>
  <c r="H90" i="25"/>
  <c r="G90" i="25"/>
  <c r="I89" i="25"/>
  <c r="H89" i="25"/>
  <c r="G89" i="25"/>
  <c r="I88" i="25"/>
  <c r="H88" i="25"/>
  <c r="G88" i="25"/>
  <c r="I87" i="25"/>
  <c r="H87" i="25"/>
  <c r="G87" i="25"/>
  <c r="I86" i="25"/>
  <c r="H86" i="25"/>
  <c r="G86" i="25"/>
  <c r="I85" i="25"/>
  <c r="H85" i="25"/>
  <c r="G85" i="25"/>
  <c r="I84" i="25"/>
  <c r="H84" i="25"/>
  <c r="G84" i="25"/>
  <c r="I83" i="25"/>
  <c r="H83" i="25"/>
  <c r="G83" i="25"/>
  <c r="I82" i="25"/>
  <c r="H82" i="25"/>
  <c r="G82" i="25"/>
  <c r="I81" i="25"/>
  <c r="H81" i="25"/>
  <c r="G81" i="25"/>
  <c r="I80" i="25"/>
  <c r="H80" i="25"/>
  <c r="G80" i="25"/>
  <c r="I79" i="25"/>
  <c r="H79" i="25"/>
  <c r="G79" i="25"/>
  <c r="I78" i="25"/>
  <c r="H78" i="25"/>
  <c r="G78" i="25"/>
  <c r="I77" i="25"/>
  <c r="H77" i="25"/>
  <c r="G77" i="25"/>
  <c r="I76" i="25"/>
  <c r="H76" i="25"/>
  <c r="G76" i="25"/>
  <c r="I75" i="25"/>
  <c r="H75" i="25"/>
  <c r="G75" i="25"/>
  <c r="I74" i="25"/>
  <c r="H74" i="25"/>
  <c r="G74" i="25"/>
  <c r="I73" i="25"/>
  <c r="H73" i="25"/>
  <c r="G73" i="25"/>
  <c r="I72" i="25"/>
  <c r="H72" i="25"/>
  <c r="G72" i="25"/>
  <c r="I71" i="25"/>
  <c r="H71" i="25"/>
  <c r="G71" i="25"/>
  <c r="I70" i="25"/>
  <c r="H70" i="25"/>
  <c r="G70" i="25"/>
  <c r="I69" i="25"/>
  <c r="H69" i="25"/>
  <c r="G69" i="25"/>
  <c r="I68" i="25"/>
  <c r="H68" i="25"/>
  <c r="G68" i="25"/>
  <c r="I67" i="25"/>
  <c r="H67" i="25"/>
  <c r="G67" i="25"/>
  <c r="I66" i="25"/>
  <c r="H66" i="25"/>
  <c r="G66" i="25"/>
  <c r="I65" i="25"/>
  <c r="H65" i="25"/>
  <c r="G65" i="25"/>
  <c r="I64" i="25"/>
  <c r="H64" i="25"/>
  <c r="G64" i="25"/>
  <c r="I63" i="25"/>
  <c r="H63" i="25"/>
  <c r="G63" i="25"/>
  <c r="I62" i="25"/>
  <c r="H62" i="25"/>
  <c r="G62" i="25"/>
  <c r="I61" i="25"/>
  <c r="H61" i="25"/>
  <c r="G61" i="25"/>
  <c r="I60" i="25"/>
  <c r="H60" i="25"/>
  <c r="G60" i="25"/>
  <c r="I59" i="25"/>
  <c r="H59" i="25"/>
  <c r="G59" i="25"/>
  <c r="I58" i="25"/>
  <c r="H58" i="25"/>
  <c r="G58" i="25"/>
  <c r="I57" i="25"/>
  <c r="I109" i="25" s="1"/>
  <c r="I161" i="25" s="1"/>
  <c r="H57" i="25"/>
  <c r="H109" i="25" s="1"/>
  <c r="H161" i="25" s="1"/>
  <c r="G57" i="25"/>
  <c r="G109" i="25" s="1"/>
  <c r="G161" i="25" s="1"/>
  <c r="F57" i="25"/>
  <c r="F109" i="25" s="1"/>
  <c r="F161" i="25" s="1"/>
  <c r="D57" i="25"/>
  <c r="D109" i="25" s="1"/>
  <c r="D161" i="25" s="1"/>
  <c r="C57" i="25"/>
  <c r="C109" i="25" s="1"/>
  <c r="C161" i="25" s="1"/>
  <c r="Z52" i="25"/>
  <c r="Z102" i="25" s="1"/>
  <c r="Z102" i="29" s="1"/>
  <c r="Y52" i="25"/>
  <c r="X52" i="25"/>
  <c r="W52" i="25"/>
  <c r="V52" i="25"/>
  <c r="U52" i="25"/>
  <c r="T52" i="25"/>
  <c r="S52" i="25"/>
  <c r="R52" i="25"/>
  <c r="Q52" i="25"/>
  <c r="P52" i="25"/>
  <c r="O52" i="25"/>
  <c r="N52" i="25"/>
  <c r="M52" i="25"/>
  <c r="L52" i="25"/>
  <c r="K52" i="25"/>
  <c r="J52" i="25"/>
  <c r="F52" i="25"/>
  <c r="F102" i="25" s="1"/>
  <c r="F102" i="29" s="1"/>
  <c r="E52" i="25"/>
  <c r="D52" i="25"/>
  <c r="C52" i="25"/>
  <c r="B52" i="25"/>
  <c r="Z51" i="25"/>
  <c r="Z101" i="25" s="1"/>
  <c r="Z101" i="29" s="1"/>
  <c r="Y51" i="25"/>
  <c r="X51" i="25"/>
  <c r="W51" i="25"/>
  <c r="V51" i="25"/>
  <c r="U51" i="25"/>
  <c r="T51" i="25"/>
  <c r="S51" i="25"/>
  <c r="R51" i="25"/>
  <c r="Q51" i="25"/>
  <c r="P51" i="25"/>
  <c r="O51" i="25"/>
  <c r="N51" i="25"/>
  <c r="M51" i="25"/>
  <c r="L51" i="25"/>
  <c r="K51" i="25"/>
  <c r="J51" i="25"/>
  <c r="F51" i="25"/>
  <c r="F101" i="25" s="1"/>
  <c r="F101" i="29" s="1"/>
  <c r="E51" i="25"/>
  <c r="D51" i="25"/>
  <c r="C51" i="25"/>
  <c r="B51" i="25"/>
  <c r="Z50" i="25"/>
  <c r="Z100" i="25" s="1"/>
  <c r="Z100" i="29" s="1"/>
  <c r="Y50" i="25"/>
  <c r="X50" i="25"/>
  <c r="W50" i="25"/>
  <c r="V50" i="25"/>
  <c r="U50" i="25"/>
  <c r="T50" i="25"/>
  <c r="S50" i="25"/>
  <c r="R50" i="25"/>
  <c r="Q50" i="25"/>
  <c r="P50" i="25"/>
  <c r="O50" i="25"/>
  <c r="N50" i="25"/>
  <c r="M50" i="25"/>
  <c r="L50" i="25"/>
  <c r="K50" i="25"/>
  <c r="J50" i="25"/>
  <c r="F50" i="25"/>
  <c r="F100" i="25" s="1"/>
  <c r="F100" i="29" s="1"/>
  <c r="E50" i="25"/>
  <c r="D50" i="25"/>
  <c r="C50" i="25"/>
  <c r="B50" i="25"/>
  <c r="Z49" i="25"/>
  <c r="Z99" i="25" s="1"/>
  <c r="Z99" i="29" s="1"/>
  <c r="Y49" i="25"/>
  <c r="X49" i="25"/>
  <c r="W49" i="25"/>
  <c r="V49" i="25"/>
  <c r="U49" i="25"/>
  <c r="T49" i="25"/>
  <c r="S49" i="25"/>
  <c r="R49" i="25"/>
  <c r="Q49" i="25"/>
  <c r="P49" i="25"/>
  <c r="O49" i="25"/>
  <c r="N49" i="25"/>
  <c r="M49" i="25"/>
  <c r="L49" i="25"/>
  <c r="K49" i="25"/>
  <c r="J49" i="25"/>
  <c r="F49" i="25"/>
  <c r="F99" i="25" s="1"/>
  <c r="F99" i="29" s="1"/>
  <c r="E49" i="25"/>
  <c r="D49" i="25"/>
  <c r="C49" i="25"/>
  <c r="B49" i="25"/>
  <c r="Z48" i="25"/>
  <c r="Z98" i="25" s="1"/>
  <c r="Z98" i="29" s="1"/>
  <c r="Y48" i="25"/>
  <c r="X48" i="25"/>
  <c r="W48" i="25"/>
  <c r="V48" i="25"/>
  <c r="U48" i="25"/>
  <c r="T48" i="25"/>
  <c r="S48" i="25"/>
  <c r="R48" i="25"/>
  <c r="Q48" i="25"/>
  <c r="P48" i="25"/>
  <c r="O48" i="25"/>
  <c r="N48" i="25"/>
  <c r="M48" i="25"/>
  <c r="L48" i="25"/>
  <c r="K48" i="25"/>
  <c r="J48" i="25"/>
  <c r="F48" i="25"/>
  <c r="F98" i="25" s="1"/>
  <c r="F98" i="29" s="1"/>
  <c r="E48" i="25"/>
  <c r="D48" i="25"/>
  <c r="C48" i="25"/>
  <c r="B48" i="25"/>
  <c r="Z47" i="25"/>
  <c r="Z97" i="25" s="1"/>
  <c r="Z97" i="29" s="1"/>
  <c r="Y47" i="25"/>
  <c r="X47" i="25"/>
  <c r="W47" i="25"/>
  <c r="V47" i="25"/>
  <c r="U47" i="25"/>
  <c r="T47" i="25"/>
  <c r="S47" i="25"/>
  <c r="R47" i="25"/>
  <c r="Q47" i="25"/>
  <c r="P47" i="25"/>
  <c r="O47" i="25"/>
  <c r="N47" i="25"/>
  <c r="M47" i="25"/>
  <c r="L47" i="25"/>
  <c r="K47" i="25"/>
  <c r="J47" i="25"/>
  <c r="F47" i="25"/>
  <c r="F97" i="25" s="1"/>
  <c r="F97" i="29" s="1"/>
  <c r="E47" i="25"/>
  <c r="D47" i="25"/>
  <c r="C47" i="25"/>
  <c r="B47" i="25"/>
  <c r="Z46" i="25"/>
  <c r="Z96" i="25" s="1"/>
  <c r="Z96" i="29" s="1"/>
  <c r="Y46" i="25"/>
  <c r="X46" i="25"/>
  <c r="W46" i="25"/>
  <c r="V46" i="25"/>
  <c r="U46" i="25"/>
  <c r="T46" i="25"/>
  <c r="S46" i="25"/>
  <c r="R46" i="25"/>
  <c r="Q46" i="25"/>
  <c r="P46" i="25"/>
  <c r="O46" i="25"/>
  <c r="N46" i="25"/>
  <c r="M46" i="25"/>
  <c r="L46" i="25"/>
  <c r="K46" i="25"/>
  <c r="J46" i="25"/>
  <c r="F46" i="25"/>
  <c r="F96" i="25" s="1"/>
  <c r="F96" i="29" s="1"/>
  <c r="E46" i="25"/>
  <c r="D46" i="25"/>
  <c r="C46" i="25"/>
  <c r="B46" i="25"/>
  <c r="Z45" i="25"/>
  <c r="Z95" i="25" s="1"/>
  <c r="Z95" i="29" s="1"/>
  <c r="Y45" i="25"/>
  <c r="X45" i="25"/>
  <c r="W45" i="25"/>
  <c r="V45" i="25"/>
  <c r="U45" i="25"/>
  <c r="T45" i="25"/>
  <c r="S45" i="25"/>
  <c r="R45" i="25"/>
  <c r="Q45" i="25"/>
  <c r="P45" i="25"/>
  <c r="O45" i="25"/>
  <c r="N45" i="25"/>
  <c r="M45" i="25"/>
  <c r="L45" i="25"/>
  <c r="K45" i="25"/>
  <c r="J45" i="25"/>
  <c r="F45" i="25"/>
  <c r="F95" i="25" s="1"/>
  <c r="F95" i="29" s="1"/>
  <c r="E45" i="25"/>
  <c r="D45" i="25"/>
  <c r="C45" i="25"/>
  <c r="B45" i="25"/>
  <c r="Z44" i="25"/>
  <c r="Z94" i="25" s="1"/>
  <c r="Z94" i="29" s="1"/>
  <c r="Y44" i="25"/>
  <c r="X44" i="25"/>
  <c r="W44" i="25"/>
  <c r="V44" i="25"/>
  <c r="U44" i="25"/>
  <c r="T44" i="25"/>
  <c r="S44" i="25"/>
  <c r="R44" i="25"/>
  <c r="Q44" i="25"/>
  <c r="P44" i="25"/>
  <c r="O44" i="25"/>
  <c r="N44" i="25"/>
  <c r="M44" i="25"/>
  <c r="L44" i="25"/>
  <c r="K44" i="25"/>
  <c r="J44" i="25"/>
  <c r="F44" i="25"/>
  <c r="F94" i="25" s="1"/>
  <c r="F94" i="29" s="1"/>
  <c r="E44" i="25"/>
  <c r="D44" i="25"/>
  <c r="C44" i="25"/>
  <c r="B44" i="25"/>
  <c r="Z43" i="25"/>
  <c r="Z93" i="25" s="1"/>
  <c r="Z93" i="29" s="1"/>
  <c r="Y43" i="25"/>
  <c r="X43" i="25"/>
  <c r="W43" i="25"/>
  <c r="V43" i="25"/>
  <c r="U43" i="25"/>
  <c r="T43" i="25"/>
  <c r="S43" i="25"/>
  <c r="R43" i="25"/>
  <c r="Q43" i="25"/>
  <c r="P43" i="25"/>
  <c r="O43" i="25"/>
  <c r="N43" i="25"/>
  <c r="M43" i="25"/>
  <c r="L43" i="25"/>
  <c r="K43" i="25"/>
  <c r="J43" i="25"/>
  <c r="F43" i="25"/>
  <c r="F93" i="25" s="1"/>
  <c r="F93" i="29" s="1"/>
  <c r="E43" i="25"/>
  <c r="D43" i="25"/>
  <c r="C43" i="25"/>
  <c r="B43" i="25"/>
  <c r="Z42" i="25"/>
  <c r="Z92" i="25" s="1"/>
  <c r="Z92" i="29" s="1"/>
  <c r="Y42" i="25"/>
  <c r="X42" i="25"/>
  <c r="W42" i="25"/>
  <c r="V42" i="25"/>
  <c r="U42" i="25"/>
  <c r="T42" i="25"/>
  <c r="S42" i="25"/>
  <c r="R42" i="25"/>
  <c r="Q42" i="25"/>
  <c r="P42" i="25"/>
  <c r="O42" i="25"/>
  <c r="N42" i="25"/>
  <c r="M42" i="25"/>
  <c r="L42" i="25"/>
  <c r="K42" i="25"/>
  <c r="J42" i="25"/>
  <c r="F42" i="25"/>
  <c r="F92" i="25" s="1"/>
  <c r="F92" i="29" s="1"/>
  <c r="E42" i="25"/>
  <c r="D42" i="25"/>
  <c r="C42" i="25"/>
  <c r="B42" i="25"/>
  <c r="Z41" i="25"/>
  <c r="Z91" i="25" s="1"/>
  <c r="Z91" i="29" s="1"/>
  <c r="Y41" i="25"/>
  <c r="X41" i="25"/>
  <c r="W41" i="25"/>
  <c r="V41" i="25"/>
  <c r="U41" i="25"/>
  <c r="T41" i="25"/>
  <c r="S41" i="25"/>
  <c r="R41" i="25"/>
  <c r="Q41" i="25"/>
  <c r="P41" i="25"/>
  <c r="O41" i="25"/>
  <c r="N41" i="25"/>
  <c r="M41" i="25"/>
  <c r="L41" i="25"/>
  <c r="K41" i="25"/>
  <c r="J41" i="25"/>
  <c r="F41" i="25"/>
  <c r="F91" i="25" s="1"/>
  <c r="F91" i="29" s="1"/>
  <c r="E41" i="25"/>
  <c r="D41" i="25"/>
  <c r="C41" i="25"/>
  <c r="B41" i="25"/>
  <c r="Z40" i="25"/>
  <c r="Z90" i="25" s="1"/>
  <c r="Z90" i="29" s="1"/>
  <c r="Y40" i="25"/>
  <c r="X40" i="25"/>
  <c r="W40" i="25"/>
  <c r="V40" i="25"/>
  <c r="U40" i="25"/>
  <c r="T40" i="25"/>
  <c r="S40" i="25"/>
  <c r="R40" i="25"/>
  <c r="Q40" i="25"/>
  <c r="P40" i="25"/>
  <c r="O40" i="25"/>
  <c r="N40" i="25"/>
  <c r="M40" i="25"/>
  <c r="L40" i="25"/>
  <c r="K40" i="25"/>
  <c r="J40" i="25"/>
  <c r="F40" i="25"/>
  <c r="F90" i="25" s="1"/>
  <c r="F90" i="29" s="1"/>
  <c r="E40" i="25"/>
  <c r="D40" i="25"/>
  <c r="C40" i="25"/>
  <c r="B40" i="25"/>
  <c r="Z39" i="25"/>
  <c r="Z89" i="25" s="1"/>
  <c r="Z89" i="29" s="1"/>
  <c r="Y39" i="25"/>
  <c r="X39" i="25"/>
  <c r="W39" i="25"/>
  <c r="V39" i="25"/>
  <c r="U39" i="25"/>
  <c r="T39" i="25"/>
  <c r="S39" i="25"/>
  <c r="R39" i="25"/>
  <c r="Q39" i="25"/>
  <c r="P39" i="25"/>
  <c r="O39" i="25"/>
  <c r="N39" i="25"/>
  <c r="M39" i="25"/>
  <c r="L39" i="25"/>
  <c r="K39" i="25"/>
  <c r="J39" i="25"/>
  <c r="F39" i="25"/>
  <c r="F89" i="25" s="1"/>
  <c r="F89" i="29" s="1"/>
  <c r="E39" i="25"/>
  <c r="D39" i="25"/>
  <c r="C39" i="25"/>
  <c r="B39" i="25"/>
  <c r="Z38" i="25"/>
  <c r="Z88" i="25" s="1"/>
  <c r="Z88" i="29" s="1"/>
  <c r="Y38" i="25"/>
  <c r="X38" i="25"/>
  <c r="W38" i="25"/>
  <c r="V38" i="25"/>
  <c r="U38" i="25"/>
  <c r="T38" i="25"/>
  <c r="S38" i="25"/>
  <c r="R38" i="25"/>
  <c r="Q38" i="25"/>
  <c r="P38" i="25"/>
  <c r="O38" i="25"/>
  <c r="N38" i="25"/>
  <c r="M38" i="25"/>
  <c r="L38" i="25"/>
  <c r="K38" i="25"/>
  <c r="J38" i="25"/>
  <c r="F38" i="25"/>
  <c r="F88" i="25" s="1"/>
  <c r="F88" i="29" s="1"/>
  <c r="E38" i="25"/>
  <c r="D38" i="25"/>
  <c r="C38" i="25"/>
  <c r="B38" i="25"/>
  <c r="Z37" i="25"/>
  <c r="Z87" i="25" s="1"/>
  <c r="Z87" i="29" s="1"/>
  <c r="Y37" i="25"/>
  <c r="X37" i="25"/>
  <c r="W37" i="25"/>
  <c r="V37" i="25"/>
  <c r="U37" i="25"/>
  <c r="T37" i="25"/>
  <c r="S37" i="25"/>
  <c r="R37" i="25"/>
  <c r="Q37" i="25"/>
  <c r="P37" i="25"/>
  <c r="O37" i="25"/>
  <c r="N37" i="25"/>
  <c r="M37" i="25"/>
  <c r="L37" i="25"/>
  <c r="K37" i="25"/>
  <c r="J37" i="25"/>
  <c r="F37" i="25"/>
  <c r="F87" i="25" s="1"/>
  <c r="F87" i="29" s="1"/>
  <c r="E37" i="25"/>
  <c r="D37" i="25"/>
  <c r="C37" i="25"/>
  <c r="B37" i="25"/>
  <c r="Z36" i="25"/>
  <c r="Z86" i="25" s="1"/>
  <c r="Z86" i="29" s="1"/>
  <c r="Y36" i="25"/>
  <c r="X36" i="25"/>
  <c r="W36" i="25"/>
  <c r="V36" i="25"/>
  <c r="U36" i="25"/>
  <c r="T36" i="25"/>
  <c r="S36" i="25"/>
  <c r="R36" i="25"/>
  <c r="Q36" i="25"/>
  <c r="P36" i="25"/>
  <c r="O36" i="25"/>
  <c r="N36" i="25"/>
  <c r="M36" i="25"/>
  <c r="L36" i="25"/>
  <c r="K36" i="25"/>
  <c r="J36" i="25"/>
  <c r="F36" i="25"/>
  <c r="F86" i="25" s="1"/>
  <c r="F86" i="29" s="1"/>
  <c r="E36" i="25"/>
  <c r="D36" i="25"/>
  <c r="C36" i="25"/>
  <c r="B36" i="25"/>
  <c r="Z35" i="25"/>
  <c r="Z85" i="25" s="1"/>
  <c r="Z85" i="29" s="1"/>
  <c r="Y35" i="25"/>
  <c r="X35" i="25"/>
  <c r="W35" i="25"/>
  <c r="V35" i="25"/>
  <c r="U35" i="25"/>
  <c r="T35" i="25"/>
  <c r="S35" i="25"/>
  <c r="R35" i="25"/>
  <c r="Q35" i="25"/>
  <c r="P35" i="25"/>
  <c r="O35" i="25"/>
  <c r="N35" i="25"/>
  <c r="M35" i="25"/>
  <c r="L35" i="25"/>
  <c r="K35" i="25"/>
  <c r="J35" i="25"/>
  <c r="F35" i="25"/>
  <c r="F85" i="25" s="1"/>
  <c r="F85" i="29" s="1"/>
  <c r="E35" i="25"/>
  <c r="D35" i="25"/>
  <c r="C35" i="25"/>
  <c r="B35" i="25"/>
  <c r="Z34" i="25"/>
  <c r="Z84" i="25" s="1"/>
  <c r="Z84" i="29" s="1"/>
  <c r="Y34" i="25"/>
  <c r="X34" i="25"/>
  <c r="W34" i="25"/>
  <c r="V34" i="25"/>
  <c r="U34" i="25"/>
  <c r="T34" i="25"/>
  <c r="S34" i="25"/>
  <c r="R34" i="25"/>
  <c r="Q34" i="25"/>
  <c r="P34" i="25"/>
  <c r="O34" i="25"/>
  <c r="N34" i="25"/>
  <c r="M34" i="25"/>
  <c r="L34" i="25"/>
  <c r="K34" i="25"/>
  <c r="J34" i="25"/>
  <c r="F34" i="25"/>
  <c r="F84" i="25" s="1"/>
  <c r="F84" i="29" s="1"/>
  <c r="E34" i="25"/>
  <c r="D34" i="25"/>
  <c r="C34" i="25"/>
  <c r="B34" i="25"/>
  <c r="Z33" i="25"/>
  <c r="Z83" i="25" s="1"/>
  <c r="Z83" i="29" s="1"/>
  <c r="Y33" i="25"/>
  <c r="X33" i="25"/>
  <c r="W33" i="25"/>
  <c r="V33" i="25"/>
  <c r="U33" i="25"/>
  <c r="T33" i="25"/>
  <c r="S33" i="25"/>
  <c r="R33" i="25"/>
  <c r="Q33" i="25"/>
  <c r="P33" i="25"/>
  <c r="O33" i="25"/>
  <c r="N33" i="25"/>
  <c r="M33" i="25"/>
  <c r="L33" i="25"/>
  <c r="K33" i="25"/>
  <c r="J33" i="25"/>
  <c r="F33" i="25"/>
  <c r="F83" i="25" s="1"/>
  <c r="F83" i="29" s="1"/>
  <c r="E33" i="25"/>
  <c r="D33" i="25"/>
  <c r="C33" i="25"/>
  <c r="B33" i="25"/>
  <c r="Z32" i="25"/>
  <c r="Z82" i="25" s="1"/>
  <c r="Z82" i="29" s="1"/>
  <c r="Y32" i="25"/>
  <c r="X32" i="25"/>
  <c r="W32" i="25"/>
  <c r="V32" i="25"/>
  <c r="U32" i="25"/>
  <c r="T32" i="25"/>
  <c r="S32" i="25"/>
  <c r="R32" i="25"/>
  <c r="Q32" i="25"/>
  <c r="P32" i="25"/>
  <c r="O32" i="25"/>
  <c r="N32" i="25"/>
  <c r="M32" i="25"/>
  <c r="L32" i="25"/>
  <c r="K32" i="25"/>
  <c r="J32" i="25"/>
  <c r="F32" i="25"/>
  <c r="F82" i="25" s="1"/>
  <c r="F82" i="29" s="1"/>
  <c r="E32" i="25"/>
  <c r="D32" i="25"/>
  <c r="C32" i="25"/>
  <c r="B32" i="25"/>
  <c r="Z31" i="25"/>
  <c r="Z81" i="25" s="1"/>
  <c r="Z81" i="29" s="1"/>
  <c r="Y31" i="25"/>
  <c r="X31" i="25"/>
  <c r="W31" i="25"/>
  <c r="V31" i="25"/>
  <c r="U31" i="25"/>
  <c r="T31" i="25"/>
  <c r="S31" i="25"/>
  <c r="R31" i="25"/>
  <c r="Q31" i="25"/>
  <c r="P31" i="25"/>
  <c r="O31" i="25"/>
  <c r="N31" i="25"/>
  <c r="M31" i="25"/>
  <c r="L31" i="25"/>
  <c r="K31" i="25"/>
  <c r="J31" i="25"/>
  <c r="F31" i="25"/>
  <c r="F81" i="25" s="1"/>
  <c r="F81" i="29" s="1"/>
  <c r="E31" i="25"/>
  <c r="D31" i="25"/>
  <c r="C31" i="25"/>
  <c r="B31" i="25"/>
  <c r="Z30" i="25"/>
  <c r="Z80" i="25" s="1"/>
  <c r="Z80" i="29" s="1"/>
  <c r="Y30" i="25"/>
  <c r="X30" i="25"/>
  <c r="W30" i="25"/>
  <c r="V30" i="25"/>
  <c r="U30" i="25"/>
  <c r="T30" i="25"/>
  <c r="S30" i="25"/>
  <c r="R30" i="25"/>
  <c r="Q30" i="25"/>
  <c r="P30" i="25"/>
  <c r="O30" i="25"/>
  <c r="N30" i="25"/>
  <c r="M30" i="25"/>
  <c r="L30" i="25"/>
  <c r="K30" i="25"/>
  <c r="J30" i="25"/>
  <c r="F30" i="25"/>
  <c r="F80" i="25" s="1"/>
  <c r="F80" i="29" s="1"/>
  <c r="E30" i="25"/>
  <c r="D30" i="25"/>
  <c r="C30" i="25"/>
  <c r="B30" i="25"/>
  <c r="Z29" i="25"/>
  <c r="Z79" i="25" s="1"/>
  <c r="Z79" i="29" s="1"/>
  <c r="Y29" i="25"/>
  <c r="X29" i="25"/>
  <c r="W29" i="25"/>
  <c r="V29" i="25"/>
  <c r="U29" i="25"/>
  <c r="T29" i="25"/>
  <c r="S29" i="25"/>
  <c r="R29" i="25"/>
  <c r="Q29" i="25"/>
  <c r="P29" i="25"/>
  <c r="O29" i="25"/>
  <c r="N29" i="25"/>
  <c r="M29" i="25"/>
  <c r="L29" i="25"/>
  <c r="K29" i="25"/>
  <c r="J29" i="25"/>
  <c r="F29" i="25"/>
  <c r="F79" i="25" s="1"/>
  <c r="F79" i="29" s="1"/>
  <c r="E29" i="25"/>
  <c r="D29" i="25"/>
  <c r="C29" i="25"/>
  <c r="B29" i="25"/>
  <c r="Z28" i="25"/>
  <c r="Z78" i="25" s="1"/>
  <c r="Z78" i="29" s="1"/>
  <c r="Y28" i="25"/>
  <c r="X28" i="25"/>
  <c r="W28" i="25"/>
  <c r="V28" i="25"/>
  <c r="U28" i="25"/>
  <c r="T28" i="25"/>
  <c r="S28" i="25"/>
  <c r="R28" i="25"/>
  <c r="Q28" i="25"/>
  <c r="P28" i="25"/>
  <c r="O28" i="25"/>
  <c r="N28" i="25"/>
  <c r="M28" i="25"/>
  <c r="L28" i="25"/>
  <c r="K28" i="25"/>
  <c r="J28" i="25"/>
  <c r="F28" i="25"/>
  <c r="F78" i="25" s="1"/>
  <c r="F78" i="29" s="1"/>
  <c r="E28" i="25"/>
  <c r="D28" i="25"/>
  <c r="C28" i="25"/>
  <c r="B28" i="25"/>
  <c r="Z27" i="25"/>
  <c r="Z77" i="25" s="1"/>
  <c r="Z77" i="29" s="1"/>
  <c r="Y27" i="25"/>
  <c r="X27" i="25"/>
  <c r="W27" i="25"/>
  <c r="V27" i="25"/>
  <c r="U27" i="25"/>
  <c r="T27" i="25"/>
  <c r="S27" i="25"/>
  <c r="R27" i="25"/>
  <c r="Q27" i="25"/>
  <c r="P27" i="25"/>
  <c r="O27" i="25"/>
  <c r="N27" i="25"/>
  <c r="M27" i="25"/>
  <c r="L27" i="25"/>
  <c r="K27" i="25"/>
  <c r="J27" i="25"/>
  <c r="F27" i="25"/>
  <c r="F77" i="25" s="1"/>
  <c r="F77" i="29" s="1"/>
  <c r="E27" i="25"/>
  <c r="D27" i="25"/>
  <c r="C27" i="25"/>
  <c r="B27" i="25"/>
  <c r="Z26" i="25"/>
  <c r="Z76" i="25" s="1"/>
  <c r="Z76" i="29" s="1"/>
  <c r="Y26" i="25"/>
  <c r="X26" i="25"/>
  <c r="W26" i="25"/>
  <c r="V26" i="25"/>
  <c r="U26" i="25"/>
  <c r="T26" i="25"/>
  <c r="S26" i="25"/>
  <c r="R26" i="25"/>
  <c r="Q26" i="25"/>
  <c r="P26" i="25"/>
  <c r="O26" i="25"/>
  <c r="N26" i="25"/>
  <c r="M26" i="25"/>
  <c r="L26" i="25"/>
  <c r="K26" i="25"/>
  <c r="J26" i="25"/>
  <c r="F26" i="25"/>
  <c r="F76" i="25" s="1"/>
  <c r="F76" i="29" s="1"/>
  <c r="E26" i="25"/>
  <c r="D26" i="25"/>
  <c r="C26" i="25"/>
  <c r="B26" i="25"/>
  <c r="Z25" i="25"/>
  <c r="Z75" i="25" s="1"/>
  <c r="Z75" i="29" s="1"/>
  <c r="Y25" i="25"/>
  <c r="X25" i="25"/>
  <c r="W25" i="25"/>
  <c r="V25" i="25"/>
  <c r="U25" i="25"/>
  <c r="T25" i="25"/>
  <c r="S25" i="25"/>
  <c r="R25" i="25"/>
  <c r="Q25" i="25"/>
  <c r="P25" i="25"/>
  <c r="O25" i="25"/>
  <c r="N25" i="25"/>
  <c r="M25" i="25"/>
  <c r="L25" i="25"/>
  <c r="K25" i="25"/>
  <c r="J25" i="25"/>
  <c r="F25" i="25"/>
  <c r="F75" i="25" s="1"/>
  <c r="F75" i="29" s="1"/>
  <c r="E25" i="25"/>
  <c r="D25" i="25"/>
  <c r="C25" i="25"/>
  <c r="B25" i="25"/>
  <c r="Z24" i="25"/>
  <c r="Z74" i="25" s="1"/>
  <c r="Z74" i="29" s="1"/>
  <c r="Y24" i="25"/>
  <c r="X24" i="25"/>
  <c r="W24" i="25"/>
  <c r="V24" i="25"/>
  <c r="U24" i="25"/>
  <c r="T24" i="25"/>
  <c r="S24" i="25"/>
  <c r="R24" i="25"/>
  <c r="Q24" i="25"/>
  <c r="P24" i="25"/>
  <c r="O24" i="25"/>
  <c r="N24" i="25"/>
  <c r="M24" i="25"/>
  <c r="L24" i="25"/>
  <c r="K24" i="25"/>
  <c r="J24" i="25"/>
  <c r="F24" i="25"/>
  <c r="F74" i="25" s="1"/>
  <c r="F74" i="29" s="1"/>
  <c r="E24" i="25"/>
  <c r="D24" i="25"/>
  <c r="C24" i="25"/>
  <c r="B24" i="25"/>
  <c r="Z23" i="25"/>
  <c r="Z73" i="25" s="1"/>
  <c r="Z73" i="29" s="1"/>
  <c r="Y23" i="25"/>
  <c r="X23" i="25"/>
  <c r="W23" i="25"/>
  <c r="V23" i="25"/>
  <c r="U23" i="25"/>
  <c r="T23" i="25"/>
  <c r="S23" i="25"/>
  <c r="R23" i="25"/>
  <c r="Q23" i="25"/>
  <c r="P23" i="25"/>
  <c r="O23" i="25"/>
  <c r="N23" i="25"/>
  <c r="M23" i="25"/>
  <c r="L23" i="25"/>
  <c r="K23" i="25"/>
  <c r="J23" i="25"/>
  <c r="F23" i="25"/>
  <c r="F73" i="25" s="1"/>
  <c r="F73" i="29" s="1"/>
  <c r="E23" i="25"/>
  <c r="D23" i="25"/>
  <c r="C23" i="25"/>
  <c r="B23" i="25"/>
  <c r="Z22" i="25"/>
  <c r="Z72" i="25" s="1"/>
  <c r="Z72" i="29" s="1"/>
  <c r="Y22" i="25"/>
  <c r="X22" i="25"/>
  <c r="W22" i="25"/>
  <c r="V22" i="25"/>
  <c r="U22" i="25"/>
  <c r="T22" i="25"/>
  <c r="S22" i="25"/>
  <c r="R22" i="25"/>
  <c r="Q22" i="25"/>
  <c r="P22" i="25"/>
  <c r="O22" i="25"/>
  <c r="N22" i="25"/>
  <c r="M22" i="25"/>
  <c r="L22" i="25"/>
  <c r="K22" i="25"/>
  <c r="J22" i="25"/>
  <c r="F22" i="25"/>
  <c r="F72" i="25" s="1"/>
  <c r="F72" i="29" s="1"/>
  <c r="E22" i="25"/>
  <c r="D22" i="25"/>
  <c r="C22" i="25"/>
  <c r="B22" i="25"/>
  <c r="Z21" i="25"/>
  <c r="Z71" i="25" s="1"/>
  <c r="Z71" i="29" s="1"/>
  <c r="Y21" i="25"/>
  <c r="X21" i="25"/>
  <c r="W21" i="25"/>
  <c r="V21" i="25"/>
  <c r="U21" i="25"/>
  <c r="T21" i="25"/>
  <c r="S21" i="25"/>
  <c r="R21" i="25"/>
  <c r="Q21" i="25"/>
  <c r="P21" i="25"/>
  <c r="O21" i="25"/>
  <c r="N21" i="25"/>
  <c r="M21" i="25"/>
  <c r="L21" i="25"/>
  <c r="K21" i="25"/>
  <c r="J21" i="25"/>
  <c r="F21" i="25"/>
  <c r="F71" i="25" s="1"/>
  <c r="F71" i="29" s="1"/>
  <c r="E21" i="25"/>
  <c r="D21" i="25"/>
  <c r="C21" i="25"/>
  <c r="B21" i="25"/>
  <c r="Z20" i="25"/>
  <c r="Z70" i="25" s="1"/>
  <c r="Z70" i="29" s="1"/>
  <c r="Y20" i="25"/>
  <c r="X20" i="25"/>
  <c r="W20" i="25"/>
  <c r="V20" i="25"/>
  <c r="U20" i="25"/>
  <c r="T20" i="25"/>
  <c r="S20" i="25"/>
  <c r="R20" i="25"/>
  <c r="Q20" i="25"/>
  <c r="P20" i="25"/>
  <c r="O20" i="25"/>
  <c r="N20" i="25"/>
  <c r="M20" i="25"/>
  <c r="L20" i="25"/>
  <c r="K20" i="25"/>
  <c r="J20" i="25"/>
  <c r="F20" i="25"/>
  <c r="F70" i="25" s="1"/>
  <c r="F70" i="29" s="1"/>
  <c r="E20" i="25"/>
  <c r="D20" i="25"/>
  <c r="C20" i="25"/>
  <c r="B20" i="25"/>
  <c r="Z19" i="25"/>
  <c r="Z69" i="25" s="1"/>
  <c r="Z69" i="29" s="1"/>
  <c r="Y19" i="25"/>
  <c r="X19" i="25"/>
  <c r="W19" i="25"/>
  <c r="V19" i="25"/>
  <c r="U19" i="25"/>
  <c r="T19" i="25"/>
  <c r="S19" i="25"/>
  <c r="R19" i="25"/>
  <c r="Q19" i="25"/>
  <c r="P19" i="25"/>
  <c r="O19" i="25"/>
  <c r="N19" i="25"/>
  <c r="M19" i="25"/>
  <c r="L19" i="25"/>
  <c r="K19" i="25"/>
  <c r="J19" i="25"/>
  <c r="F19" i="25"/>
  <c r="F69" i="25" s="1"/>
  <c r="F69" i="29" s="1"/>
  <c r="E19" i="25"/>
  <c r="D19" i="25"/>
  <c r="C19" i="25"/>
  <c r="B19" i="25"/>
  <c r="Z18" i="25"/>
  <c r="Z68" i="25" s="1"/>
  <c r="Z68" i="29" s="1"/>
  <c r="Y18" i="25"/>
  <c r="X18" i="25"/>
  <c r="W18" i="25"/>
  <c r="V18" i="25"/>
  <c r="U18" i="25"/>
  <c r="T18" i="25"/>
  <c r="S18" i="25"/>
  <c r="R18" i="25"/>
  <c r="Q18" i="25"/>
  <c r="P18" i="25"/>
  <c r="O18" i="25"/>
  <c r="N18" i="25"/>
  <c r="M18" i="25"/>
  <c r="L18" i="25"/>
  <c r="K18" i="25"/>
  <c r="J18" i="25"/>
  <c r="F18" i="25"/>
  <c r="F68" i="25" s="1"/>
  <c r="F68" i="29" s="1"/>
  <c r="E18" i="25"/>
  <c r="D18" i="25"/>
  <c r="C18" i="25"/>
  <c r="B18" i="25"/>
  <c r="Z17" i="25"/>
  <c r="Z67" i="25" s="1"/>
  <c r="Z67" i="29" s="1"/>
  <c r="Y17" i="25"/>
  <c r="X17" i="25"/>
  <c r="W17" i="25"/>
  <c r="V17" i="25"/>
  <c r="U17" i="25"/>
  <c r="T17" i="25"/>
  <c r="S17" i="25"/>
  <c r="R17" i="25"/>
  <c r="Q17" i="25"/>
  <c r="P17" i="25"/>
  <c r="O17" i="25"/>
  <c r="N17" i="25"/>
  <c r="M17" i="25"/>
  <c r="L17" i="25"/>
  <c r="K17" i="25"/>
  <c r="J17" i="25"/>
  <c r="F17" i="25"/>
  <c r="F67" i="25" s="1"/>
  <c r="F67" i="29" s="1"/>
  <c r="E17" i="25"/>
  <c r="D17" i="25"/>
  <c r="C17" i="25"/>
  <c r="B17" i="25"/>
  <c r="Z16" i="25"/>
  <c r="Z66" i="25" s="1"/>
  <c r="Z66" i="29" s="1"/>
  <c r="Y16" i="25"/>
  <c r="X16" i="25"/>
  <c r="W16" i="25"/>
  <c r="V16" i="25"/>
  <c r="U16" i="25"/>
  <c r="T16" i="25"/>
  <c r="S16" i="25"/>
  <c r="R16" i="25"/>
  <c r="Q16" i="25"/>
  <c r="P16" i="25"/>
  <c r="O16" i="25"/>
  <c r="N16" i="25"/>
  <c r="M16" i="25"/>
  <c r="L16" i="25"/>
  <c r="K16" i="25"/>
  <c r="J16" i="25"/>
  <c r="F16" i="25"/>
  <c r="F66" i="25" s="1"/>
  <c r="F66" i="29" s="1"/>
  <c r="E16" i="25"/>
  <c r="D16" i="25"/>
  <c r="C16" i="25"/>
  <c r="B16" i="25"/>
  <c r="Z15" i="25"/>
  <c r="Z65" i="25" s="1"/>
  <c r="Z65" i="29" s="1"/>
  <c r="Y15" i="25"/>
  <c r="X15" i="25"/>
  <c r="W15" i="25"/>
  <c r="V15" i="25"/>
  <c r="U15" i="25"/>
  <c r="T15" i="25"/>
  <c r="S15" i="25"/>
  <c r="R15" i="25"/>
  <c r="Q15" i="25"/>
  <c r="P15" i="25"/>
  <c r="O15" i="25"/>
  <c r="N15" i="25"/>
  <c r="M15" i="25"/>
  <c r="L15" i="25"/>
  <c r="K15" i="25"/>
  <c r="J15" i="25"/>
  <c r="F15" i="25"/>
  <c r="F65" i="25" s="1"/>
  <c r="F65" i="29" s="1"/>
  <c r="E15" i="25"/>
  <c r="D15" i="25"/>
  <c r="C15" i="25"/>
  <c r="B15" i="25"/>
  <c r="Z14" i="25"/>
  <c r="Z64" i="25" s="1"/>
  <c r="Z64" i="29" s="1"/>
  <c r="Y14" i="25"/>
  <c r="X14" i="25"/>
  <c r="W14" i="25"/>
  <c r="V14" i="25"/>
  <c r="U14" i="25"/>
  <c r="T14" i="25"/>
  <c r="S14" i="25"/>
  <c r="R14" i="25"/>
  <c r="Q14" i="25"/>
  <c r="P14" i="25"/>
  <c r="O14" i="25"/>
  <c r="N14" i="25"/>
  <c r="M14" i="25"/>
  <c r="L14" i="25"/>
  <c r="K14" i="25"/>
  <c r="J14" i="25"/>
  <c r="F14" i="25"/>
  <c r="F64" i="25" s="1"/>
  <c r="F64" i="29" s="1"/>
  <c r="E14" i="25"/>
  <c r="D14" i="25"/>
  <c r="C14" i="25"/>
  <c r="B14" i="25"/>
  <c r="Z13" i="25"/>
  <c r="Z63" i="25" s="1"/>
  <c r="Z63" i="29" s="1"/>
  <c r="Y13" i="25"/>
  <c r="X13" i="25"/>
  <c r="W13" i="25"/>
  <c r="V13" i="25"/>
  <c r="U13" i="25"/>
  <c r="T13" i="25"/>
  <c r="S13" i="25"/>
  <c r="R13" i="25"/>
  <c r="Q13" i="25"/>
  <c r="P13" i="25"/>
  <c r="O13" i="25"/>
  <c r="N13" i="25"/>
  <c r="M13" i="25"/>
  <c r="L13" i="25"/>
  <c r="K13" i="25"/>
  <c r="J13" i="25"/>
  <c r="F13" i="25"/>
  <c r="F63" i="25" s="1"/>
  <c r="F63" i="29" s="1"/>
  <c r="E13" i="25"/>
  <c r="D13" i="25"/>
  <c r="C13" i="25"/>
  <c r="B13" i="25"/>
  <c r="Z12" i="25"/>
  <c r="Z62" i="25" s="1"/>
  <c r="Z62" i="29" s="1"/>
  <c r="Y12" i="25"/>
  <c r="X12" i="25"/>
  <c r="W12" i="25"/>
  <c r="V12" i="25"/>
  <c r="U12" i="25"/>
  <c r="T12" i="25"/>
  <c r="S12" i="25"/>
  <c r="R12" i="25"/>
  <c r="Q12" i="25"/>
  <c r="P12" i="25"/>
  <c r="O12" i="25"/>
  <c r="N12" i="25"/>
  <c r="M12" i="25"/>
  <c r="L12" i="25"/>
  <c r="K12" i="25"/>
  <c r="J12" i="25"/>
  <c r="F12" i="25"/>
  <c r="F62" i="25" s="1"/>
  <c r="F62" i="29" s="1"/>
  <c r="E12" i="25"/>
  <c r="D12" i="25"/>
  <c r="C12" i="25"/>
  <c r="B12" i="25"/>
  <c r="Z11" i="25"/>
  <c r="Z61" i="25" s="1"/>
  <c r="Z61" i="29" s="1"/>
  <c r="Y11" i="25"/>
  <c r="X11" i="25"/>
  <c r="W11" i="25"/>
  <c r="V11" i="25"/>
  <c r="U11" i="25"/>
  <c r="T11" i="25"/>
  <c r="S11" i="25"/>
  <c r="R11" i="25"/>
  <c r="Q11" i="25"/>
  <c r="P11" i="25"/>
  <c r="O11" i="25"/>
  <c r="N11" i="25"/>
  <c r="M11" i="25"/>
  <c r="L11" i="25"/>
  <c r="K11" i="25"/>
  <c r="J11" i="25"/>
  <c r="F11" i="25"/>
  <c r="F61" i="25" s="1"/>
  <c r="F61" i="29" s="1"/>
  <c r="E11" i="25"/>
  <c r="D11" i="25"/>
  <c r="C11" i="25"/>
  <c r="B11" i="25"/>
  <c r="Z10" i="25"/>
  <c r="Z60" i="25" s="1"/>
  <c r="Z60" i="29" s="1"/>
  <c r="Y10" i="25"/>
  <c r="X10" i="25"/>
  <c r="W10" i="25"/>
  <c r="V10" i="25"/>
  <c r="U10" i="25"/>
  <c r="T10" i="25"/>
  <c r="S10" i="25"/>
  <c r="R10" i="25"/>
  <c r="Q10" i="25"/>
  <c r="P10" i="25"/>
  <c r="O10" i="25"/>
  <c r="N10" i="25"/>
  <c r="M10" i="25"/>
  <c r="L10" i="25"/>
  <c r="K10" i="25"/>
  <c r="J10" i="25"/>
  <c r="F10" i="25"/>
  <c r="F60" i="25" s="1"/>
  <c r="F60" i="29" s="1"/>
  <c r="E10" i="25"/>
  <c r="D10" i="25"/>
  <c r="C10" i="25"/>
  <c r="B10" i="25"/>
  <c r="Z9" i="25"/>
  <c r="Z59" i="25" s="1"/>
  <c r="Z59" i="29" s="1"/>
  <c r="Y9" i="25"/>
  <c r="X9" i="25"/>
  <c r="W9" i="25"/>
  <c r="V9" i="25"/>
  <c r="U9" i="25"/>
  <c r="T9" i="25"/>
  <c r="S9" i="25"/>
  <c r="R9" i="25"/>
  <c r="Q9" i="25"/>
  <c r="P9" i="25"/>
  <c r="O9" i="25"/>
  <c r="N9" i="25"/>
  <c r="M9" i="25"/>
  <c r="L9" i="25"/>
  <c r="K9" i="25"/>
  <c r="J9" i="25"/>
  <c r="J111" i="25" s="1"/>
  <c r="F9" i="25"/>
  <c r="F59" i="25" s="1"/>
  <c r="F59" i="29" s="1"/>
  <c r="E9" i="25"/>
  <c r="D9" i="25"/>
  <c r="C9" i="25"/>
  <c r="B9" i="25"/>
  <c r="Z8" i="25"/>
  <c r="Z58" i="25" s="1"/>
  <c r="Z58" i="29" s="1"/>
  <c r="Y8" i="25"/>
  <c r="X8" i="25"/>
  <c r="W8" i="25"/>
  <c r="V8" i="25"/>
  <c r="U8" i="25"/>
  <c r="T8" i="25"/>
  <c r="S8" i="25"/>
  <c r="R8" i="25"/>
  <c r="Q8" i="25"/>
  <c r="P8" i="25"/>
  <c r="O8" i="25"/>
  <c r="N8" i="25"/>
  <c r="M8" i="25"/>
  <c r="L8" i="25"/>
  <c r="K8" i="25"/>
  <c r="J8" i="25"/>
  <c r="F8" i="25"/>
  <c r="F58" i="25" s="1"/>
  <c r="F58" i="29" s="1"/>
  <c r="E8" i="25"/>
  <c r="D8" i="25"/>
  <c r="C8" i="25"/>
  <c r="B8" i="25"/>
  <c r="Z7" i="25"/>
  <c r="Y7" i="25"/>
  <c r="X7" i="25"/>
  <c r="W7" i="25"/>
  <c r="V7" i="25"/>
  <c r="U7" i="25"/>
  <c r="T7" i="25"/>
  <c r="S7" i="25"/>
  <c r="R7" i="25"/>
  <c r="Q7" i="25"/>
  <c r="P7" i="25"/>
  <c r="O7" i="25"/>
  <c r="N7" i="25"/>
  <c r="M7" i="25"/>
  <c r="L7" i="25"/>
  <c r="K7" i="25"/>
  <c r="J7" i="25"/>
  <c r="F7" i="25"/>
  <c r="E7" i="25"/>
  <c r="D7" i="25"/>
  <c r="C7" i="25"/>
  <c r="B7" i="25"/>
  <c r="Z6" i="25"/>
  <c r="Y6" i="25"/>
  <c r="X6" i="25"/>
  <c r="W6" i="25"/>
  <c r="V6" i="25"/>
  <c r="U6" i="25"/>
  <c r="T6" i="25"/>
  <c r="S6" i="25"/>
  <c r="R6" i="25"/>
  <c r="Q6" i="25"/>
  <c r="P6" i="25"/>
  <c r="O6" i="25"/>
  <c r="N6" i="25"/>
  <c r="M6" i="25"/>
  <c r="L6" i="25"/>
  <c r="K6" i="25"/>
  <c r="J6" i="25"/>
  <c r="F6" i="25"/>
  <c r="E6" i="25"/>
  <c r="D6" i="25"/>
  <c r="C6" i="25"/>
  <c r="B6" i="25"/>
  <c r="Z5" i="25"/>
  <c r="Y5" i="25"/>
  <c r="X5" i="25"/>
  <c r="W5" i="25"/>
  <c r="V5" i="25"/>
  <c r="U5" i="25"/>
  <c r="T5" i="25"/>
  <c r="S5" i="25"/>
  <c r="R5" i="25"/>
  <c r="Q5" i="25"/>
  <c r="P5" i="25"/>
  <c r="O5" i="25"/>
  <c r="N5" i="25"/>
  <c r="M5" i="25"/>
  <c r="L5" i="25"/>
  <c r="K5" i="25"/>
  <c r="J5" i="25"/>
  <c r="F5" i="25"/>
  <c r="E5" i="25"/>
  <c r="D5" i="25"/>
  <c r="C5" i="25"/>
  <c r="B5" i="25"/>
  <c r="Z4" i="25"/>
  <c r="Z57" i="25" s="1"/>
  <c r="Z109" i="25" s="1"/>
  <c r="Z161" i="25" s="1"/>
  <c r="Y4" i="25"/>
  <c r="Y57" i="25" s="1"/>
  <c r="Y109" i="25" s="1"/>
  <c r="Y161" i="25" s="1"/>
  <c r="X4" i="25"/>
  <c r="X57" i="25" s="1"/>
  <c r="X109" i="25" s="1"/>
  <c r="X161" i="25" s="1"/>
  <c r="W4" i="25"/>
  <c r="W57" i="25" s="1"/>
  <c r="W109" i="25" s="1"/>
  <c r="W161" i="25" s="1"/>
  <c r="V4" i="25"/>
  <c r="V57" i="25" s="1"/>
  <c r="V109" i="25" s="1"/>
  <c r="V161" i="25" s="1"/>
  <c r="U4" i="25"/>
  <c r="U57" i="25" s="1"/>
  <c r="U109" i="25" s="1"/>
  <c r="U161" i="25" s="1"/>
  <c r="T4" i="25"/>
  <c r="T57" i="25" s="1"/>
  <c r="T109" i="25" s="1"/>
  <c r="T161" i="25" s="1"/>
  <c r="S4" i="25"/>
  <c r="S57" i="25" s="1"/>
  <c r="S109" i="25" s="1"/>
  <c r="S161" i="25" s="1"/>
  <c r="R4" i="25"/>
  <c r="R57" i="25" s="1"/>
  <c r="R109" i="25" s="1"/>
  <c r="R161" i="25" s="1"/>
  <c r="Q4" i="25"/>
  <c r="Q57" i="25" s="1"/>
  <c r="Q109" i="25" s="1"/>
  <c r="Q161" i="25" s="1"/>
  <c r="P4" i="25"/>
  <c r="P57" i="25" s="1"/>
  <c r="P109" i="25" s="1"/>
  <c r="P161" i="25" s="1"/>
  <c r="O4" i="25"/>
  <c r="O57" i="25" s="1"/>
  <c r="O109" i="25" s="1"/>
  <c r="O161" i="25" s="1"/>
  <c r="N4" i="25"/>
  <c r="N57" i="25" s="1"/>
  <c r="N109" i="25" s="1"/>
  <c r="N161" i="25" s="1"/>
  <c r="M4" i="25"/>
  <c r="M57" i="25" s="1"/>
  <c r="M109" i="25" s="1"/>
  <c r="M161" i="25" s="1"/>
  <c r="L4" i="25"/>
  <c r="L57" i="25" s="1"/>
  <c r="L109" i="25" s="1"/>
  <c r="L161" i="25" s="1"/>
  <c r="K4" i="25"/>
  <c r="K57" i="25" s="1"/>
  <c r="K109" i="25" s="1"/>
  <c r="K161" i="25" s="1"/>
  <c r="J4" i="25"/>
  <c r="J57" i="25" s="1"/>
  <c r="J109" i="25" s="1"/>
  <c r="J161" i="25" s="1"/>
  <c r="F4" i="25"/>
  <c r="E4" i="25"/>
  <c r="E57" i="25" s="1"/>
  <c r="E109" i="25" s="1"/>
  <c r="E161" i="25" s="1"/>
  <c r="D4" i="25"/>
  <c r="B4" i="25"/>
  <c r="B57" i="25" s="1"/>
  <c r="B109" i="25" s="1"/>
  <c r="B161" i="25" s="1"/>
  <c r="W55" i="25"/>
  <c r="V55" i="25"/>
  <c r="U55" i="25"/>
  <c r="S55" i="25"/>
  <c r="Q55" i="25"/>
  <c r="M55" i="25"/>
  <c r="M100" i="25" s="1"/>
  <c r="K55" i="25"/>
  <c r="K95" i="25" s="1"/>
  <c r="J55" i="25"/>
  <c r="D55" i="25"/>
  <c r="D86" i="25" s="1"/>
  <c r="C55" i="25"/>
  <c r="B55" i="25"/>
  <c r="B82" i="25" s="1"/>
  <c r="Z2" i="25"/>
  <c r="Y2" i="25"/>
  <c r="X2" i="25"/>
  <c r="W2" i="25"/>
  <c r="V2" i="25"/>
  <c r="U2" i="25"/>
  <c r="T2" i="25"/>
  <c r="S2" i="25"/>
  <c r="R2" i="25"/>
  <c r="Q2" i="25"/>
  <c r="P2" i="25"/>
  <c r="O2" i="25"/>
  <c r="N2" i="25"/>
  <c r="M2" i="25"/>
  <c r="L2" i="25"/>
  <c r="K2" i="25"/>
  <c r="J2" i="25"/>
  <c r="I2" i="25"/>
  <c r="H2" i="25"/>
  <c r="G2" i="25"/>
  <c r="F2" i="25"/>
  <c r="E2" i="25"/>
  <c r="D2" i="25"/>
  <c r="C2" i="25"/>
  <c r="B2" i="25"/>
  <c r="F16" i="3"/>
  <c r="E159" i="29" s="1"/>
  <c r="F15" i="3"/>
  <c r="F14" i="3"/>
  <c r="E55" i="29" s="1"/>
  <c r="H16" i="3"/>
  <c r="H15" i="3"/>
  <c r="H14" i="3"/>
  <c r="U16" i="3"/>
  <c r="U15" i="3"/>
  <c r="U14" i="3"/>
  <c r="T55" i="29" s="1"/>
  <c r="S16" i="3"/>
  <c r="R159" i="29" s="1"/>
  <c r="S15" i="3"/>
  <c r="R107" i="29" s="1"/>
  <c r="S14" i="3"/>
  <c r="Q16" i="3"/>
  <c r="Q15" i="3"/>
  <c r="P107" i="29" s="1"/>
  <c r="Q14" i="3"/>
  <c r="O16" i="3"/>
  <c r="N159" i="29" s="1"/>
  <c r="O15" i="3"/>
  <c r="O14" i="3"/>
  <c r="M16" i="3"/>
  <c r="M15" i="3"/>
  <c r="M14" i="3"/>
  <c r="L55" i="29" s="1"/>
  <c r="J16" i="3"/>
  <c r="I159" i="29" s="1"/>
  <c r="J15" i="3"/>
  <c r="J14" i="3"/>
  <c r="I55" i="29" s="1"/>
  <c r="I16" i="3"/>
  <c r="I15" i="3"/>
  <c r="H107" i="29" s="1"/>
  <c r="I14" i="3"/>
  <c r="Z16" i="3"/>
  <c r="Z15" i="3"/>
  <c r="Z14" i="3"/>
  <c r="Y55" i="29" s="1"/>
  <c r="AA10" i="3"/>
  <c r="AA11" i="3"/>
  <c r="Z11" i="3"/>
  <c r="Y11" i="3"/>
  <c r="X11" i="3"/>
  <c r="W11" i="3"/>
  <c r="U11" i="3"/>
  <c r="T11" i="3"/>
  <c r="S11" i="3"/>
  <c r="R11" i="3"/>
  <c r="Q11" i="3"/>
  <c r="P11" i="3"/>
  <c r="O11" i="3"/>
  <c r="N11" i="3"/>
  <c r="M11" i="3"/>
  <c r="L11" i="3"/>
  <c r="K11" i="3"/>
  <c r="I11" i="3"/>
  <c r="G11" i="3"/>
  <c r="F11" i="3"/>
  <c r="E11" i="3"/>
  <c r="D11" i="3"/>
  <c r="Z10" i="3"/>
  <c r="Y10" i="3"/>
  <c r="X10" i="3"/>
  <c r="V10" i="3"/>
  <c r="U10" i="3"/>
  <c r="T10" i="3"/>
  <c r="S10" i="3"/>
  <c r="R10" i="3"/>
  <c r="Q10" i="3"/>
  <c r="P10" i="3"/>
  <c r="O10" i="3"/>
  <c r="N10" i="3"/>
  <c r="M10" i="3"/>
  <c r="L10" i="3"/>
  <c r="J10" i="3"/>
  <c r="I10" i="3"/>
  <c r="H10" i="3"/>
  <c r="G10" i="3"/>
  <c r="F10" i="3"/>
  <c r="E10" i="3"/>
  <c r="D10" i="3"/>
  <c r="C11" i="3"/>
  <c r="C10" i="3"/>
  <c r="AA9" i="3"/>
  <c r="Z9" i="3"/>
  <c r="Y9" i="3"/>
  <c r="X9" i="3"/>
  <c r="W9" i="3"/>
  <c r="V9" i="3"/>
  <c r="U9" i="3"/>
  <c r="T9" i="3"/>
  <c r="S9" i="3"/>
  <c r="R9" i="3"/>
  <c r="Q9" i="3"/>
  <c r="P9" i="3"/>
  <c r="O9" i="3"/>
  <c r="N9" i="3"/>
  <c r="M9" i="3"/>
  <c r="L9" i="3"/>
  <c r="G9" i="3"/>
  <c r="F9" i="3"/>
  <c r="E9" i="3"/>
  <c r="D9" i="3"/>
  <c r="C9" i="3"/>
  <c r="A6" i="25"/>
  <c r="A7" i="25" s="1"/>
  <c r="A8" i="25" s="1"/>
  <c r="P3" i="25"/>
  <c r="O3" i="25"/>
  <c r="N3" i="25"/>
  <c r="M3" i="25"/>
  <c r="L3" i="25"/>
  <c r="K3" i="25"/>
  <c r="J3" i="25"/>
  <c r="I3" i="25"/>
  <c r="H3" i="25"/>
  <c r="G3" i="25"/>
  <c r="F3" i="25"/>
  <c r="E3" i="25"/>
  <c r="D3" i="25"/>
  <c r="C3" i="25"/>
  <c r="B3" i="25"/>
  <c r="G5" i="3"/>
  <c r="F107" i="28" s="1"/>
  <c r="M100" i="29" l="1"/>
  <c r="J111" i="29"/>
  <c r="B126" i="25"/>
  <c r="J153" i="29"/>
  <c r="B133" i="25"/>
  <c r="B133" i="29" s="1"/>
  <c r="B130" i="25"/>
  <c r="B130" i="29" s="1"/>
  <c r="B140" i="25"/>
  <c r="B140" i="29" s="1"/>
  <c r="B115" i="25"/>
  <c r="B115" i="29" s="1"/>
  <c r="B127" i="25"/>
  <c r="B127" i="29" s="1"/>
  <c r="B135" i="25"/>
  <c r="B147" i="25"/>
  <c r="B147" i="29" s="1"/>
  <c r="K95" i="29"/>
  <c r="B128" i="25"/>
  <c r="N55" i="25"/>
  <c r="N95" i="25" s="1"/>
  <c r="N55" i="29"/>
  <c r="E107" i="25"/>
  <c r="E147" i="25" s="1"/>
  <c r="E107" i="29"/>
  <c r="H159" i="25"/>
  <c r="H159" i="29"/>
  <c r="N107" i="25"/>
  <c r="N113" i="25" s="1"/>
  <c r="N107" i="29"/>
  <c r="K115" i="25"/>
  <c r="K115" i="29" s="1"/>
  <c r="B116" i="25"/>
  <c r="B116" i="29" s="1"/>
  <c r="B136" i="25"/>
  <c r="B136" i="29" s="1"/>
  <c r="T107" i="25"/>
  <c r="T107" i="29"/>
  <c r="H55" i="25"/>
  <c r="H55" i="29"/>
  <c r="L159" i="25"/>
  <c r="L170" i="25" s="1"/>
  <c r="L159" i="29"/>
  <c r="B128" i="29"/>
  <c r="P55" i="25"/>
  <c r="P65" i="25" s="1"/>
  <c r="P55" i="29"/>
  <c r="G55" i="25"/>
  <c r="G55" i="29"/>
  <c r="M138" i="29"/>
  <c r="J113" i="25"/>
  <c r="J113" i="29" s="1"/>
  <c r="Y107" i="25"/>
  <c r="Y130" i="25" s="1"/>
  <c r="Y107" i="29"/>
  <c r="P159" i="25"/>
  <c r="P203" i="25" s="1"/>
  <c r="P159" i="29"/>
  <c r="G107" i="25"/>
  <c r="G107" i="29"/>
  <c r="B118" i="25"/>
  <c r="B118" i="29" s="1"/>
  <c r="B142" i="25"/>
  <c r="I107" i="25"/>
  <c r="I107" i="29"/>
  <c r="T159" i="25"/>
  <c r="T198" i="25" s="1"/>
  <c r="T159" i="29"/>
  <c r="Y159" i="25"/>
  <c r="Y186" i="25" s="1"/>
  <c r="Y159" i="29"/>
  <c r="L107" i="25"/>
  <c r="L154" i="25" s="1"/>
  <c r="L107" i="29"/>
  <c r="R55" i="25"/>
  <c r="R79" i="25" s="1"/>
  <c r="R55" i="29"/>
  <c r="G159" i="25"/>
  <c r="G159" i="29"/>
  <c r="U128" i="29"/>
  <c r="D86" i="29"/>
  <c r="B142" i="29"/>
  <c r="Z153" i="29"/>
  <c r="Z145" i="29"/>
  <c r="B126" i="29"/>
  <c r="B82" i="29"/>
  <c r="B135" i="29"/>
  <c r="S128" i="29"/>
  <c r="K140" i="29"/>
  <c r="B165" i="29"/>
  <c r="B154" i="29"/>
  <c r="M128" i="29"/>
  <c r="W68" i="25"/>
  <c r="W68" i="29" s="1"/>
  <c r="C180" i="25"/>
  <c r="C180" i="29" s="1"/>
  <c r="W168" i="25"/>
  <c r="W168" i="29" s="1"/>
  <c r="J69" i="25"/>
  <c r="J69" i="29" s="1"/>
  <c r="Q146" i="25"/>
  <c r="Q146" i="29" s="1"/>
  <c r="J178" i="25"/>
  <c r="J178" i="29" s="1"/>
  <c r="Z204" i="25"/>
  <c r="Z204" i="29" s="1"/>
  <c r="Z174" i="25"/>
  <c r="Z174" i="29" s="1"/>
  <c r="Q81" i="25"/>
  <c r="Q81" i="29" s="1"/>
  <c r="B149" i="25"/>
  <c r="Q177" i="25"/>
  <c r="Q177" i="29" s="1"/>
  <c r="Z123" i="25"/>
  <c r="Z123" i="29" s="1"/>
  <c r="N72" i="25"/>
  <c r="U129" i="25"/>
  <c r="U129" i="29" s="1"/>
  <c r="S60" i="25"/>
  <c r="S60" i="29" s="1"/>
  <c r="C150" i="25"/>
  <c r="C150" i="29" s="1"/>
  <c r="S195" i="25"/>
  <c r="S195" i="29" s="1"/>
  <c r="J117" i="25"/>
  <c r="J117" i="29" s="1"/>
  <c r="K144" i="25"/>
  <c r="K144" i="29" s="1"/>
  <c r="Z144" i="25"/>
  <c r="Z144" i="29" s="1"/>
  <c r="J134" i="25"/>
  <c r="J134" i="29" s="1"/>
  <c r="J142" i="25"/>
  <c r="J142" i="29" s="1"/>
  <c r="S124" i="25"/>
  <c r="S124" i="29" s="1"/>
  <c r="J129" i="25"/>
  <c r="J129" i="29" s="1"/>
  <c r="Z131" i="25"/>
  <c r="Z131" i="29" s="1"/>
  <c r="J133" i="25"/>
  <c r="J133" i="29" s="1"/>
  <c r="J139" i="25"/>
  <c r="J139" i="29" s="1"/>
  <c r="J144" i="25"/>
  <c r="J144" i="29" s="1"/>
  <c r="Z140" i="25"/>
  <c r="Z140" i="29" s="1"/>
  <c r="J110" i="25"/>
  <c r="J110" i="29" s="1"/>
  <c r="J114" i="25"/>
  <c r="J114" i="29" s="1"/>
  <c r="J124" i="25"/>
  <c r="J124" i="29" s="1"/>
  <c r="J116" i="25"/>
  <c r="J116" i="29" s="1"/>
  <c r="Z124" i="25"/>
  <c r="Z124" i="29" s="1"/>
  <c r="J126" i="25"/>
  <c r="J126" i="29" s="1"/>
  <c r="K135" i="25"/>
  <c r="K135" i="29" s="1"/>
  <c r="J112" i="25"/>
  <c r="J112" i="29" s="1"/>
  <c r="J118" i="25"/>
  <c r="J118" i="29" s="1"/>
  <c r="K123" i="25"/>
  <c r="K123" i="29" s="1"/>
  <c r="K128" i="25"/>
  <c r="K128" i="29" s="1"/>
  <c r="S145" i="25"/>
  <c r="S145" i="29" s="1"/>
  <c r="J127" i="25"/>
  <c r="J127" i="29" s="1"/>
  <c r="J143" i="25"/>
  <c r="J143" i="29" s="1"/>
  <c r="J146" i="25"/>
  <c r="J146" i="29" s="1"/>
  <c r="B66" i="25"/>
  <c r="J119" i="25"/>
  <c r="J119" i="29" s="1"/>
  <c r="J121" i="25"/>
  <c r="J121" i="29" s="1"/>
  <c r="J123" i="25"/>
  <c r="J123" i="29" s="1"/>
  <c r="J130" i="25"/>
  <c r="J130" i="29" s="1"/>
  <c r="J148" i="25"/>
  <c r="J148" i="29" s="1"/>
  <c r="J150" i="25"/>
  <c r="J150" i="29" s="1"/>
  <c r="J152" i="25"/>
  <c r="J152" i="29" s="1"/>
  <c r="J154" i="25"/>
  <c r="J154" i="29" s="1"/>
  <c r="C126" i="25"/>
  <c r="J135" i="25"/>
  <c r="J135" i="29" s="1"/>
  <c r="J140" i="25"/>
  <c r="J140" i="29" s="1"/>
  <c r="J132" i="25"/>
  <c r="J132" i="29" s="1"/>
  <c r="J137" i="25"/>
  <c r="J137" i="29" s="1"/>
  <c r="C141" i="25"/>
  <c r="C141" i="29" s="1"/>
  <c r="J145" i="25"/>
  <c r="J145" i="29" s="1"/>
  <c r="Q84" i="25"/>
  <c r="Q84" i="29" s="1"/>
  <c r="J115" i="25"/>
  <c r="J115" i="29" s="1"/>
  <c r="C119" i="25"/>
  <c r="C119" i="29" s="1"/>
  <c r="J120" i="25"/>
  <c r="J120" i="29" s="1"/>
  <c r="J122" i="25"/>
  <c r="J122" i="29" s="1"/>
  <c r="J125" i="25"/>
  <c r="J125" i="29" s="1"/>
  <c r="J128" i="25"/>
  <c r="J128" i="29" s="1"/>
  <c r="J131" i="25"/>
  <c r="J131" i="29" s="1"/>
  <c r="J147" i="25"/>
  <c r="J147" i="29" s="1"/>
  <c r="J149" i="25"/>
  <c r="J149" i="29" s="1"/>
  <c r="J151" i="25"/>
  <c r="J151" i="29" s="1"/>
  <c r="C143" i="25"/>
  <c r="C143" i="29" s="1"/>
  <c r="B78" i="25"/>
  <c r="J136" i="25"/>
  <c r="J136" i="29" s="1"/>
  <c r="J138" i="25"/>
  <c r="J138" i="29" s="1"/>
  <c r="J141" i="25"/>
  <c r="J141" i="29" s="1"/>
  <c r="Z152" i="25"/>
  <c r="Z152" i="29" s="1"/>
  <c r="B64" i="25"/>
  <c r="Z122" i="25"/>
  <c r="Z122" i="29" s="1"/>
  <c r="K126" i="25"/>
  <c r="K126" i="29" s="1"/>
  <c r="C128" i="25"/>
  <c r="C128" i="29" s="1"/>
  <c r="K133" i="25"/>
  <c r="K133" i="29" s="1"/>
  <c r="K137" i="25"/>
  <c r="K137" i="29" s="1"/>
  <c r="Z138" i="25"/>
  <c r="Z138" i="29" s="1"/>
  <c r="Z143" i="25"/>
  <c r="Z143" i="29" s="1"/>
  <c r="J164" i="25"/>
  <c r="J164" i="29" s="1"/>
  <c r="Z166" i="25"/>
  <c r="Z166" i="29" s="1"/>
  <c r="Q178" i="25"/>
  <c r="Q178" i="29" s="1"/>
  <c r="Q194" i="25"/>
  <c r="Q194" i="29" s="1"/>
  <c r="K61" i="25"/>
  <c r="K61" i="29" s="1"/>
  <c r="K111" i="25"/>
  <c r="K111" i="29" s="1"/>
  <c r="Z133" i="25"/>
  <c r="Z133" i="29" s="1"/>
  <c r="Z137" i="25"/>
  <c r="Z137" i="29" s="1"/>
  <c r="C139" i="25"/>
  <c r="C139" i="29" s="1"/>
  <c r="K142" i="25"/>
  <c r="K142" i="29" s="1"/>
  <c r="K151" i="25"/>
  <c r="K151" i="29" s="1"/>
  <c r="K154" i="25"/>
  <c r="K154" i="29" s="1"/>
  <c r="S178" i="25"/>
  <c r="S178" i="29" s="1"/>
  <c r="J188" i="25"/>
  <c r="J188" i="29" s="1"/>
  <c r="K138" i="25"/>
  <c r="K138" i="29" s="1"/>
  <c r="C121" i="25"/>
  <c r="C121" i="29" s="1"/>
  <c r="K134" i="25"/>
  <c r="K134" i="29" s="1"/>
  <c r="C148" i="25"/>
  <c r="C148" i="29" s="1"/>
  <c r="Q59" i="25"/>
  <c r="Q59" i="29" s="1"/>
  <c r="B86" i="25"/>
  <c r="C127" i="25"/>
  <c r="C127" i="29" s="1"/>
  <c r="C134" i="25"/>
  <c r="C134" i="29" s="1"/>
  <c r="Z142" i="25"/>
  <c r="Z142" i="29" s="1"/>
  <c r="Z151" i="25"/>
  <c r="Z151" i="29" s="1"/>
  <c r="B189" i="25"/>
  <c r="B194" i="25"/>
  <c r="K112" i="25"/>
  <c r="K112" i="29" s="1"/>
  <c r="K120" i="25"/>
  <c r="K120" i="29" s="1"/>
  <c r="K139" i="25"/>
  <c r="K139" i="29" s="1"/>
  <c r="Q182" i="25"/>
  <c r="Q182" i="29" s="1"/>
  <c r="Z113" i="25"/>
  <c r="Z113" i="29" s="1"/>
  <c r="Z116" i="25"/>
  <c r="Z116" i="29" s="1"/>
  <c r="K124" i="25"/>
  <c r="K124" i="29" s="1"/>
  <c r="Z136" i="25"/>
  <c r="Z136" i="29" s="1"/>
  <c r="K141" i="25"/>
  <c r="K141" i="29" s="1"/>
  <c r="K145" i="25"/>
  <c r="K145" i="29" s="1"/>
  <c r="K110" i="25"/>
  <c r="K110" i="29" s="1"/>
  <c r="K129" i="25"/>
  <c r="K129" i="29" s="1"/>
  <c r="C149" i="25"/>
  <c r="C149" i="29" s="1"/>
  <c r="C154" i="25"/>
  <c r="C154" i="29" s="1"/>
  <c r="Z163" i="25"/>
  <c r="Z163" i="29" s="1"/>
  <c r="Q165" i="25"/>
  <c r="Q165" i="29" s="1"/>
  <c r="Q167" i="25"/>
  <c r="Q167" i="29" s="1"/>
  <c r="B173" i="25"/>
  <c r="T128" i="25"/>
  <c r="T136" i="25"/>
  <c r="S115" i="25"/>
  <c r="S115" i="29" s="1"/>
  <c r="B117" i="25"/>
  <c r="S127" i="25"/>
  <c r="S127" i="29" s="1"/>
  <c r="S134" i="25"/>
  <c r="S134" i="29" s="1"/>
  <c r="S135" i="25"/>
  <c r="S135" i="29" s="1"/>
  <c r="B138" i="25"/>
  <c r="S139" i="25"/>
  <c r="S139" i="29" s="1"/>
  <c r="S141" i="25"/>
  <c r="S141" i="29" s="1"/>
  <c r="B144" i="25"/>
  <c r="B145" i="25"/>
  <c r="S153" i="25"/>
  <c r="S153" i="29" s="1"/>
  <c r="D75" i="25"/>
  <c r="D75" i="29" s="1"/>
  <c r="Z114" i="25"/>
  <c r="Z114" i="29" s="1"/>
  <c r="Z115" i="25"/>
  <c r="Z115" i="29" s="1"/>
  <c r="U123" i="25"/>
  <c r="U123" i="29" s="1"/>
  <c r="Z125" i="25"/>
  <c r="Z125" i="29" s="1"/>
  <c r="Z126" i="25"/>
  <c r="Z126" i="29" s="1"/>
  <c r="Z127" i="25"/>
  <c r="Z127" i="29" s="1"/>
  <c r="Z132" i="25"/>
  <c r="Z132" i="29" s="1"/>
  <c r="B134" i="25"/>
  <c r="Z134" i="25"/>
  <c r="Z134" i="29" s="1"/>
  <c r="Z135" i="25"/>
  <c r="Z135" i="29" s="1"/>
  <c r="B137" i="25"/>
  <c r="C138" i="25"/>
  <c r="C138" i="29" s="1"/>
  <c r="B139" i="25"/>
  <c r="Z139" i="25"/>
  <c r="Z139" i="29" s="1"/>
  <c r="B141" i="25"/>
  <c r="Z141" i="25"/>
  <c r="Z141" i="29" s="1"/>
  <c r="B143" i="25"/>
  <c r="C144" i="25"/>
  <c r="C144" i="29" s="1"/>
  <c r="C145" i="25"/>
  <c r="C145" i="29" s="1"/>
  <c r="B146" i="25"/>
  <c r="S152" i="25"/>
  <c r="S152" i="29" s="1"/>
  <c r="U153" i="25"/>
  <c r="U153" i="29" s="1"/>
  <c r="Z154" i="25"/>
  <c r="Z154" i="29" s="1"/>
  <c r="S172" i="25"/>
  <c r="S172" i="29" s="1"/>
  <c r="Z178" i="25"/>
  <c r="Z178" i="29" s="1"/>
  <c r="Z197" i="25"/>
  <c r="Z197" i="29" s="1"/>
  <c r="B124" i="25"/>
  <c r="Z110" i="25"/>
  <c r="Z110" i="29" s="1"/>
  <c r="S112" i="25"/>
  <c r="S112" i="29" s="1"/>
  <c r="S119" i="25"/>
  <c r="S119" i="29" s="1"/>
  <c r="B125" i="25"/>
  <c r="S130" i="25"/>
  <c r="S130" i="29" s="1"/>
  <c r="S147" i="25"/>
  <c r="S147" i="29" s="1"/>
  <c r="Z150" i="25"/>
  <c r="Z150" i="29" s="1"/>
  <c r="B111" i="25"/>
  <c r="B112" i="25"/>
  <c r="Z112" i="25"/>
  <c r="Z112" i="29" s="1"/>
  <c r="S117" i="25"/>
  <c r="S117" i="29" s="1"/>
  <c r="Z118" i="25"/>
  <c r="Z118" i="29" s="1"/>
  <c r="Z119" i="25"/>
  <c r="Z119" i="29" s="1"/>
  <c r="Z120" i="25"/>
  <c r="Z120" i="29" s="1"/>
  <c r="B122" i="25"/>
  <c r="Z128" i="25"/>
  <c r="Z128" i="29" s="1"/>
  <c r="Z130" i="25"/>
  <c r="Z130" i="29" s="1"/>
  <c r="Z147" i="25"/>
  <c r="Z147" i="29" s="1"/>
  <c r="Z148" i="25"/>
  <c r="Z148" i="29" s="1"/>
  <c r="B150" i="25"/>
  <c r="B151" i="25"/>
  <c r="Z179" i="25"/>
  <c r="Z179" i="29" s="1"/>
  <c r="B123" i="25"/>
  <c r="S150" i="25"/>
  <c r="S150" i="29" s="1"/>
  <c r="B153" i="25"/>
  <c r="Z111" i="25"/>
  <c r="Z111" i="29" s="1"/>
  <c r="B114" i="25"/>
  <c r="S118" i="25"/>
  <c r="S118" i="29" s="1"/>
  <c r="S120" i="25"/>
  <c r="S120" i="29" s="1"/>
  <c r="Z121" i="25"/>
  <c r="Z121" i="29" s="1"/>
  <c r="C124" i="25"/>
  <c r="C124" i="29" s="1"/>
  <c r="S129" i="25"/>
  <c r="S129" i="29" s="1"/>
  <c r="B132" i="25"/>
  <c r="Z149" i="25"/>
  <c r="Z149" i="29" s="1"/>
  <c r="B152" i="25"/>
  <c r="C153" i="25"/>
  <c r="C153" i="29" s="1"/>
  <c r="Q62" i="25"/>
  <c r="Q62" i="29" s="1"/>
  <c r="D65" i="25"/>
  <c r="D65" i="29" s="1"/>
  <c r="Q66" i="25"/>
  <c r="Q66" i="29" s="1"/>
  <c r="Q87" i="25"/>
  <c r="Q87" i="29" s="1"/>
  <c r="C110" i="25"/>
  <c r="C110" i="29" s="1"/>
  <c r="C111" i="25"/>
  <c r="C111" i="29" s="1"/>
  <c r="C112" i="25"/>
  <c r="C112" i="29" s="1"/>
  <c r="B113" i="25"/>
  <c r="Z117" i="25"/>
  <c r="Z117" i="29" s="1"/>
  <c r="B119" i="25"/>
  <c r="B120" i="25"/>
  <c r="B121" i="25"/>
  <c r="B129" i="25"/>
  <c r="Z129" i="25"/>
  <c r="Z129" i="29" s="1"/>
  <c r="B131" i="25"/>
  <c r="Z146" i="25"/>
  <c r="Z146" i="29" s="1"/>
  <c r="B148" i="25"/>
  <c r="W169" i="25"/>
  <c r="W169" i="29" s="1"/>
  <c r="Q173" i="25"/>
  <c r="Q173" i="29" s="1"/>
  <c r="L169" i="25"/>
  <c r="V120" i="25"/>
  <c r="V120" i="29" s="1"/>
  <c r="V143" i="25"/>
  <c r="V143" i="29" s="1"/>
  <c r="V121" i="25"/>
  <c r="V121" i="29" s="1"/>
  <c r="C75" i="25"/>
  <c r="C75" i="29" s="1"/>
  <c r="C93" i="25"/>
  <c r="C93" i="29" s="1"/>
  <c r="C83" i="25"/>
  <c r="C83" i="29" s="1"/>
  <c r="C82" i="25"/>
  <c r="C60" i="25"/>
  <c r="C60" i="29" s="1"/>
  <c r="C61" i="25"/>
  <c r="C61" i="29" s="1"/>
  <c r="C74" i="25"/>
  <c r="C74" i="29" s="1"/>
  <c r="C63" i="25"/>
  <c r="C63" i="29" s="1"/>
  <c r="C79" i="25"/>
  <c r="C79" i="29" s="1"/>
  <c r="M119" i="25"/>
  <c r="M119" i="29" s="1"/>
  <c r="M154" i="25"/>
  <c r="M154" i="29" s="1"/>
  <c r="M122" i="25"/>
  <c r="M122" i="29" s="1"/>
  <c r="M120" i="25"/>
  <c r="M120" i="29" s="1"/>
  <c r="K180" i="25"/>
  <c r="K180" i="29" s="1"/>
  <c r="K196" i="25"/>
  <c r="K196" i="29" s="1"/>
  <c r="K193" i="25"/>
  <c r="K193" i="29" s="1"/>
  <c r="K182" i="25"/>
  <c r="K182" i="29" s="1"/>
  <c r="K163" i="25"/>
  <c r="K163" i="29" s="1"/>
  <c r="K165" i="25"/>
  <c r="K165" i="29" s="1"/>
  <c r="K192" i="25"/>
  <c r="K192" i="29" s="1"/>
  <c r="K181" i="25"/>
  <c r="K181" i="29" s="1"/>
  <c r="Y195" i="25"/>
  <c r="Y167" i="25"/>
  <c r="C62" i="25"/>
  <c r="C62" i="29" s="1"/>
  <c r="C76" i="25"/>
  <c r="C76" i="29" s="1"/>
  <c r="C81" i="25"/>
  <c r="C81" i="29" s="1"/>
  <c r="S82" i="25"/>
  <c r="S82" i="29" s="1"/>
  <c r="S188" i="25"/>
  <c r="S188" i="29" s="1"/>
  <c r="C58" i="25"/>
  <c r="C58" i="29" s="1"/>
  <c r="H55" i="27"/>
  <c r="H55" i="26"/>
  <c r="L159" i="26"/>
  <c r="L159" i="27"/>
  <c r="R107" i="26"/>
  <c r="R107" i="27"/>
  <c r="R107" i="25"/>
  <c r="E55" i="26"/>
  <c r="E55" i="27"/>
  <c r="E55" i="25"/>
  <c r="E73" i="25" s="1"/>
  <c r="S84" i="25"/>
  <c r="S84" i="29" s="1"/>
  <c r="V114" i="25"/>
  <c r="V114" i="29" s="1"/>
  <c r="V128" i="25"/>
  <c r="V128" i="29" s="1"/>
  <c r="M202" i="25"/>
  <c r="M202" i="29" s="1"/>
  <c r="M162" i="25"/>
  <c r="M162" i="29" s="1"/>
  <c r="M167" i="25"/>
  <c r="M167" i="29" s="1"/>
  <c r="W88" i="25"/>
  <c r="W88" i="29" s="1"/>
  <c r="W59" i="25"/>
  <c r="W59" i="29" s="1"/>
  <c r="W73" i="25"/>
  <c r="W73" i="29" s="1"/>
  <c r="W69" i="25"/>
  <c r="W69" i="29" s="1"/>
  <c r="I159" i="27"/>
  <c r="I159" i="26"/>
  <c r="I159" i="25"/>
  <c r="G55" i="26"/>
  <c r="G55" i="27"/>
  <c r="L129" i="25"/>
  <c r="L128" i="25"/>
  <c r="N55" i="27"/>
  <c r="N55" i="26"/>
  <c r="W72" i="25"/>
  <c r="W72" i="29" s="1"/>
  <c r="S74" i="25"/>
  <c r="S74" i="29" s="1"/>
  <c r="C193" i="25"/>
  <c r="C193" i="29" s="1"/>
  <c r="C201" i="25"/>
  <c r="C201" i="29" s="1"/>
  <c r="C176" i="25"/>
  <c r="C176" i="29" s="1"/>
  <c r="C170" i="25"/>
  <c r="C170" i="29" s="1"/>
  <c r="K171" i="25"/>
  <c r="K171" i="29" s="1"/>
  <c r="H159" i="27"/>
  <c r="H159" i="26"/>
  <c r="N107" i="27"/>
  <c r="N107" i="26"/>
  <c r="T55" i="27"/>
  <c r="T55" i="26"/>
  <c r="T55" i="25"/>
  <c r="T96" i="25" s="1"/>
  <c r="E159" i="26"/>
  <c r="E159" i="27"/>
  <c r="W58" i="25"/>
  <c r="W58" i="29" s="1"/>
  <c r="C64" i="25"/>
  <c r="C64" i="29" s="1"/>
  <c r="W74" i="25"/>
  <c r="W74" i="29" s="1"/>
  <c r="L121" i="25"/>
  <c r="L130" i="25"/>
  <c r="T129" i="25"/>
  <c r="T146" i="25"/>
  <c r="C163" i="25"/>
  <c r="C163" i="29" s="1"/>
  <c r="P107" i="27"/>
  <c r="P107" i="26"/>
  <c r="P107" i="25"/>
  <c r="P149" i="25" s="1"/>
  <c r="H107" i="27"/>
  <c r="H107" i="26"/>
  <c r="H107" i="25"/>
  <c r="R159" i="27"/>
  <c r="R159" i="26"/>
  <c r="R159" i="25"/>
  <c r="R197" i="25" s="1"/>
  <c r="E107" i="27"/>
  <c r="E107" i="26"/>
  <c r="S76" i="25"/>
  <c r="S76" i="29" s="1"/>
  <c r="S80" i="25"/>
  <c r="S80" i="29" s="1"/>
  <c r="S64" i="25"/>
  <c r="S64" i="29" s="1"/>
  <c r="S98" i="25"/>
  <c r="S98" i="29" s="1"/>
  <c r="S68" i="25"/>
  <c r="S68" i="29" s="1"/>
  <c r="S83" i="25"/>
  <c r="S83" i="29" s="1"/>
  <c r="S62" i="25"/>
  <c r="S62" i="29" s="1"/>
  <c r="S58" i="25"/>
  <c r="S58" i="29" s="1"/>
  <c r="W86" i="25"/>
  <c r="W86" i="29" s="1"/>
  <c r="F123" i="28"/>
  <c r="F144" i="28"/>
  <c r="F119" i="28"/>
  <c r="F131" i="28"/>
  <c r="F129" i="28"/>
  <c r="F135" i="28"/>
  <c r="F125" i="28"/>
  <c r="F121" i="28"/>
  <c r="F132" i="28"/>
  <c r="F145" i="28"/>
  <c r="F122" i="28"/>
  <c r="F116" i="28"/>
  <c r="F111" i="28"/>
  <c r="F138" i="28"/>
  <c r="F124" i="28"/>
  <c r="F133" i="28"/>
  <c r="F117" i="28"/>
  <c r="F110" i="28"/>
  <c r="F153" i="28"/>
  <c r="F126" i="28"/>
  <c r="F112" i="28"/>
  <c r="F151" i="28"/>
  <c r="F152" i="28"/>
  <c r="F143" i="28"/>
  <c r="F141" i="28"/>
  <c r="F130" i="28"/>
  <c r="F147" i="28"/>
  <c r="F148" i="28"/>
  <c r="F139" i="28"/>
  <c r="F113" i="28"/>
  <c r="F127" i="28"/>
  <c r="F150" i="28"/>
  <c r="F114" i="28"/>
  <c r="F140" i="28"/>
  <c r="F128" i="28"/>
  <c r="F134" i="28"/>
  <c r="F115" i="28"/>
  <c r="F154" i="28"/>
  <c r="F149" i="28"/>
  <c r="F118" i="28"/>
  <c r="F137" i="28"/>
  <c r="F142" i="28"/>
  <c r="F146" i="28"/>
  <c r="F136" i="28"/>
  <c r="F120" i="28"/>
  <c r="K97" i="25"/>
  <c r="K97" i="29" s="1"/>
  <c r="K79" i="25"/>
  <c r="K79" i="29" s="1"/>
  <c r="K102" i="25"/>
  <c r="K102" i="29" s="1"/>
  <c r="K65" i="25"/>
  <c r="K65" i="29" s="1"/>
  <c r="V86" i="25"/>
  <c r="V86" i="29" s="1"/>
  <c r="V61" i="25"/>
  <c r="V61" i="29" s="1"/>
  <c r="K62" i="25"/>
  <c r="K62" i="29" s="1"/>
  <c r="S78" i="25"/>
  <c r="S78" i="29" s="1"/>
  <c r="K81" i="25"/>
  <c r="K81" i="29" s="1"/>
  <c r="W83" i="25"/>
  <c r="W83" i="29" s="1"/>
  <c r="M121" i="25"/>
  <c r="M121" i="29" s="1"/>
  <c r="M130" i="25"/>
  <c r="M130" i="29" s="1"/>
  <c r="U138" i="25"/>
  <c r="U138" i="29" s="1"/>
  <c r="U120" i="25"/>
  <c r="U120" i="29" s="1"/>
  <c r="U115" i="25"/>
  <c r="U115" i="29" s="1"/>
  <c r="U137" i="25"/>
  <c r="U137" i="29" s="1"/>
  <c r="E159" i="25"/>
  <c r="E170" i="25" s="1"/>
  <c r="S196" i="25"/>
  <c r="S196" i="29" s="1"/>
  <c r="S168" i="25"/>
  <c r="S168" i="29" s="1"/>
  <c r="S187" i="25"/>
  <c r="S187" i="29" s="1"/>
  <c r="S176" i="25"/>
  <c r="S176" i="29" s="1"/>
  <c r="C162" i="25"/>
  <c r="C162" i="29" s="1"/>
  <c r="M166" i="25"/>
  <c r="M166" i="29" s="1"/>
  <c r="C178" i="25"/>
  <c r="C178" i="29" s="1"/>
  <c r="I55" i="27"/>
  <c r="I55" i="26"/>
  <c r="N159" i="27"/>
  <c r="N159" i="26"/>
  <c r="T107" i="27"/>
  <c r="T107" i="26"/>
  <c r="I55" i="25"/>
  <c r="Q72" i="25"/>
  <c r="Q72" i="29" s="1"/>
  <c r="J82" i="25"/>
  <c r="J82" i="29" s="1"/>
  <c r="D85" i="25"/>
  <c r="D85" i="29" s="1"/>
  <c r="Q91" i="25"/>
  <c r="Q91" i="29" s="1"/>
  <c r="Q99" i="25"/>
  <c r="Q99" i="29" s="1"/>
  <c r="N159" i="25"/>
  <c r="N191" i="25" s="1"/>
  <c r="J165" i="25"/>
  <c r="J165" i="29" s="1"/>
  <c r="Q166" i="25"/>
  <c r="Q166" i="29" s="1"/>
  <c r="Q170" i="25"/>
  <c r="Q170" i="29" s="1"/>
  <c r="J185" i="25"/>
  <c r="J185" i="29" s="1"/>
  <c r="Q190" i="25"/>
  <c r="Q190" i="29" s="1"/>
  <c r="J197" i="25"/>
  <c r="J197" i="29" s="1"/>
  <c r="Q203" i="25"/>
  <c r="Q203" i="29" s="1"/>
  <c r="I107" i="26"/>
  <c r="I107" i="27"/>
  <c r="P55" i="27"/>
  <c r="P55" i="26"/>
  <c r="T159" i="26"/>
  <c r="T159" i="27"/>
  <c r="Q60" i="25"/>
  <c r="Q60" i="29" s="1"/>
  <c r="J76" i="25"/>
  <c r="J76" i="29" s="1"/>
  <c r="J194" i="25"/>
  <c r="J194" i="29" s="1"/>
  <c r="Y107" i="26"/>
  <c r="Y107" i="27"/>
  <c r="L55" i="27"/>
  <c r="L55" i="26"/>
  <c r="P159" i="27"/>
  <c r="P159" i="26"/>
  <c r="G107" i="27"/>
  <c r="G107" i="26"/>
  <c r="L55" i="25"/>
  <c r="L80" i="25" s="1"/>
  <c r="Q64" i="25"/>
  <c r="Q64" i="29" s="1"/>
  <c r="B72" i="25"/>
  <c r="Q75" i="25"/>
  <c r="Q75" i="29" s="1"/>
  <c r="J80" i="25"/>
  <c r="J80" i="29" s="1"/>
  <c r="B83" i="25"/>
  <c r="J88" i="25"/>
  <c r="J88" i="29" s="1"/>
  <c r="J179" i="25"/>
  <c r="J179" i="29" s="1"/>
  <c r="Q189" i="25"/>
  <c r="Q189" i="29" s="1"/>
  <c r="Y159" i="27"/>
  <c r="Y159" i="26"/>
  <c r="L107" i="27"/>
  <c r="L107" i="26"/>
  <c r="R55" i="27"/>
  <c r="R55" i="26"/>
  <c r="G159" i="27"/>
  <c r="G159" i="26"/>
  <c r="Q58" i="25"/>
  <c r="Q58" i="29" s="1"/>
  <c r="J67" i="25"/>
  <c r="J67" i="29" s="1"/>
  <c r="Q70" i="25"/>
  <c r="Q70" i="29" s="1"/>
  <c r="D77" i="25"/>
  <c r="D77" i="29" s="1"/>
  <c r="Q162" i="25"/>
  <c r="Q162" i="29" s="1"/>
  <c r="Q163" i="25"/>
  <c r="Q163" i="29" s="1"/>
  <c r="Q172" i="25"/>
  <c r="Q172" i="29" s="1"/>
  <c r="Z189" i="25"/>
  <c r="Z189" i="29" s="1"/>
  <c r="Q202" i="25"/>
  <c r="Q202" i="29" s="1"/>
  <c r="Q147" i="25"/>
  <c r="Q147" i="29" s="1"/>
  <c r="W101" i="25"/>
  <c r="W101" i="29" s="1"/>
  <c r="W90" i="25"/>
  <c r="W90" i="29" s="1"/>
  <c r="W85" i="25"/>
  <c r="W85" i="29" s="1"/>
  <c r="W89" i="25"/>
  <c r="W89" i="29" s="1"/>
  <c r="W96" i="25"/>
  <c r="W96" i="29" s="1"/>
  <c r="W95" i="25"/>
  <c r="W95" i="29" s="1"/>
  <c r="W99" i="25"/>
  <c r="W99" i="29" s="1"/>
  <c r="W87" i="25"/>
  <c r="W87" i="29" s="1"/>
  <c r="R58" i="25"/>
  <c r="D60" i="25"/>
  <c r="D60" i="29" s="1"/>
  <c r="B62" i="25"/>
  <c r="K63" i="25"/>
  <c r="K63" i="29" s="1"/>
  <c r="C66" i="25"/>
  <c r="C66" i="29" s="1"/>
  <c r="S66" i="25"/>
  <c r="S66" i="29" s="1"/>
  <c r="W67" i="25"/>
  <c r="W67" i="29" s="1"/>
  <c r="D69" i="25"/>
  <c r="D69" i="29" s="1"/>
  <c r="V69" i="25"/>
  <c r="V69" i="29" s="1"/>
  <c r="N70" i="25"/>
  <c r="J71" i="25"/>
  <c r="J71" i="29" s="1"/>
  <c r="W75" i="25"/>
  <c r="W75" i="29" s="1"/>
  <c r="Q76" i="25"/>
  <c r="Q76" i="29" s="1"/>
  <c r="Q79" i="25"/>
  <c r="Q79" i="29" s="1"/>
  <c r="K82" i="25"/>
  <c r="K82" i="29" s="1"/>
  <c r="V83" i="25"/>
  <c r="V83" i="29" s="1"/>
  <c r="W84" i="25"/>
  <c r="W84" i="29" s="1"/>
  <c r="N92" i="25"/>
  <c r="S95" i="25"/>
  <c r="S95" i="29" s="1"/>
  <c r="K98" i="25"/>
  <c r="K98" i="29" s="1"/>
  <c r="Q116" i="25"/>
  <c r="Q116" i="29" s="1"/>
  <c r="Q119" i="25"/>
  <c r="Q119" i="29" s="1"/>
  <c r="C152" i="25"/>
  <c r="C152" i="29" s="1"/>
  <c r="C146" i="25"/>
  <c r="C146" i="29" s="1"/>
  <c r="C131" i="25"/>
  <c r="C131" i="29" s="1"/>
  <c r="C130" i="25"/>
  <c r="C130" i="29" s="1"/>
  <c r="C125" i="25"/>
  <c r="C125" i="29" s="1"/>
  <c r="C117" i="25"/>
  <c r="C117" i="29" s="1"/>
  <c r="C135" i="25"/>
  <c r="C135" i="29" s="1"/>
  <c r="C133" i="25"/>
  <c r="C129" i="25"/>
  <c r="C129" i="29" s="1"/>
  <c r="C123" i="25"/>
  <c r="C123" i="29" s="1"/>
  <c r="C120" i="25"/>
  <c r="C120" i="29" s="1"/>
  <c r="C115" i="25"/>
  <c r="C115" i="29" s="1"/>
  <c r="C151" i="25"/>
  <c r="C151" i="29" s="1"/>
  <c r="C147" i="25"/>
  <c r="C147" i="29" s="1"/>
  <c r="C142" i="25"/>
  <c r="C142" i="29" s="1"/>
  <c r="C140" i="25"/>
  <c r="C137" i="25"/>
  <c r="C137" i="29" s="1"/>
  <c r="C136" i="25"/>
  <c r="C136" i="29" s="1"/>
  <c r="C118" i="25"/>
  <c r="C118" i="29" s="1"/>
  <c r="C113" i="25"/>
  <c r="C113" i="29" s="1"/>
  <c r="C132" i="25"/>
  <c r="C132" i="29" s="1"/>
  <c r="C122" i="25"/>
  <c r="C122" i="29" s="1"/>
  <c r="C116" i="25"/>
  <c r="C116" i="29" s="1"/>
  <c r="C114" i="25"/>
  <c r="C114" i="29" s="1"/>
  <c r="K153" i="25"/>
  <c r="K153" i="29" s="1"/>
  <c r="K132" i="25"/>
  <c r="K132" i="29" s="1"/>
  <c r="K122" i="25"/>
  <c r="K122" i="29" s="1"/>
  <c r="K121" i="25"/>
  <c r="K121" i="29" s="1"/>
  <c r="K119" i="25"/>
  <c r="K119" i="29" s="1"/>
  <c r="K116" i="25"/>
  <c r="K116" i="29" s="1"/>
  <c r="K114" i="25"/>
  <c r="K114" i="29" s="1"/>
  <c r="K150" i="25"/>
  <c r="K150" i="29" s="1"/>
  <c r="K148" i="25"/>
  <c r="K148" i="29" s="1"/>
  <c r="K143" i="25"/>
  <c r="K143" i="29" s="1"/>
  <c r="K130" i="25"/>
  <c r="K130" i="29" s="1"/>
  <c r="K127" i="25"/>
  <c r="K127" i="29" s="1"/>
  <c r="K152" i="25"/>
  <c r="K152" i="29" s="1"/>
  <c r="K146" i="25"/>
  <c r="K146" i="29" s="1"/>
  <c r="K131" i="25"/>
  <c r="K131" i="29" s="1"/>
  <c r="K125" i="25"/>
  <c r="K125" i="29" s="1"/>
  <c r="K117" i="25"/>
  <c r="K117" i="29" s="1"/>
  <c r="K149" i="25"/>
  <c r="K149" i="29" s="1"/>
  <c r="K147" i="25"/>
  <c r="K147" i="29" s="1"/>
  <c r="K136" i="25"/>
  <c r="K136" i="29" s="1"/>
  <c r="K118" i="25"/>
  <c r="K118" i="29" s="1"/>
  <c r="K113" i="25"/>
  <c r="K113" i="29" s="1"/>
  <c r="S146" i="25"/>
  <c r="S146" i="29" s="1"/>
  <c r="S144" i="25"/>
  <c r="S144" i="29" s="1"/>
  <c r="S136" i="25"/>
  <c r="S136" i="29" s="1"/>
  <c r="S131" i="25"/>
  <c r="S131" i="29" s="1"/>
  <c r="S125" i="25"/>
  <c r="S125" i="29" s="1"/>
  <c r="S110" i="25"/>
  <c r="S110" i="29" s="1"/>
  <c r="S133" i="25"/>
  <c r="S133" i="29" s="1"/>
  <c r="S123" i="25"/>
  <c r="S123" i="29" s="1"/>
  <c r="S113" i="25"/>
  <c r="S113" i="29" s="1"/>
  <c r="S151" i="25"/>
  <c r="S151" i="29" s="1"/>
  <c r="S149" i="25"/>
  <c r="S149" i="29" s="1"/>
  <c r="S142" i="25"/>
  <c r="S142" i="29" s="1"/>
  <c r="S140" i="25"/>
  <c r="S140" i="29" s="1"/>
  <c r="S138" i="25"/>
  <c r="S138" i="29" s="1"/>
  <c r="S137" i="25"/>
  <c r="S137" i="29" s="1"/>
  <c r="S126" i="25"/>
  <c r="S126" i="29" s="1"/>
  <c r="S121" i="25"/>
  <c r="S121" i="29" s="1"/>
  <c r="S111" i="25"/>
  <c r="S111" i="29" s="1"/>
  <c r="S154" i="25"/>
  <c r="S154" i="29" s="1"/>
  <c r="S143" i="25"/>
  <c r="S143" i="29" s="1"/>
  <c r="S132" i="25"/>
  <c r="S132" i="29" s="1"/>
  <c r="S122" i="25"/>
  <c r="S122" i="29" s="1"/>
  <c r="S116" i="25"/>
  <c r="S116" i="29" s="1"/>
  <c r="S114" i="25"/>
  <c r="S114" i="29" s="1"/>
  <c r="B178" i="25"/>
  <c r="B170" i="25"/>
  <c r="B166" i="25"/>
  <c r="B163" i="25"/>
  <c r="B162" i="25"/>
  <c r="B182" i="25"/>
  <c r="B179" i="25"/>
  <c r="B174" i="25"/>
  <c r="B164" i="25"/>
  <c r="B186" i="25"/>
  <c r="B180" i="25"/>
  <c r="B177" i="25"/>
  <c r="B169" i="25"/>
  <c r="B202" i="25"/>
  <c r="B201" i="25"/>
  <c r="J201" i="25"/>
  <c r="J201" i="29" s="1"/>
  <c r="J181" i="25"/>
  <c r="J181" i="29" s="1"/>
  <c r="J204" i="25"/>
  <c r="J204" i="29" s="1"/>
  <c r="J202" i="25"/>
  <c r="J202" i="29" s="1"/>
  <c r="J173" i="25"/>
  <c r="J173" i="29" s="1"/>
  <c r="J162" i="25"/>
  <c r="J162" i="29" s="1"/>
  <c r="J196" i="25"/>
  <c r="J196" i="29" s="1"/>
  <c r="J189" i="25"/>
  <c r="J189" i="29" s="1"/>
  <c r="J166" i="25"/>
  <c r="J166" i="29" s="1"/>
  <c r="J163" i="25"/>
  <c r="J163" i="29" s="1"/>
  <c r="J186" i="25"/>
  <c r="J186" i="29" s="1"/>
  <c r="J182" i="25"/>
  <c r="J182" i="29" s="1"/>
  <c r="J177" i="25"/>
  <c r="J177" i="29" s="1"/>
  <c r="J174" i="25"/>
  <c r="J174" i="29" s="1"/>
  <c r="J171" i="25"/>
  <c r="J171" i="29" s="1"/>
  <c r="J169" i="25"/>
  <c r="J169" i="29" s="1"/>
  <c r="Z188" i="25"/>
  <c r="Z188" i="29" s="1"/>
  <c r="Z186" i="25"/>
  <c r="Z186" i="29" s="1"/>
  <c r="Z194" i="25"/>
  <c r="Z194" i="29" s="1"/>
  <c r="Z177" i="25"/>
  <c r="Z177" i="29" s="1"/>
  <c r="Z169" i="25"/>
  <c r="Z169" i="29" s="1"/>
  <c r="Z165" i="25"/>
  <c r="Z165" i="29" s="1"/>
  <c r="Z162" i="25"/>
  <c r="Z162" i="29" s="1"/>
  <c r="Z193" i="25"/>
  <c r="Z193" i="29" s="1"/>
  <c r="Z170" i="25"/>
  <c r="Z170" i="29" s="1"/>
  <c r="Z205" i="25"/>
  <c r="Z205" i="29" s="1"/>
  <c r="Z180" i="25"/>
  <c r="Z180" i="29" s="1"/>
  <c r="Z171" i="25"/>
  <c r="Z171" i="29" s="1"/>
  <c r="Z164" i="25"/>
  <c r="Z164" i="29" s="1"/>
  <c r="B171" i="25"/>
  <c r="B172" i="25"/>
  <c r="Z172" i="25"/>
  <c r="Z172" i="29" s="1"/>
  <c r="Z173" i="25"/>
  <c r="Z173" i="29" s="1"/>
  <c r="M178" i="25"/>
  <c r="M178" i="29" s="1"/>
  <c r="J180" i="25"/>
  <c r="J180" i="29" s="1"/>
  <c r="Z185" i="25"/>
  <c r="Z185" i="29" s="1"/>
  <c r="J193" i="25"/>
  <c r="J193" i="29" s="1"/>
  <c r="J205" i="25"/>
  <c r="J205" i="29" s="1"/>
  <c r="U94" i="25"/>
  <c r="U94" i="29" s="1"/>
  <c r="U97" i="25"/>
  <c r="U97" i="29" s="1"/>
  <c r="U65" i="25"/>
  <c r="U65" i="29" s="1"/>
  <c r="Y115" i="25"/>
  <c r="Y118" i="25"/>
  <c r="V67" i="25"/>
  <c r="V67" i="29" s="1"/>
  <c r="Q100" i="25"/>
  <c r="Q100" i="29" s="1"/>
  <c r="Q92" i="25"/>
  <c r="Q92" i="29" s="1"/>
  <c r="Q90" i="25"/>
  <c r="Q90" i="29" s="1"/>
  <c r="Q89" i="25"/>
  <c r="Q89" i="29" s="1"/>
  <c r="Q85" i="25"/>
  <c r="Q85" i="29" s="1"/>
  <c r="Q88" i="25"/>
  <c r="Q88" i="29" s="1"/>
  <c r="V58" i="25"/>
  <c r="V58" i="29" s="1"/>
  <c r="W60" i="25"/>
  <c r="W60" i="29" s="1"/>
  <c r="Q63" i="25"/>
  <c r="Q63" i="29" s="1"/>
  <c r="W66" i="25"/>
  <c r="W66" i="29" s="1"/>
  <c r="K67" i="25"/>
  <c r="K67" i="29" s="1"/>
  <c r="W70" i="25"/>
  <c r="W70" i="29" s="1"/>
  <c r="U72" i="25"/>
  <c r="U72" i="29" s="1"/>
  <c r="N73" i="25"/>
  <c r="D76" i="25"/>
  <c r="D76" i="29" s="1"/>
  <c r="K77" i="25"/>
  <c r="K77" i="29" s="1"/>
  <c r="D79" i="25"/>
  <c r="D79" i="29" s="1"/>
  <c r="K80" i="25"/>
  <c r="K80" i="29" s="1"/>
  <c r="D81" i="25"/>
  <c r="D81" i="29" s="1"/>
  <c r="Q82" i="25"/>
  <c r="Q82" i="29" s="1"/>
  <c r="J91" i="25"/>
  <c r="J91" i="29" s="1"/>
  <c r="D93" i="25"/>
  <c r="D93" i="29" s="1"/>
  <c r="D99" i="25"/>
  <c r="D99" i="29" s="1"/>
  <c r="Q134" i="25"/>
  <c r="Q134" i="29" s="1"/>
  <c r="B185" i="25"/>
  <c r="Z202" i="25"/>
  <c r="Z202" i="29" s="1"/>
  <c r="M64" i="25"/>
  <c r="M64" i="29" s="1"/>
  <c r="B97" i="25"/>
  <c r="B87" i="25"/>
  <c r="B67" i="25"/>
  <c r="B70" i="25"/>
  <c r="J74" i="25"/>
  <c r="J74" i="29" s="1"/>
  <c r="J78" i="25"/>
  <c r="J78" i="29" s="1"/>
  <c r="Q145" i="25"/>
  <c r="Q145" i="29" s="1"/>
  <c r="N129" i="25"/>
  <c r="U190" i="25"/>
  <c r="U190" i="29" s="1"/>
  <c r="U191" i="25"/>
  <c r="U191" i="29" s="1"/>
  <c r="U162" i="25"/>
  <c r="U162" i="29" s="1"/>
  <c r="U176" i="25"/>
  <c r="U176" i="29" s="1"/>
  <c r="U175" i="25"/>
  <c r="U175" i="29" s="1"/>
  <c r="C96" i="25"/>
  <c r="C96" i="29" s="1"/>
  <c r="C89" i="25"/>
  <c r="C89" i="29" s="1"/>
  <c r="C88" i="25"/>
  <c r="C88" i="29" s="1"/>
  <c r="S75" i="25"/>
  <c r="S75" i="29" s="1"/>
  <c r="S91" i="25"/>
  <c r="S91" i="29" s="1"/>
  <c r="S102" i="25"/>
  <c r="S102" i="29" s="1"/>
  <c r="S90" i="25"/>
  <c r="S90" i="29" s="1"/>
  <c r="C59" i="25"/>
  <c r="C59" i="29" s="1"/>
  <c r="J60" i="25"/>
  <c r="J60" i="29" s="1"/>
  <c r="D61" i="25"/>
  <c r="D61" i="29" s="1"/>
  <c r="D63" i="25"/>
  <c r="D63" i="29" s="1"/>
  <c r="J64" i="25"/>
  <c r="J64" i="29" s="1"/>
  <c r="J66" i="25"/>
  <c r="J66" i="29" s="1"/>
  <c r="C67" i="25"/>
  <c r="C67" i="29" s="1"/>
  <c r="D70" i="25"/>
  <c r="D70" i="29" s="1"/>
  <c r="B71" i="25"/>
  <c r="Q71" i="25"/>
  <c r="Q71" i="29" s="1"/>
  <c r="Q73" i="25"/>
  <c r="Q73" i="29" s="1"/>
  <c r="Q74" i="25"/>
  <c r="Q74" i="29" s="1"/>
  <c r="W76" i="25"/>
  <c r="W76" i="29" s="1"/>
  <c r="Q77" i="25"/>
  <c r="Q77" i="29" s="1"/>
  <c r="Q78" i="25"/>
  <c r="Q78" i="29" s="1"/>
  <c r="B80" i="25"/>
  <c r="Q80" i="25"/>
  <c r="Q80" i="29" s="1"/>
  <c r="K83" i="25"/>
  <c r="K83" i="29" s="1"/>
  <c r="R87" i="25"/>
  <c r="B89" i="25"/>
  <c r="B92" i="25"/>
  <c r="S97" i="25"/>
  <c r="S97" i="29" s="1"/>
  <c r="B101" i="25"/>
  <c r="Q118" i="25"/>
  <c r="Q118" i="29" s="1"/>
  <c r="Q125" i="25"/>
  <c r="Q125" i="29" s="1"/>
  <c r="Q130" i="25"/>
  <c r="Q130" i="29" s="1"/>
  <c r="Q143" i="25"/>
  <c r="Q143" i="29" s="1"/>
  <c r="W121" i="25"/>
  <c r="W121" i="29" s="1"/>
  <c r="W129" i="25"/>
  <c r="W129" i="29" s="1"/>
  <c r="J170" i="25"/>
  <c r="J170" i="29" s="1"/>
  <c r="Z181" i="25"/>
  <c r="Z181" i="29" s="1"/>
  <c r="B193" i="25"/>
  <c r="Z196" i="25"/>
  <c r="Z196" i="29" s="1"/>
  <c r="Z201" i="25"/>
  <c r="Z201" i="29" s="1"/>
  <c r="B205" i="25"/>
  <c r="Q150" i="25"/>
  <c r="Q150" i="29" s="1"/>
  <c r="Q148" i="25"/>
  <c r="Q148" i="29" s="1"/>
  <c r="Q127" i="25"/>
  <c r="Q127" i="29" s="1"/>
  <c r="Q120" i="25"/>
  <c r="Q120" i="29" s="1"/>
  <c r="Q152" i="25"/>
  <c r="Q152" i="29" s="1"/>
  <c r="Q141" i="25"/>
  <c r="Q141" i="29" s="1"/>
  <c r="Q139" i="25"/>
  <c r="Q139" i="29" s="1"/>
  <c r="Q135" i="25"/>
  <c r="Q135" i="29" s="1"/>
  <c r="Q128" i="25"/>
  <c r="Q128" i="29" s="1"/>
  <c r="Q117" i="25"/>
  <c r="Q117" i="29" s="1"/>
  <c r="Q133" i="25"/>
  <c r="Q133" i="29" s="1"/>
  <c r="Q123" i="25"/>
  <c r="Q123" i="29" s="1"/>
  <c r="Q113" i="25"/>
  <c r="Q113" i="29" s="1"/>
  <c r="Q151" i="25"/>
  <c r="Q151" i="29" s="1"/>
  <c r="Q142" i="25"/>
  <c r="Q142" i="29" s="1"/>
  <c r="Q138" i="25"/>
  <c r="Q138" i="29" s="1"/>
  <c r="Q137" i="25"/>
  <c r="Q137" i="29" s="1"/>
  <c r="Q126" i="25"/>
  <c r="Q126" i="29" s="1"/>
  <c r="Q121" i="25"/>
  <c r="Q121" i="29" s="1"/>
  <c r="Q111" i="25"/>
  <c r="Q111" i="29" s="1"/>
  <c r="U81" i="25"/>
  <c r="U81" i="29" s="1"/>
  <c r="Q136" i="25"/>
  <c r="Q136" i="29" s="1"/>
  <c r="J79" i="25"/>
  <c r="J79" i="29" s="1"/>
  <c r="J87" i="25"/>
  <c r="J87" i="29" s="1"/>
  <c r="J102" i="25"/>
  <c r="J102" i="29" s="1"/>
  <c r="J92" i="25"/>
  <c r="J92" i="29" s="1"/>
  <c r="J90" i="25"/>
  <c r="J90" i="29" s="1"/>
  <c r="J89" i="25"/>
  <c r="J89" i="29" s="1"/>
  <c r="J85" i="25"/>
  <c r="J85" i="29" s="1"/>
  <c r="M61" i="25"/>
  <c r="M61" i="29" s="1"/>
  <c r="V64" i="25"/>
  <c r="V64" i="29" s="1"/>
  <c r="M67" i="25"/>
  <c r="M67" i="29" s="1"/>
  <c r="J72" i="25"/>
  <c r="J72" i="29" s="1"/>
  <c r="U76" i="25"/>
  <c r="U76" i="29" s="1"/>
  <c r="M80" i="25"/>
  <c r="M80" i="29" s="1"/>
  <c r="J83" i="25"/>
  <c r="J83" i="29" s="1"/>
  <c r="J97" i="25"/>
  <c r="J97" i="29" s="1"/>
  <c r="Q124" i="25"/>
  <c r="Q124" i="29" s="1"/>
  <c r="V113" i="25"/>
  <c r="V113" i="29" s="1"/>
  <c r="V153" i="25"/>
  <c r="V153" i="29" s="1"/>
  <c r="M168" i="25"/>
  <c r="M168" i="29" s="1"/>
  <c r="M183" i="25"/>
  <c r="M183" i="29" s="1"/>
  <c r="U199" i="25"/>
  <c r="U199" i="29" s="1"/>
  <c r="J58" i="25"/>
  <c r="J58" i="29" s="1"/>
  <c r="D59" i="25"/>
  <c r="D59" i="29" s="1"/>
  <c r="S59" i="25"/>
  <c r="S59" i="29" s="1"/>
  <c r="Q61" i="25"/>
  <c r="Q61" i="29" s="1"/>
  <c r="J62" i="25"/>
  <c r="J62" i="29" s="1"/>
  <c r="K64" i="25"/>
  <c r="K64" i="29" s="1"/>
  <c r="C65" i="25"/>
  <c r="C65" i="29" s="1"/>
  <c r="Q65" i="25"/>
  <c r="Q65" i="29" s="1"/>
  <c r="K66" i="25"/>
  <c r="K66" i="29" s="1"/>
  <c r="S67" i="25"/>
  <c r="S67" i="29" s="1"/>
  <c r="Q68" i="25"/>
  <c r="Q68" i="29" s="1"/>
  <c r="Q69" i="25"/>
  <c r="Q69" i="29" s="1"/>
  <c r="C77" i="25"/>
  <c r="C77" i="29" s="1"/>
  <c r="U77" i="25"/>
  <c r="U77" i="29" s="1"/>
  <c r="C80" i="25"/>
  <c r="C80" i="29" s="1"/>
  <c r="W82" i="25"/>
  <c r="W82" i="29" s="1"/>
  <c r="M85" i="25"/>
  <c r="M85" i="29" s="1"/>
  <c r="Q86" i="25"/>
  <c r="Q86" i="29" s="1"/>
  <c r="K90" i="25"/>
  <c r="K90" i="29" s="1"/>
  <c r="K96" i="25"/>
  <c r="K96" i="29" s="1"/>
  <c r="C101" i="25"/>
  <c r="C101" i="29" s="1"/>
  <c r="Q114" i="25"/>
  <c r="Q114" i="29" s="1"/>
  <c r="Q131" i="25"/>
  <c r="Q131" i="29" s="1"/>
  <c r="Q132" i="25"/>
  <c r="Q132" i="29" s="1"/>
  <c r="J172" i="25"/>
  <c r="J172" i="29" s="1"/>
  <c r="B181" i="25"/>
  <c r="M186" i="25"/>
  <c r="M186" i="29" s="1"/>
  <c r="B197" i="25"/>
  <c r="S163" i="25"/>
  <c r="S163" i="29" s="1"/>
  <c r="W166" i="25"/>
  <c r="W166" i="29" s="1"/>
  <c r="S170" i="25"/>
  <c r="S170" i="29" s="1"/>
  <c r="C173" i="25"/>
  <c r="C173" i="29" s="1"/>
  <c r="S173" i="25"/>
  <c r="S173" i="29" s="1"/>
  <c r="Y179" i="25"/>
  <c r="Q181" i="25"/>
  <c r="Q181" i="29" s="1"/>
  <c r="C165" i="25"/>
  <c r="C165" i="29" s="1"/>
  <c r="Y166" i="25"/>
  <c r="Q171" i="25"/>
  <c r="Q171" i="29" s="1"/>
  <c r="C172" i="25"/>
  <c r="C172" i="29" s="1"/>
  <c r="Q174" i="25"/>
  <c r="Q174" i="29" s="1"/>
  <c r="S177" i="25"/>
  <c r="S177" i="29" s="1"/>
  <c r="K179" i="25"/>
  <c r="K179" i="29" s="1"/>
  <c r="Q180" i="25"/>
  <c r="Q180" i="29" s="1"/>
  <c r="C185" i="25"/>
  <c r="C185" i="29" s="1"/>
  <c r="Q186" i="25"/>
  <c r="Q186" i="29" s="1"/>
  <c r="Q187" i="25"/>
  <c r="Q187" i="29" s="1"/>
  <c r="K188" i="25"/>
  <c r="K188" i="29" s="1"/>
  <c r="Q195" i="25"/>
  <c r="Q195" i="29" s="1"/>
  <c r="T199" i="25"/>
  <c r="Q164" i="25"/>
  <c r="Q164" i="29" s="1"/>
  <c r="K168" i="25"/>
  <c r="K168" i="29" s="1"/>
  <c r="K170" i="25"/>
  <c r="K170" i="29" s="1"/>
  <c r="S171" i="25"/>
  <c r="S171" i="29" s="1"/>
  <c r="K178" i="25"/>
  <c r="K178" i="29" s="1"/>
  <c r="S180" i="25"/>
  <c r="S180" i="29" s="1"/>
  <c r="T186" i="25"/>
  <c r="W196" i="25"/>
  <c r="W196" i="29" s="1"/>
  <c r="Q197" i="25"/>
  <c r="Q197" i="29" s="1"/>
  <c r="L162" i="25"/>
  <c r="W167" i="25"/>
  <c r="W167" i="29" s="1"/>
  <c r="Q175" i="25"/>
  <c r="Q175" i="29" s="1"/>
  <c r="Q179" i="25"/>
  <c r="Q179" i="29" s="1"/>
  <c r="C195" i="25"/>
  <c r="C195" i="29" s="1"/>
  <c r="Q198" i="25"/>
  <c r="Q198" i="29" s="1"/>
  <c r="Q205" i="25"/>
  <c r="Q205" i="29" s="1"/>
  <c r="Q206" i="25"/>
  <c r="Q206" i="29" s="1"/>
  <c r="N91" i="25"/>
  <c r="N90" i="25"/>
  <c r="N79" i="25"/>
  <c r="N64" i="25"/>
  <c r="N98" i="25"/>
  <c r="N87" i="25"/>
  <c r="N100" i="25"/>
  <c r="N82" i="25"/>
  <c r="N85" i="25"/>
  <c r="N58" i="25"/>
  <c r="V91" i="25"/>
  <c r="V91" i="29" s="1"/>
  <c r="V90" i="25"/>
  <c r="V90" i="29" s="1"/>
  <c r="V98" i="25"/>
  <c r="V98" i="29" s="1"/>
  <c r="V87" i="25"/>
  <c r="V87" i="29" s="1"/>
  <c r="V76" i="25"/>
  <c r="V76" i="29" s="1"/>
  <c r="V60" i="25"/>
  <c r="V60" i="29" s="1"/>
  <c r="V82" i="25"/>
  <c r="V82" i="29" s="1"/>
  <c r="V66" i="25"/>
  <c r="V66" i="29" s="1"/>
  <c r="V97" i="25"/>
  <c r="V97" i="29" s="1"/>
  <c r="V94" i="25"/>
  <c r="V94" i="29" s="1"/>
  <c r="V100" i="25"/>
  <c r="V100" i="29" s="1"/>
  <c r="V93" i="25"/>
  <c r="V93" i="29" s="1"/>
  <c r="V92" i="25"/>
  <c r="V92" i="29" s="1"/>
  <c r="V79" i="25"/>
  <c r="V79" i="29" s="1"/>
  <c r="V71" i="25"/>
  <c r="V71" i="29" s="1"/>
  <c r="V63" i="25"/>
  <c r="V63" i="29" s="1"/>
  <c r="V72" i="25"/>
  <c r="V72" i="29" s="1"/>
  <c r="V102" i="25"/>
  <c r="V102" i="29" s="1"/>
  <c r="V81" i="25"/>
  <c r="V81" i="29" s="1"/>
  <c r="V77" i="25"/>
  <c r="V77" i="29" s="1"/>
  <c r="V99" i="25"/>
  <c r="V99" i="29" s="1"/>
  <c r="V84" i="25"/>
  <c r="V84" i="29" s="1"/>
  <c r="V78" i="25"/>
  <c r="V78" i="29" s="1"/>
  <c r="V75" i="25"/>
  <c r="V75" i="29" s="1"/>
  <c r="V73" i="25"/>
  <c r="V73" i="29" s="1"/>
  <c r="V68" i="25"/>
  <c r="V68" i="29" s="1"/>
  <c r="V62" i="25"/>
  <c r="V62" i="29" s="1"/>
  <c r="V59" i="25"/>
  <c r="V59" i="29" s="1"/>
  <c r="V96" i="25"/>
  <c r="V96" i="29" s="1"/>
  <c r="P96" i="25"/>
  <c r="P98" i="25"/>
  <c r="P83" i="25"/>
  <c r="P72" i="25"/>
  <c r="P87" i="25"/>
  <c r="W128" i="25"/>
  <c r="W128" i="29" s="1"/>
  <c r="W127" i="25"/>
  <c r="W127" i="29" s="1"/>
  <c r="W125" i="25"/>
  <c r="W125" i="29" s="1"/>
  <c r="W117" i="25"/>
  <c r="W117" i="29" s="1"/>
  <c r="W113" i="25"/>
  <c r="W113" i="29" s="1"/>
  <c r="W142" i="25"/>
  <c r="W142" i="29" s="1"/>
  <c r="W141" i="25"/>
  <c r="W141" i="29" s="1"/>
  <c r="W111" i="25"/>
  <c r="W111" i="29" s="1"/>
  <c r="W137" i="25"/>
  <c r="W137" i="29" s="1"/>
  <c r="W126" i="25"/>
  <c r="W126" i="29" s="1"/>
  <c r="W119" i="25"/>
  <c r="W119" i="29" s="1"/>
  <c r="W151" i="25"/>
  <c r="W151" i="29" s="1"/>
  <c r="W144" i="25"/>
  <c r="W144" i="29" s="1"/>
  <c r="W136" i="25"/>
  <c r="W136" i="29" s="1"/>
  <c r="W134" i="25"/>
  <c r="W134" i="29" s="1"/>
  <c r="W118" i="25"/>
  <c r="W118" i="29" s="1"/>
  <c r="W110" i="25"/>
  <c r="W110" i="29" s="1"/>
  <c r="W152" i="25"/>
  <c r="W152" i="29" s="1"/>
  <c r="W112" i="25"/>
  <c r="W112" i="29" s="1"/>
  <c r="W145" i="25"/>
  <c r="W145" i="29" s="1"/>
  <c r="W135" i="25"/>
  <c r="W135" i="29" s="1"/>
  <c r="W120" i="25"/>
  <c r="W120" i="29" s="1"/>
  <c r="W153" i="25"/>
  <c r="W153" i="29" s="1"/>
  <c r="W150" i="25"/>
  <c r="W150" i="29" s="1"/>
  <c r="W149" i="25"/>
  <c r="W149" i="29" s="1"/>
  <c r="W133" i="25"/>
  <c r="W133" i="29" s="1"/>
  <c r="N202" i="25"/>
  <c r="N182" i="25"/>
  <c r="N173" i="25"/>
  <c r="N205" i="25"/>
  <c r="V203" i="25"/>
  <c r="V203" i="29" s="1"/>
  <c r="V195" i="25"/>
  <c r="V195" i="29" s="1"/>
  <c r="V187" i="25"/>
  <c r="V187" i="29" s="1"/>
  <c r="V202" i="25"/>
  <c r="V202" i="29" s="1"/>
  <c r="V194" i="25"/>
  <c r="V194" i="29" s="1"/>
  <c r="V186" i="25"/>
  <c r="V186" i="29" s="1"/>
  <c r="V199" i="25"/>
  <c r="V199" i="29" s="1"/>
  <c r="V191" i="25"/>
  <c r="V191" i="29" s="1"/>
  <c r="V183" i="25"/>
  <c r="V183" i="29" s="1"/>
  <c r="V204" i="25"/>
  <c r="V204" i="29" s="1"/>
  <c r="V196" i="25"/>
  <c r="V196" i="29" s="1"/>
  <c r="V188" i="25"/>
  <c r="V188" i="29" s="1"/>
  <c r="V205" i="25"/>
  <c r="V205" i="29" s="1"/>
  <c r="V197" i="25"/>
  <c r="V197" i="29" s="1"/>
  <c r="V189" i="25"/>
  <c r="V189" i="29" s="1"/>
  <c r="V179" i="25"/>
  <c r="V179" i="29" s="1"/>
  <c r="V171" i="25"/>
  <c r="V171" i="29" s="1"/>
  <c r="V163" i="25"/>
  <c r="V163" i="29" s="1"/>
  <c r="V180" i="25"/>
  <c r="V180" i="29" s="1"/>
  <c r="V172" i="25"/>
  <c r="V172" i="29" s="1"/>
  <c r="V164" i="25"/>
  <c r="V164" i="29" s="1"/>
  <c r="V175" i="25"/>
  <c r="V175" i="29" s="1"/>
  <c r="V168" i="25"/>
  <c r="V168" i="29" s="1"/>
  <c r="V192" i="25"/>
  <c r="V192" i="29" s="1"/>
  <c r="V182" i="25"/>
  <c r="V182" i="29" s="1"/>
  <c r="V181" i="25"/>
  <c r="V181" i="29" s="1"/>
  <c r="V173" i="25"/>
  <c r="V173" i="29" s="1"/>
  <c r="V169" i="25"/>
  <c r="V169" i="29" s="1"/>
  <c r="V200" i="25"/>
  <c r="V200" i="29" s="1"/>
  <c r="V185" i="25"/>
  <c r="V185" i="29" s="1"/>
  <c r="V178" i="25"/>
  <c r="V178" i="29" s="1"/>
  <c r="V165" i="25"/>
  <c r="V165" i="29" s="1"/>
  <c r="V176" i="25"/>
  <c r="V176" i="29" s="1"/>
  <c r="V193" i="25"/>
  <c r="V193" i="29" s="1"/>
  <c r="V177" i="25"/>
  <c r="V177" i="29" s="1"/>
  <c r="V162" i="25"/>
  <c r="V162" i="29" s="1"/>
  <c r="V184" i="25"/>
  <c r="V184" i="29" s="1"/>
  <c r="V190" i="25"/>
  <c r="V190" i="29" s="1"/>
  <c r="V201" i="25"/>
  <c r="V201" i="29" s="1"/>
  <c r="V206" i="25"/>
  <c r="V206" i="29" s="1"/>
  <c r="V167" i="25"/>
  <c r="V167" i="29" s="1"/>
  <c r="V166" i="25"/>
  <c r="V166" i="29" s="1"/>
  <c r="V174" i="25"/>
  <c r="V174" i="29" s="1"/>
  <c r="U61" i="25"/>
  <c r="U61" i="29" s="1"/>
  <c r="V65" i="25"/>
  <c r="V65" i="29" s="1"/>
  <c r="N68" i="25"/>
  <c r="M70" i="25"/>
  <c r="M70" i="29" s="1"/>
  <c r="M74" i="25"/>
  <c r="M74" i="29" s="1"/>
  <c r="V89" i="25"/>
  <c r="V89" i="29" s="1"/>
  <c r="W143" i="25"/>
  <c r="W143" i="29" s="1"/>
  <c r="U60" i="25"/>
  <c r="U60" i="29" s="1"/>
  <c r="M69" i="25"/>
  <c r="M69" i="29" s="1"/>
  <c r="N75" i="25"/>
  <c r="V80" i="25"/>
  <c r="V80" i="29" s="1"/>
  <c r="M83" i="25"/>
  <c r="M83" i="29" s="1"/>
  <c r="V85" i="25"/>
  <c r="V85" i="29" s="1"/>
  <c r="M86" i="25"/>
  <c r="M86" i="29" s="1"/>
  <c r="V170" i="25"/>
  <c r="V170" i="29" s="1"/>
  <c r="M90" i="25"/>
  <c r="M90" i="29" s="1"/>
  <c r="M102" i="25"/>
  <c r="M102" i="29" s="1"/>
  <c r="M101" i="25"/>
  <c r="M101" i="29" s="1"/>
  <c r="M89" i="25"/>
  <c r="M89" i="29" s="1"/>
  <c r="M88" i="25"/>
  <c r="M88" i="29" s="1"/>
  <c r="M87" i="25"/>
  <c r="M87" i="29" s="1"/>
  <c r="M93" i="25"/>
  <c r="M93" i="29" s="1"/>
  <c r="M75" i="25"/>
  <c r="M75" i="29" s="1"/>
  <c r="M59" i="25"/>
  <c r="M59" i="29" s="1"/>
  <c r="M96" i="25"/>
  <c r="M96" i="29" s="1"/>
  <c r="M95" i="25"/>
  <c r="M95" i="29" s="1"/>
  <c r="M94" i="25"/>
  <c r="M94" i="29" s="1"/>
  <c r="M82" i="25"/>
  <c r="M82" i="29" s="1"/>
  <c r="M66" i="25"/>
  <c r="M66" i="29" s="1"/>
  <c r="M76" i="25"/>
  <c r="M76" i="29" s="1"/>
  <c r="M91" i="25"/>
  <c r="M91" i="29" s="1"/>
  <c r="M79" i="25"/>
  <c r="M79" i="29" s="1"/>
  <c r="M71" i="25"/>
  <c r="M71" i="29" s="1"/>
  <c r="M63" i="25"/>
  <c r="M63" i="29" s="1"/>
  <c r="M98" i="25"/>
  <c r="M98" i="29" s="1"/>
  <c r="M99" i="25"/>
  <c r="M99" i="29" s="1"/>
  <c r="M72" i="25"/>
  <c r="M72" i="29" s="1"/>
  <c r="M81" i="25"/>
  <c r="M81" i="29" s="1"/>
  <c r="M77" i="25"/>
  <c r="M77" i="29" s="1"/>
  <c r="M97" i="25"/>
  <c r="M97" i="29" s="1"/>
  <c r="M92" i="25"/>
  <c r="M92" i="29" s="1"/>
  <c r="M84" i="25"/>
  <c r="M84" i="29" s="1"/>
  <c r="M78" i="25"/>
  <c r="M78" i="29" s="1"/>
  <c r="M73" i="25"/>
  <c r="M73" i="29" s="1"/>
  <c r="M68" i="25"/>
  <c r="M68" i="29" s="1"/>
  <c r="M62" i="25"/>
  <c r="M62" i="29" s="1"/>
  <c r="M60" i="25"/>
  <c r="M60" i="29" s="1"/>
  <c r="U90" i="25"/>
  <c r="U90" i="29" s="1"/>
  <c r="U102" i="25"/>
  <c r="U102" i="29" s="1"/>
  <c r="U101" i="25"/>
  <c r="U101" i="29" s="1"/>
  <c r="U89" i="25"/>
  <c r="U89" i="29" s="1"/>
  <c r="U88" i="25"/>
  <c r="U88" i="29" s="1"/>
  <c r="U87" i="25"/>
  <c r="U87" i="29" s="1"/>
  <c r="U99" i="25"/>
  <c r="U99" i="29" s="1"/>
  <c r="U95" i="25"/>
  <c r="U95" i="29" s="1"/>
  <c r="U91" i="25"/>
  <c r="U91" i="29" s="1"/>
  <c r="U75" i="25"/>
  <c r="U75" i="29" s="1"/>
  <c r="U59" i="25"/>
  <c r="U59" i="29" s="1"/>
  <c r="U84" i="25"/>
  <c r="U84" i="29" s="1"/>
  <c r="U78" i="25"/>
  <c r="U78" i="29" s="1"/>
  <c r="U73" i="25"/>
  <c r="U73" i="29" s="1"/>
  <c r="U68" i="25"/>
  <c r="U68" i="29" s="1"/>
  <c r="U62" i="25"/>
  <c r="U62" i="29" s="1"/>
  <c r="U100" i="25"/>
  <c r="U100" i="29" s="1"/>
  <c r="U92" i="25"/>
  <c r="U92" i="29" s="1"/>
  <c r="U79" i="25"/>
  <c r="U79" i="29" s="1"/>
  <c r="U82" i="25"/>
  <c r="U82" i="29" s="1"/>
  <c r="U66" i="25"/>
  <c r="U66" i="29" s="1"/>
  <c r="U93" i="25"/>
  <c r="U93" i="29" s="1"/>
  <c r="U71" i="25"/>
  <c r="U71" i="29" s="1"/>
  <c r="U96" i="25"/>
  <c r="U96" i="29" s="1"/>
  <c r="U85" i="25"/>
  <c r="U85" i="29" s="1"/>
  <c r="U83" i="25"/>
  <c r="U83" i="29" s="1"/>
  <c r="U80" i="25"/>
  <c r="U80" i="29" s="1"/>
  <c r="U74" i="25"/>
  <c r="U74" i="29" s="1"/>
  <c r="U69" i="25"/>
  <c r="U69" i="29" s="1"/>
  <c r="U67" i="25"/>
  <c r="U67" i="29" s="1"/>
  <c r="U64" i="25"/>
  <c r="U64" i="29" s="1"/>
  <c r="U58" i="25"/>
  <c r="U58" i="29" s="1"/>
  <c r="U98" i="25"/>
  <c r="U98" i="29" s="1"/>
  <c r="U86" i="25"/>
  <c r="U86" i="29" s="1"/>
  <c r="U70" i="25"/>
  <c r="U70" i="29" s="1"/>
  <c r="U63" i="25"/>
  <c r="U63" i="29" s="1"/>
  <c r="M58" i="25"/>
  <c r="M58" i="29" s="1"/>
  <c r="M65" i="25"/>
  <c r="M65" i="29" s="1"/>
  <c r="V70" i="25"/>
  <c r="V70" i="29" s="1"/>
  <c r="V74" i="25"/>
  <c r="V74" i="29" s="1"/>
  <c r="P86" i="25"/>
  <c r="V88" i="25"/>
  <c r="V88" i="29" s="1"/>
  <c r="V95" i="25"/>
  <c r="V95" i="29" s="1"/>
  <c r="V101" i="25"/>
  <c r="V101" i="29" s="1"/>
  <c r="V198" i="25"/>
  <c r="V198" i="29" s="1"/>
  <c r="D102" i="25"/>
  <c r="D102" i="29" s="1"/>
  <c r="D101" i="25"/>
  <c r="D101" i="29" s="1"/>
  <c r="D89" i="25"/>
  <c r="D89" i="29" s="1"/>
  <c r="D88" i="25"/>
  <c r="D88" i="29" s="1"/>
  <c r="D100" i="25"/>
  <c r="D100" i="29" s="1"/>
  <c r="D74" i="25"/>
  <c r="D74" i="29" s="1"/>
  <c r="D58" i="25"/>
  <c r="D58" i="29" s="1"/>
  <c r="D68" i="25"/>
  <c r="D68" i="29" s="1"/>
  <c r="D73" i="25"/>
  <c r="D73" i="29" s="1"/>
  <c r="D84" i="25"/>
  <c r="D84" i="29" s="1"/>
  <c r="D90" i="25"/>
  <c r="D90" i="29" s="1"/>
  <c r="D94" i="25"/>
  <c r="D94" i="29" s="1"/>
  <c r="D95" i="25"/>
  <c r="D95" i="29" s="1"/>
  <c r="D97" i="25"/>
  <c r="D97" i="29" s="1"/>
  <c r="J100" i="25"/>
  <c r="J100" i="29" s="1"/>
  <c r="B102" i="25"/>
  <c r="N150" i="25"/>
  <c r="V138" i="25"/>
  <c r="V138" i="29" s="1"/>
  <c r="V111" i="25"/>
  <c r="V111" i="29" s="1"/>
  <c r="V146" i="25"/>
  <c r="V146" i="29" s="1"/>
  <c r="V136" i="25"/>
  <c r="V136" i="29" s="1"/>
  <c r="V135" i="25"/>
  <c r="V135" i="29" s="1"/>
  <c r="V118" i="25"/>
  <c r="V118" i="29" s="1"/>
  <c r="V129" i="25"/>
  <c r="V129" i="29" s="1"/>
  <c r="V126" i="25"/>
  <c r="V126" i="29" s="1"/>
  <c r="V112" i="25"/>
  <c r="V112" i="29" s="1"/>
  <c r="V130" i="25"/>
  <c r="V130" i="29" s="1"/>
  <c r="V110" i="25"/>
  <c r="V110" i="29" s="1"/>
  <c r="M204" i="25"/>
  <c r="M204" i="29" s="1"/>
  <c r="M196" i="25"/>
  <c r="M196" i="29" s="1"/>
  <c r="M188" i="25"/>
  <c r="M188" i="29" s="1"/>
  <c r="M203" i="25"/>
  <c r="M203" i="29" s="1"/>
  <c r="M195" i="25"/>
  <c r="M195" i="29" s="1"/>
  <c r="M187" i="25"/>
  <c r="M187" i="29" s="1"/>
  <c r="M200" i="25"/>
  <c r="M200" i="29" s="1"/>
  <c r="M192" i="25"/>
  <c r="M192" i="29" s="1"/>
  <c r="M184" i="25"/>
  <c r="M184" i="29" s="1"/>
  <c r="M205" i="25"/>
  <c r="M205" i="29" s="1"/>
  <c r="M197" i="25"/>
  <c r="M197" i="29" s="1"/>
  <c r="M189" i="25"/>
  <c r="M189" i="29" s="1"/>
  <c r="M182" i="25"/>
  <c r="M182" i="29" s="1"/>
  <c r="M180" i="25"/>
  <c r="M180" i="29" s="1"/>
  <c r="M172" i="25"/>
  <c r="M172" i="29" s="1"/>
  <c r="M164" i="25"/>
  <c r="M164" i="29" s="1"/>
  <c r="M206" i="25"/>
  <c r="M206" i="29" s="1"/>
  <c r="M198" i="25"/>
  <c r="M198" i="29" s="1"/>
  <c r="M190" i="25"/>
  <c r="M190" i="29" s="1"/>
  <c r="M181" i="25"/>
  <c r="M181" i="29" s="1"/>
  <c r="M173" i="25"/>
  <c r="M173" i="29" s="1"/>
  <c r="M165" i="25"/>
  <c r="M165" i="29" s="1"/>
  <c r="M201" i="25"/>
  <c r="M201" i="29" s="1"/>
  <c r="M171" i="25"/>
  <c r="M171" i="29" s="1"/>
  <c r="M163" i="25"/>
  <c r="M163" i="29" s="1"/>
  <c r="M194" i="25"/>
  <c r="M194" i="29" s="1"/>
  <c r="U204" i="25"/>
  <c r="U204" i="29" s="1"/>
  <c r="U196" i="25"/>
  <c r="U196" i="29" s="1"/>
  <c r="U188" i="25"/>
  <c r="U188" i="29" s="1"/>
  <c r="U203" i="25"/>
  <c r="U203" i="29" s="1"/>
  <c r="U195" i="25"/>
  <c r="U195" i="29" s="1"/>
  <c r="U187" i="25"/>
  <c r="U187" i="29" s="1"/>
  <c r="U200" i="25"/>
  <c r="U200" i="29" s="1"/>
  <c r="U192" i="25"/>
  <c r="U192" i="29" s="1"/>
  <c r="U184" i="25"/>
  <c r="U184" i="29" s="1"/>
  <c r="U205" i="25"/>
  <c r="U205" i="29" s="1"/>
  <c r="U197" i="25"/>
  <c r="U197" i="29" s="1"/>
  <c r="U189" i="25"/>
  <c r="U189" i="29" s="1"/>
  <c r="U202" i="25"/>
  <c r="U202" i="29" s="1"/>
  <c r="U194" i="25"/>
  <c r="U194" i="29" s="1"/>
  <c r="U186" i="25"/>
  <c r="U186" i="29" s="1"/>
  <c r="U180" i="25"/>
  <c r="U180" i="29" s="1"/>
  <c r="U172" i="25"/>
  <c r="U172" i="29" s="1"/>
  <c r="U164" i="25"/>
  <c r="U164" i="29" s="1"/>
  <c r="U201" i="25"/>
  <c r="U201" i="29" s="1"/>
  <c r="U193" i="25"/>
  <c r="U193" i="29" s="1"/>
  <c r="U185" i="25"/>
  <c r="U185" i="29" s="1"/>
  <c r="U181" i="25"/>
  <c r="U181" i="29" s="1"/>
  <c r="U173" i="25"/>
  <c r="U173" i="29" s="1"/>
  <c r="U165" i="25"/>
  <c r="U165" i="29" s="1"/>
  <c r="U177" i="25"/>
  <c r="U177" i="29" s="1"/>
  <c r="U166" i="25"/>
  <c r="U166" i="29" s="1"/>
  <c r="U206" i="25"/>
  <c r="U206" i="29" s="1"/>
  <c r="U183" i="25"/>
  <c r="U183" i="29" s="1"/>
  <c r="U174" i="25"/>
  <c r="U174" i="29" s="1"/>
  <c r="U182" i="25"/>
  <c r="U182" i="29" s="1"/>
  <c r="W165" i="25"/>
  <c r="W165" i="29" s="1"/>
  <c r="U169" i="25"/>
  <c r="U169" i="29" s="1"/>
  <c r="M176" i="25"/>
  <c r="M176" i="29" s="1"/>
  <c r="M177" i="25"/>
  <c r="M177" i="29" s="1"/>
  <c r="U179" i="25"/>
  <c r="U179" i="29" s="1"/>
  <c r="M191" i="25"/>
  <c r="M191" i="29" s="1"/>
  <c r="U198" i="25"/>
  <c r="U198" i="29" s="1"/>
  <c r="W202" i="25"/>
  <c r="W202" i="29" s="1"/>
  <c r="W194" i="25"/>
  <c r="W194" i="29" s="1"/>
  <c r="W186" i="25"/>
  <c r="W186" i="29" s="1"/>
  <c r="W201" i="25"/>
  <c r="W201" i="29" s="1"/>
  <c r="W193" i="25"/>
  <c r="W193" i="29" s="1"/>
  <c r="W185" i="25"/>
  <c r="W185" i="29" s="1"/>
  <c r="W206" i="25"/>
  <c r="W206" i="29" s="1"/>
  <c r="W198" i="25"/>
  <c r="W198" i="29" s="1"/>
  <c r="W190" i="25"/>
  <c r="W190" i="29" s="1"/>
  <c r="W182" i="25"/>
  <c r="W182" i="29" s="1"/>
  <c r="W203" i="25"/>
  <c r="W203" i="29" s="1"/>
  <c r="W195" i="25"/>
  <c r="W195" i="29" s="1"/>
  <c r="W187" i="25"/>
  <c r="W187" i="29" s="1"/>
  <c r="W178" i="25"/>
  <c r="W178" i="29" s="1"/>
  <c r="W170" i="25"/>
  <c r="W170" i="29" s="1"/>
  <c r="W162" i="25"/>
  <c r="W162" i="29" s="1"/>
  <c r="W205" i="25"/>
  <c r="W205" i="29" s="1"/>
  <c r="W197" i="25"/>
  <c r="W197" i="29" s="1"/>
  <c r="W189" i="25"/>
  <c r="W189" i="29" s="1"/>
  <c r="W179" i="25"/>
  <c r="W179" i="29" s="1"/>
  <c r="W171" i="25"/>
  <c r="W171" i="29" s="1"/>
  <c r="W163" i="25"/>
  <c r="W163" i="29" s="1"/>
  <c r="W199" i="25"/>
  <c r="W199" i="29" s="1"/>
  <c r="W192" i="25"/>
  <c r="W192" i="29" s="1"/>
  <c r="W183" i="25"/>
  <c r="W183" i="29" s="1"/>
  <c r="W172" i="25"/>
  <c r="W172" i="29" s="1"/>
  <c r="W200" i="25"/>
  <c r="W200" i="29" s="1"/>
  <c r="W177" i="25"/>
  <c r="W177" i="29" s="1"/>
  <c r="W164" i="25"/>
  <c r="W164" i="29" s="1"/>
  <c r="W180" i="25"/>
  <c r="W180" i="29" s="1"/>
  <c r="W181" i="25"/>
  <c r="W181" i="29" s="1"/>
  <c r="W204" i="25"/>
  <c r="W204" i="29" s="1"/>
  <c r="W92" i="25"/>
  <c r="W92" i="29" s="1"/>
  <c r="W91" i="25"/>
  <c r="W91" i="29" s="1"/>
  <c r="W94" i="25"/>
  <c r="W94" i="29" s="1"/>
  <c r="W81" i="25"/>
  <c r="W81" i="29" s="1"/>
  <c r="W80" i="25"/>
  <c r="W80" i="29" s="1"/>
  <c r="W79" i="25"/>
  <c r="W79" i="29" s="1"/>
  <c r="W78" i="25"/>
  <c r="W78" i="29" s="1"/>
  <c r="W77" i="25"/>
  <c r="W77" i="29" s="1"/>
  <c r="W65" i="25"/>
  <c r="W65" i="29" s="1"/>
  <c r="W64" i="25"/>
  <c r="W64" i="29" s="1"/>
  <c r="W63" i="25"/>
  <c r="W63" i="29" s="1"/>
  <c r="W62" i="25"/>
  <c r="W62" i="29" s="1"/>
  <c r="W61" i="25"/>
  <c r="W61" i="29" s="1"/>
  <c r="K58" i="25"/>
  <c r="K58" i="29" s="1"/>
  <c r="B60" i="25"/>
  <c r="K60" i="25"/>
  <c r="K60" i="29" s="1"/>
  <c r="B63" i="25"/>
  <c r="J63" i="25"/>
  <c r="J63" i="29" s="1"/>
  <c r="S63" i="25"/>
  <c r="S63" i="29" s="1"/>
  <c r="D64" i="25"/>
  <c r="D64" i="29" s="1"/>
  <c r="D67" i="25"/>
  <c r="D67" i="29" s="1"/>
  <c r="B69" i="25"/>
  <c r="R71" i="25"/>
  <c r="D72" i="25"/>
  <c r="D72" i="29" s="1"/>
  <c r="B74" i="25"/>
  <c r="K74" i="25"/>
  <c r="K74" i="29" s="1"/>
  <c r="B76" i="25"/>
  <c r="K76" i="25"/>
  <c r="K76" i="29" s="1"/>
  <c r="B79" i="25"/>
  <c r="S79" i="25"/>
  <c r="S79" i="29" s="1"/>
  <c r="D80" i="25"/>
  <c r="D80" i="29" s="1"/>
  <c r="D83" i="25"/>
  <c r="D83" i="29" s="1"/>
  <c r="B85" i="25"/>
  <c r="S87" i="25"/>
  <c r="S87" i="29" s="1"/>
  <c r="S88" i="25"/>
  <c r="S88" i="29" s="1"/>
  <c r="S89" i="25"/>
  <c r="S89" i="29" s="1"/>
  <c r="S92" i="25"/>
  <c r="S92" i="29" s="1"/>
  <c r="S93" i="25"/>
  <c r="S93" i="29" s="1"/>
  <c r="S94" i="25"/>
  <c r="S94" i="29" s="1"/>
  <c r="W98" i="25"/>
  <c r="W98" i="29" s="1"/>
  <c r="B100" i="25"/>
  <c r="S101" i="25"/>
  <c r="S101" i="29" s="1"/>
  <c r="W102" i="25"/>
  <c r="W102" i="29" s="1"/>
  <c r="C164" i="25"/>
  <c r="C164" i="29" s="1"/>
  <c r="M169" i="25"/>
  <c r="M169" i="29" s="1"/>
  <c r="U170" i="25"/>
  <c r="U170" i="29" s="1"/>
  <c r="U171" i="25"/>
  <c r="U171" i="29" s="1"/>
  <c r="T172" i="25"/>
  <c r="C179" i="25"/>
  <c r="C179" i="29" s="1"/>
  <c r="M179" i="25"/>
  <c r="M179" i="29" s="1"/>
  <c r="W191" i="25"/>
  <c r="W191" i="29" s="1"/>
  <c r="M193" i="25"/>
  <c r="M193" i="29" s="1"/>
  <c r="W174" i="25"/>
  <c r="W174" i="29" s="1"/>
  <c r="W175" i="25"/>
  <c r="W175" i="29" s="1"/>
  <c r="J99" i="25"/>
  <c r="J99" i="29" s="1"/>
  <c r="J98" i="25"/>
  <c r="J98" i="29" s="1"/>
  <c r="J96" i="25"/>
  <c r="J96" i="29" s="1"/>
  <c r="J94" i="25"/>
  <c r="J94" i="29" s="1"/>
  <c r="J95" i="25"/>
  <c r="J95" i="29" s="1"/>
  <c r="J84" i="25"/>
  <c r="J84" i="29" s="1"/>
  <c r="J68" i="25"/>
  <c r="J68" i="29" s="1"/>
  <c r="J59" i="25"/>
  <c r="J59" i="29" s="1"/>
  <c r="D66" i="25"/>
  <c r="D66" i="29" s="1"/>
  <c r="K68" i="25"/>
  <c r="K68" i="29" s="1"/>
  <c r="D71" i="25"/>
  <c r="D71" i="29" s="1"/>
  <c r="J73" i="25"/>
  <c r="J73" i="29" s="1"/>
  <c r="J75" i="25"/>
  <c r="J75" i="29" s="1"/>
  <c r="C78" i="25"/>
  <c r="C78" i="29" s="1"/>
  <c r="K78" i="25"/>
  <c r="K78" i="29" s="1"/>
  <c r="D82" i="25"/>
  <c r="D82" i="29" s="1"/>
  <c r="K84" i="25"/>
  <c r="K84" i="29" s="1"/>
  <c r="D87" i="25"/>
  <c r="D87" i="29" s="1"/>
  <c r="K88" i="25"/>
  <c r="K88" i="29" s="1"/>
  <c r="K89" i="25"/>
  <c r="K89" i="29" s="1"/>
  <c r="C91" i="25"/>
  <c r="C91" i="29" s="1"/>
  <c r="C92" i="25"/>
  <c r="C92" i="29" s="1"/>
  <c r="K92" i="25"/>
  <c r="K92" i="29" s="1"/>
  <c r="J93" i="25"/>
  <c r="J93" i="29" s="1"/>
  <c r="K94" i="25"/>
  <c r="K94" i="29" s="1"/>
  <c r="B95" i="25"/>
  <c r="W97" i="25"/>
  <c r="W97" i="29" s="1"/>
  <c r="J101" i="25"/>
  <c r="J101" i="29" s="1"/>
  <c r="V122" i="25"/>
  <c r="V122" i="29" s="1"/>
  <c r="V127" i="25"/>
  <c r="V127" i="29" s="1"/>
  <c r="V137" i="25"/>
  <c r="V137" i="29" s="1"/>
  <c r="L138" i="25"/>
  <c r="L136" i="25"/>
  <c r="T154" i="25"/>
  <c r="T124" i="25"/>
  <c r="T137" i="25"/>
  <c r="T123" i="25"/>
  <c r="T116" i="25"/>
  <c r="T131" i="25"/>
  <c r="C206" i="25"/>
  <c r="C206" i="29" s="1"/>
  <c r="C198" i="25"/>
  <c r="C198" i="29" s="1"/>
  <c r="C190" i="25"/>
  <c r="C190" i="29" s="1"/>
  <c r="C205" i="25"/>
  <c r="C205" i="29" s="1"/>
  <c r="C197" i="25"/>
  <c r="C197" i="29" s="1"/>
  <c r="C189" i="25"/>
  <c r="C189" i="29" s="1"/>
  <c r="C202" i="25"/>
  <c r="C202" i="29" s="1"/>
  <c r="C194" i="25"/>
  <c r="C194" i="29" s="1"/>
  <c r="C186" i="25"/>
  <c r="C186" i="29" s="1"/>
  <c r="C199" i="25"/>
  <c r="C199" i="29" s="1"/>
  <c r="C191" i="25"/>
  <c r="C191" i="29" s="1"/>
  <c r="C183" i="25"/>
  <c r="C183" i="29" s="1"/>
  <c r="C174" i="25"/>
  <c r="C174" i="29" s="1"/>
  <c r="C166" i="25"/>
  <c r="C166" i="29" s="1"/>
  <c r="C204" i="25"/>
  <c r="C204" i="29" s="1"/>
  <c r="C196" i="25"/>
  <c r="C196" i="29" s="1"/>
  <c r="C188" i="25"/>
  <c r="C188" i="29" s="1"/>
  <c r="C175" i="25"/>
  <c r="C175" i="29" s="1"/>
  <c r="C167" i="25"/>
  <c r="C167" i="29" s="1"/>
  <c r="C203" i="25"/>
  <c r="C203" i="29" s="1"/>
  <c r="C187" i="25"/>
  <c r="C187" i="29" s="1"/>
  <c r="C177" i="25"/>
  <c r="C177" i="29" s="1"/>
  <c r="C168" i="25"/>
  <c r="C168" i="29" s="1"/>
  <c r="C192" i="25"/>
  <c r="C192" i="29" s="1"/>
  <c r="C171" i="25"/>
  <c r="C171" i="29" s="1"/>
  <c r="C169" i="25"/>
  <c r="C169" i="29" s="1"/>
  <c r="C200" i="25"/>
  <c r="C200" i="29" s="1"/>
  <c r="K206" i="25"/>
  <c r="K206" i="29" s="1"/>
  <c r="K198" i="25"/>
  <c r="K198" i="29" s="1"/>
  <c r="K190" i="25"/>
  <c r="K190" i="29" s="1"/>
  <c r="K205" i="25"/>
  <c r="K205" i="29" s="1"/>
  <c r="K197" i="25"/>
  <c r="K197" i="29" s="1"/>
  <c r="K189" i="25"/>
  <c r="K189" i="29" s="1"/>
  <c r="K202" i="25"/>
  <c r="K202" i="29" s="1"/>
  <c r="K194" i="25"/>
  <c r="K194" i="29" s="1"/>
  <c r="K186" i="25"/>
  <c r="K186" i="29" s="1"/>
  <c r="K199" i="25"/>
  <c r="K199" i="29" s="1"/>
  <c r="K191" i="25"/>
  <c r="K191" i="29" s="1"/>
  <c r="K183" i="25"/>
  <c r="K183" i="29" s="1"/>
  <c r="K203" i="25"/>
  <c r="K203" i="29" s="1"/>
  <c r="K195" i="25"/>
  <c r="K195" i="29" s="1"/>
  <c r="K187" i="25"/>
  <c r="K187" i="29" s="1"/>
  <c r="K174" i="25"/>
  <c r="K174" i="29" s="1"/>
  <c r="K166" i="25"/>
  <c r="K166" i="29" s="1"/>
  <c r="K175" i="25"/>
  <c r="K175" i="29" s="1"/>
  <c r="K167" i="25"/>
  <c r="K167" i="29" s="1"/>
  <c r="K177" i="25"/>
  <c r="K177" i="29" s="1"/>
  <c r="K172" i="25"/>
  <c r="K172" i="29" s="1"/>
  <c r="K204" i="25"/>
  <c r="K204" i="29" s="1"/>
  <c r="K201" i="25"/>
  <c r="K201" i="29" s="1"/>
  <c r="K169" i="25"/>
  <c r="K169" i="29" s="1"/>
  <c r="K164" i="25"/>
  <c r="K164" i="29" s="1"/>
  <c r="K184" i="25"/>
  <c r="K184" i="29" s="1"/>
  <c r="S206" i="25"/>
  <c r="S206" i="29" s="1"/>
  <c r="S198" i="25"/>
  <c r="S198" i="29" s="1"/>
  <c r="S190" i="25"/>
  <c r="S190" i="29" s="1"/>
  <c r="S182" i="25"/>
  <c r="S182" i="29" s="1"/>
  <c r="S205" i="25"/>
  <c r="S205" i="29" s="1"/>
  <c r="S197" i="25"/>
  <c r="S197" i="29" s="1"/>
  <c r="S189" i="25"/>
  <c r="S189" i="29" s="1"/>
  <c r="S202" i="25"/>
  <c r="S202" i="29" s="1"/>
  <c r="S194" i="25"/>
  <c r="S194" i="29" s="1"/>
  <c r="S186" i="25"/>
  <c r="S186" i="29" s="1"/>
  <c r="S199" i="25"/>
  <c r="S199" i="29" s="1"/>
  <c r="S191" i="25"/>
  <c r="S191" i="29" s="1"/>
  <c r="S183" i="25"/>
  <c r="S183" i="29" s="1"/>
  <c r="S201" i="25"/>
  <c r="S201" i="29" s="1"/>
  <c r="S200" i="25"/>
  <c r="S200" i="29" s="1"/>
  <c r="S193" i="25"/>
  <c r="S193" i="29" s="1"/>
  <c r="S192" i="25"/>
  <c r="S192" i="29" s="1"/>
  <c r="S185" i="25"/>
  <c r="S185" i="29" s="1"/>
  <c r="S184" i="25"/>
  <c r="S184" i="29" s="1"/>
  <c r="S174" i="25"/>
  <c r="S174" i="29" s="1"/>
  <c r="S166" i="25"/>
  <c r="S166" i="29" s="1"/>
  <c r="S175" i="25"/>
  <c r="S175" i="29" s="1"/>
  <c r="S167" i="25"/>
  <c r="S167" i="29" s="1"/>
  <c r="S204" i="25"/>
  <c r="S204" i="29" s="1"/>
  <c r="S203" i="25"/>
  <c r="S203" i="29" s="1"/>
  <c r="S165" i="25"/>
  <c r="S165" i="29" s="1"/>
  <c r="S162" i="25"/>
  <c r="S162" i="29" s="1"/>
  <c r="S181" i="25"/>
  <c r="S181" i="29" s="1"/>
  <c r="U163" i="25"/>
  <c r="U163" i="29" s="1"/>
  <c r="S164" i="25"/>
  <c r="S164" i="29" s="1"/>
  <c r="S169" i="25"/>
  <c r="S169" i="29" s="1"/>
  <c r="M170" i="25"/>
  <c r="M170" i="29" s="1"/>
  <c r="L171" i="25"/>
  <c r="K173" i="25"/>
  <c r="K173" i="29" s="1"/>
  <c r="M175" i="25"/>
  <c r="M175" i="29" s="1"/>
  <c r="K176" i="25"/>
  <c r="K176" i="29" s="1"/>
  <c r="W176" i="25"/>
  <c r="W176" i="29" s="1"/>
  <c r="U178" i="25"/>
  <c r="U178" i="29" s="1"/>
  <c r="C182" i="25"/>
  <c r="C182" i="29" s="1"/>
  <c r="W184" i="25"/>
  <c r="W184" i="29" s="1"/>
  <c r="K185" i="25"/>
  <c r="K185" i="29" s="1"/>
  <c r="W188" i="25"/>
  <c r="W188" i="29" s="1"/>
  <c r="K200" i="25"/>
  <c r="K200" i="29" s="1"/>
  <c r="W173" i="25"/>
  <c r="W173" i="29" s="1"/>
  <c r="B99" i="25"/>
  <c r="B98" i="25"/>
  <c r="B96" i="25"/>
  <c r="B94" i="25"/>
  <c r="B91" i="25"/>
  <c r="B84" i="25"/>
  <c r="B68" i="25"/>
  <c r="R100" i="25"/>
  <c r="C100" i="25"/>
  <c r="C100" i="29" s="1"/>
  <c r="C99" i="25"/>
  <c r="C99" i="29" s="1"/>
  <c r="C102" i="25"/>
  <c r="C102" i="29" s="1"/>
  <c r="C98" i="25"/>
  <c r="C98" i="29" s="1"/>
  <c r="C94" i="25"/>
  <c r="C94" i="29" s="1"/>
  <c r="C90" i="25"/>
  <c r="C90" i="29" s="1"/>
  <c r="C87" i="25"/>
  <c r="C87" i="29" s="1"/>
  <c r="C86" i="25"/>
  <c r="C86" i="29" s="1"/>
  <c r="C85" i="25"/>
  <c r="C85" i="29" s="1"/>
  <c r="C73" i="25"/>
  <c r="C73" i="29" s="1"/>
  <c r="C72" i="25"/>
  <c r="C72" i="29" s="1"/>
  <c r="C71" i="25"/>
  <c r="C71" i="29" s="1"/>
  <c r="C70" i="25"/>
  <c r="C70" i="29" s="1"/>
  <c r="C69" i="25"/>
  <c r="C69" i="29" s="1"/>
  <c r="K100" i="25"/>
  <c r="K100" i="29" s="1"/>
  <c r="K99" i="25"/>
  <c r="K99" i="29" s="1"/>
  <c r="K91" i="25"/>
  <c r="K91" i="29" s="1"/>
  <c r="K87" i="25"/>
  <c r="K87" i="29" s="1"/>
  <c r="K86" i="25"/>
  <c r="K86" i="29" s="1"/>
  <c r="K85" i="25"/>
  <c r="K85" i="29" s="1"/>
  <c r="K73" i="25"/>
  <c r="K73" i="29" s="1"/>
  <c r="K72" i="25"/>
  <c r="K72" i="29" s="1"/>
  <c r="K71" i="25"/>
  <c r="K71" i="29" s="1"/>
  <c r="K70" i="25"/>
  <c r="K70" i="29" s="1"/>
  <c r="K69" i="25"/>
  <c r="K69" i="29" s="1"/>
  <c r="S100" i="25"/>
  <c r="S100" i="29" s="1"/>
  <c r="S99" i="25"/>
  <c r="S99" i="29" s="1"/>
  <c r="S96" i="25"/>
  <c r="S96" i="29" s="1"/>
  <c r="S86" i="25"/>
  <c r="S86" i="29" s="1"/>
  <c r="S85" i="25"/>
  <c r="S85" i="29" s="1"/>
  <c r="S73" i="25"/>
  <c r="S73" i="29" s="1"/>
  <c r="S72" i="25"/>
  <c r="S72" i="29" s="1"/>
  <c r="S71" i="25"/>
  <c r="S71" i="29" s="1"/>
  <c r="S70" i="25"/>
  <c r="S70" i="29" s="1"/>
  <c r="S69" i="25"/>
  <c r="S69" i="29" s="1"/>
  <c r="B59" i="25"/>
  <c r="K59" i="25"/>
  <c r="K59" i="29" s="1"/>
  <c r="B61" i="25"/>
  <c r="J61" i="25"/>
  <c r="J61" i="29" s="1"/>
  <c r="S61" i="25"/>
  <c r="S61" i="29" s="1"/>
  <c r="D62" i="25"/>
  <c r="D62" i="29" s="1"/>
  <c r="B65" i="25"/>
  <c r="J65" i="25"/>
  <c r="J65" i="29" s="1"/>
  <c r="S65" i="25"/>
  <c r="S65" i="29" s="1"/>
  <c r="C68" i="25"/>
  <c r="C68" i="29" s="1"/>
  <c r="J70" i="25"/>
  <c r="J70" i="29" s="1"/>
  <c r="W71" i="25"/>
  <c r="W71" i="29" s="1"/>
  <c r="B73" i="25"/>
  <c r="B75" i="25"/>
  <c r="K75" i="25"/>
  <c r="K75" i="29" s="1"/>
  <c r="B77" i="25"/>
  <c r="J77" i="25"/>
  <c r="J77" i="29" s="1"/>
  <c r="S77" i="25"/>
  <c r="S77" i="29" s="1"/>
  <c r="D78" i="25"/>
  <c r="D78" i="29" s="1"/>
  <c r="B81" i="25"/>
  <c r="J81" i="25"/>
  <c r="J81" i="29" s="1"/>
  <c r="S81" i="25"/>
  <c r="S81" i="29" s="1"/>
  <c r="C84" i="25"/>
  <c r="C84" i="29" s="1"/>
  <c r="J86" i="25"/>
  <c r="J86" i="29" s="1"/>
  <c r="B88" i="25"/>
  <c r="B90" i="25"/>
  <c r="D91" i="25"/>
  <c r="D91" i="29" s="1"/>
  <c r="D92" i="25"/>
  <c r="D92" i="29" s="1"/>
  <c r="B93" i="25"/>
  <c r="K93" i="25"/>
  <c r="K93" i="29" s="1"/>
  <c r="W93" i="25"/>
  <c r="W93" i="29" s="1"/>
  <c r="C95" i="25"/>
  <c r="C95" i="29" s="1"/>
  <c r="D96" i="25"/>
  <c r="D96" i="29" s="1"/>
  <c r="C97" i="25"/>
  <c r="C97" i="29" s="1"/>
  <c r="D98" i="25"/>
  <c r="D98" i="29" s="1"/>
  <c r="W100" i="25"/>
  <c r="W100" i="29" s="1"/>
  <c r="K101" i="25"/>
  <c r="K101" i="29" s="1"/>
  <c r="V119" i="25"/>
  <c r="V119" i="29" s="1"/>
  <c r="T153" i="25"/>
  <c r="E128" i="25"/>
  <c r="M131" i="25"/>
  <c r="M131" i="29" s="1"/>
  <c r="M136" i="25"/>
  <c r="M136" i="29" s="1"/>
  <c r="M127" i="25"/>
  <c r="M127" i="29" s="1"/>
  <c r="M135" i="25"/>
  <c r="M135" i="29" s="1"/>
  <c r="M113" i="25"/>
  <c r="M113" i="29" s="1"/>
  <c r="M129" i="25"/>
  <c r="M129" i="29" s="1"/>
  <c r="U146" i="25"/>
  <c r="U146" i="29" s="1"/>
  <c r="U136" i="25"/>
  <c r="U136" i="29" s="1"/>
  <c r="U135" i="25"/>
  <c r="U135" i="29" s="1"/>
  <c r="U131" i="25"/>
  <c r="U131" i="29" s="1"/>
  <c r="U143" i="25"/>
  <c r="U143" i="29" s="1"/>
  <c r="U121" i="25"/>
  <c r="U121" i="29" s="1"/>
  <c r="U127" i="25"/>
  <c r="U127" i="29" s="1"/>
  <c r="L197" i="25"/>
  <c r="L189" i="25"/>
  <c r="L206" i="25"/>
  <c r="L198" i="25"/>
  <c r="L195" i="25"/>
  <c r="L187" i="25"/>
  <c r="L168" i="25"/>
  <c r="L186" i="25"/>
  <c r="T197" i="25"/>
  <c r="T204" i="25"/>
  <c r="T193" i="25"/>
  <c r="T206" i="25"/>
  <c r="T192" i="25"/>
  <c r="T174" i="25"/>
  <c r="T179" i="25"/>
  <c r="T163" i="25"/>
  <c r="K162" i="25"/>
  <c r="K162" i="29" s="1"/>
  <c r="U167" i="25"/>
  <c r="U167" i="29" s="1"/>
  <c r="U168" i="25"/>
  <c r="U168" i="29" s="1"/>
  <c r="T169" i="25"/>
  <c r="M174" i="25"/>
  <c r="M174" i="29" s="1"/>
  <c r="L176" i="25"/>
  <c r="S179" i="25"/>
  <c r="S179" i="29" s="1"/>
  <c r="C181" i="25"/>
  <c r="C181" i="29" s="1"/>
  <c r="C184" i="25"/>
  <c r="C184" i="29" s="1"/>
  <c r="M185" i="25"/>
  <c r="M185" i="29" s="1"/>
  <c r="M199" i="25"/>
  <c r="M199" i="29" s="1"/>
  <c r="Q98" i="25"/>
  <c r="Q98" i="29" s="1"/>
  <c r="Q97" i="25"/>
  <c r="Q97" i="29" s="1"/>
  <c r="Q96" i="25"/>
  <c r="Q96" i="29" s="1"/>
  <c r="Q95" i="25"/>
  <c r="Q95" i="29" s="1"/>
  <c r="Q94" i="25"/>
  <c r="Q94" i="29" s="1"/>
  <c r="Q93" i="25"/>
  <c r="Q93" i="29" s="1"/>
  <c r="Q101" i="25"/>
  <c r="Q101" i="29" s="1"/>
  <c r="Q67" i="25"/>
  <c r="Q67" i="29" s="1"/>
  <c r="Q83" i="25"/>
  <c r="Q83" i="29" s="1"/>
  <c r="Q102" i="25"/>
  <c r="Q102" i="29" s="1"/>
  <c r="Q154" i="25"/>
  <c r="Q154" i="29" s="1"/>
  <c r="Q144" i="25"/>
  <c r="Q144" i="29" s="1"/>
  <c r="Q140" i="25"/>
  <c r="Q140" i="29" s="1"/>
  <c r="Q112" i="25"/>
  <c r="Q112" i="29" s="1"/>
  <c r="Q153" i="25"/>
  <c r="Q153" i="29" s="1"/>
  <c r="Q149" i="25"/>
  <c r="Q149" i="29" s="1"/>
  <c r="Q129" i="25"/>
  <c r="Q129" i="29" s="1"/>
  <c r="Q122" i="25"/>
  <c r="Q122" i="29" s="1"/>
  <c r="Q115" i="25"/>
  <c r="Q115" i="29" s="1"/>
  <c r="Q110" i="25"/>
  <c r="Q110" i="29" s="1"/>
  <c r="P191" i="25"/>
  <c r="B199" i="25"/>
  <c r="B191" i="25"/>
  <c r="B183" i="25"/>
  <c r="B206" i="25"/>
  <c r="B198" i="25"/>
  <c r="B190" i="25"/>
  <c r="B203" i="25"/>
  <c r="B195" i="25"/>
  <c r="B187" i="25"/>
  <c r="B200" i="25"/>
  <c r="B192" i="25"/>
  <c r="B184" i="25"/>
  <c r="J199" i="25"/>
  <c r="J199" i="29" s="1"/>
  <c r="J191" i="25"/>
  <c r="J191" i="29" s="1"/>
  <c r="J183" i="25"/>
  <c r="J183" i="29" s="1"/>
  <c r="J206" i="25"/>
  <c r="J206" i="29" s="1"/>
  <c r="J198" i="25"/>
  <c r="J198" i="29" s="1"/>
  <c r="J190" i="25"/>
  <c r="J190" i="29" s="1"/>
  <c r="J203" i="25"/>
  <c r="J203" i="29" s="1"/>
  <c r="J195" i="25"/>
  <c r="J195" i="29" s="1"/>
  <c r="J187" i="25"/>
  <c r="J187" i="29" s="1"/>
  <c r="J200" i="25"/>
  <c r="J200" i="29" s="1"/>
  <c r="J192" i="25"/>
  <c r="J192" i="29" s="1"/>
  <c r="J184" i="25"/>
  <c r="J184" i="29" s="1"/>
  <c r="Z199" i="25"/>
  <c r="Z199" i="29" s="1"/>
  <c r="Z191" i="25"/>
  <c r="Z191" i="29" s="1"/>
  <c r="Z183" i="25"/>
  <c r="Z183" i="29" s="1"/>
  <c r="Z206" i="25"/>
  <c r="Z206" i="29" s="1"/>
  <c r="Z198" i="25"/>
  <c r="Z198" i="29" s="1"/>
  <c r="Z190" i="25"/>
  <c r="Z190" i="29" s="1"/>
  <c r="Z182" i="25"/>
  <c r="Z182" i="29" s="1"/>
  <c r="Z203" i="25"/>
  <c r="Z203" i="29" s="1"/>
  <c r="Z195" i="25"/>
  <c r="Z195" i="29" s="1"/>
  <c r="Z187" i="25"/>
  <c r="Z187" i="29" s="1"/>
  <c r="Z200" i="25"/>
  <c r="Z200" i="29" s="1"/>
  <c r="Z192" i="25"/>
  <c r="Z192" i="29" s="1"/>
  <c r="Z184" i="25"/>
  <c r="Z184" i="29" s="1"/>
  <c r="B168" i="25"/>
  <c r="J168" i="25"/>
  <c r="J168" i="29" s="1"/>
  <c r="Z168" i="25"/>
  <c r="Z168" i="29" s="1"/>
  <c r="Q169" i="25"/>
  <c r="Q169" i="29" s="1"/>
  <c r="B176" i="25"/>
  <c r="J176" i="25"/>
  <c r="J176" i="29" s="1"/>
  <c r="Z176" i="25"/>
  <c r="Z176" i="29" s="1"/>
  <c r="Q200" i="25"/>
  <c r="Q200" i="29" s="1"/>
  <c r="Q192" i="25"/>
  <c r="Q192" i="29" s="1"/>
  <c r="Q184" i="25"/>
  <c r="Q184" i="29" s="1"/>
  <c r="Q199" i="25"/>
  <c r="Q199" i="29" s="1"/>
  <c r="Q191" i="25"/>
  <c r="Q191" i="29" s="1"/>
  <c r="Q183" i="25"/>
  <c r="Q183" i="29" s="1"/>
  <c r="Q204" i="25"/>
  <c r="Q204" i="29" s="1"/>
  <c r="Q196" i="25"/>
  <c r="Q196" i="29" s="1"/>
  <c r="Q188" i="25"/>
  <c r="Q188" i="29" s="1"/>
  <c r="Q201" i="25"/>
  <c r="Q201" i="29" s="1"/>
  <c r="Q193" i="25"/>
  <c r="Q193" i="29" s="1"/>
  <c r="Q185" i="25"/>
  <c r="Q185" i="29" s="1"/>
  <c r="Y200" i="25"/>
  <c r="Y184" i="25"/>
  <c r="B167" i="25"/>
  <c r="J167" i="25"/>
  <c r="J167" i="29" s="1"/>
  <c r="Z167" i="25"/>
  <c r="Z167" i="29" s="1"/>
  <c r="Q168" i="25"/>
  <c r="Q168" i="29" s="1"/>
  <c r="B175" i="25"/>
  <c r="J175" i="25"/>
  <c r="J175" i="29" s="1"/>
  <c r="Z175" i="25"/>
  <c r="Z175" i="29" s="1"/>
  <c r="Q176" i="25"/>
  <c r="Q176" i="29" s="1"/>
  <c r="B188" i="25"/>
  <c r="B196" i="25"/>
  <c r="B204" i="25"/>
  <c r="Y55" i="27"/>
  <c r="Y55" i="26"/>
  <c r="Y55" i="25"/>
  <c r="A163" i="27"/>
  <c r="A111" i="27"/>
  <c r="A10" i="27"/>
  <c r="A59" i="27"/>
  <c r="A163" i="26"/>
  <c r="A111" i="26"/>
  <c r="A59" i="26"/>
  <c r="A10" i="26"/>
  <c r="T132" i="25"/>
  <c r="U149" i="25"/>
  <c r="U149" i="29" s="1"/>
  <c r="U141" i="25"/>
  <c r="U141" i="29" s="1"/>
  <c r="U133" i="25"/>
  <c r="U133" i="29" s="1"/>
  <c r="U125" i="25"/>
  <c r="U125" i="29" s="1"/>
  <c r="U117" i="25"/>
  <c r="U117" i="29" s="1"/>
  <c r="U148" i="25"/>
  <c r="U148" i="29" s="1"/>
  <c r="U140" i="25"/>
  <c r="U140" i="29" s="1"/>
  <c r="U132" i="25"/>
  <c r="U132" i="29" s="1"/>
  <c r="U124" i="25"/>
  <c r="U124" i="29" s="1"/>
  <c r="U116" i="25"/>
  <c r="U116" i="29" s="1"/>
  <c r="U150" i="25"/>
  <c r="U150" i="29" s="1"/>
  <c r="U142" i="25"/>
  <c r="U142" i="29" s="1"/>
  <c r="U134" i="25"/>
  <c r="U134" i="29" s="1"/>
  <c r="U126" i="25"/>
  <c r="U126" i="29" s="1"/>
  <c r="U118" i="25"/>
  <c r="U118" i="29" s="1"/>
  <c r="U110" i="25"/>
  <c r="U110" i="29" s="1"/>
  <c r="M115" i="25"/>
  <c r="M115" i="29" s="1"/>
  <c r="L123" i="25"/>
  <c r="M137" i="25"/>
  <c r="M137" i="29" s="1"/>
  <c r="U139" i="25"/>
  <c r="U139" i="29" s="1"/>
  <c r="T140" i="25"/>
  <c r="M143" i="25"/>
  <c r="M143" i="29" s="1"/>
  <c r="M144" i="25"/>
  <c r="M144" i="29" s="1"/>
  <c r="U144" i="25"/>
  <c r="U144" i="29" s="1"/>
  <c r="U145" i="25"/>
  <c r="U145" i="29" s="1"/>
  <c r="M146" i="25"/>
  <c r="M146" i="29" s="1"/>
  <c r="T147" i="25"/>
  <c r="U151" i="25"/>
  <c r="U151" i="29" s="1"/>
  <c r="L152" i="25"/>
  <c r="T152" i="25"/>
  <c r="N116" i="25"/>
  <c r="N125" i="25"/>
  <c r="V148" i="25"/>
  <c r="V148" i="29" s="1"/>
  <c r="V140" i="25"/>
  <c r="V140" i="29" s="1"/>
  <c r="V132" i="25"/>
  <c r="V132" i="29" s="1"/>
  <c r="V124" i="25"/>
  <c r="V124" i="29" s="1"/>
  <c r="V116" i="25"/>
  <c r="V116" i="29" s="1"/>
  <c r="V147" i="25"/>
  <c r="V147" i="29" s="1"/>
  <c r="V139" i="25"/>
  <c r="V139" i="29" s="1"/>
  <c r="V131" i="25"/>
  <c r="V131" i="29" s="1"/>
  <c r="V123" i="25"/>
  <c r="V123" i="29" s="1"/>
  <c r="V115" i="25"/>
  <c r="V115" i="29" s="1"/>
  <c r="V149" i="25"/>
  <c r="V149" i="29" s="1"/>
  <c r="V141" i="25"/>
  <c r="V141" i="29" s="1"/>
  <c r="V133" i="25"/>
  <c r="V133" i="29" s="1"/>
  <c r="V125" i="25"/>
  <c r="V125" i="29" s="1"/>
  <c r="V117" i="25"/>
  <c r="V117" i="29" s="1"/>
  <c r="T114" i="25"/>
  <c r="M123" i="25"/>
  <c r="M123" i="29" s="1"/>
  <c r="L124" i="25"/>
  <c r="V134" i="25"/>
  <c r="V134" i="29" s="1"/>
  <c r="V144" i="25"/>
  <c r="V144" i="29" s="1"/>
  <c r="M145" i="25"/>
  <c r="M145" i="29" s="1"/>
  <c r="V145" i="25"/>
  <c r="V145" i="29" s="1"/>
  <c r="U147" i="25"/>
  <c r="U147" i="29" s="1"/>
  <c r="T148" i="25"/>
  <c r="M151" i="25"/>
  <c r="M151" i="29" s="1"/>
  <c r="V151" i="25"/>
  <c r="V151" i="29" s="1"/>
  <c r="M152" i="25"/>
  <c r="M152" i="29" s="1"/>
  <c r="U152" i="25"/>
  <c r="U152" i="29" s="1"/>
  <c r="M153" i="25"/>
  <c r="M153" i="29" s="1"/>
  <c r="W147" i="25"/>
  <c r="W147" i="29" s="1"/>
  <c r="W139" i="25"/>
  <c r="W139" i="29" s="1"/>
  <c r="W131" i="25"/>
  <c r="W131" i="29" s="1"/>
  <c r="W123" i="25"/>
  <c r="W123" i="29" s="1"/>
  <c r="W115" i="25"/>
  <c r="W115" i="29" s="1"/>
  <c r="W154" i="25"/>
  <c r="W154" i="29" s="1"/>
  <c r="W146" i="25"/>
  <c r="W146" i="29" s="1"/>
  <c r="W138" i="25"/>
  <c r="W138" i="29" s="1"/>
  <c r="W130" i="25"/>
  <c r="W130" i="29" s="1"/>
  <c r="W122" i="25"/>
  <c r="W122" i="29" s="1"/>
  <c r="W114" i="25"/>
  <c r="W114" i="29" s="1"/>
  <c r="W148" i="25"/>
  <c r="W148" i="29" s="1"/>
  <c r="W140" i="25"/>
  <c r="W140" i="29" s="1"/>
  <c r="W132" i="25"/>
  <c r="W132" i="29" s="1"/>
  <c r="W124" i="25"/>
  <c r="W124" i="29" s="1"/>
  <c r="W116" i="25"/>
  <c r="W116" i="29" s="1"/>
  <c r="T139" i="25"/>
  <c r="T144" i="25"/>
  <c r="E141" i="25"/>
  <c r="U114" i="25"/>
  <c r="U114" i="29" s="1"/>
  <c r="T122" i="25"/>
  <c r="L139" i="25"/>
  <c r="V142" i="25"/>
  <c r="V142" i="29" s="1"/>
  <c r="V152" i="25"/>
  <c r="V152" i="29" s="1"/>
  <c r="N153" i="25"/>
  <c r="T150" i="25"/>
  <c r="T142" i="25"/>
  <c r="T134" i="25"/>
  <c r="T126" i="25"/>
  <c r="T118" i="25"/>
  <c r="T110" i="25"/>
  <c r="T149" i="25"/>
  <c r="T141" i="25"/>
  <c r="T133" i="25"/>
  <c r="T125" i="25"/>
  <c r="T117" i="25"/>
  <c r="T151" i="25"/>
  <c r="T143" i="25"/>
  <c r="T135" i="25"/>
  <c r="T127" i="25"/>
  <c r="T119" i="25"/>
  <c r="T111" i="25"/>
  <c r="T145" i="25"/>
  <c r="M149" i="25"/>
  <c r="M149" i="29" s="1"/>
  <c r="M141" i="25"/>
  <c r="M141" i="29" s="1"/>
  <c r="M133" i="25"/>
  <c r="M133" i="29" s="1"/>
  <c r="M125" i="25"/>
  <c r="M125" i="29" s="1"/>
  <c r="M117" i="25"/>
  <c r="M117" i="29" s="1"/>
  <c r="M148" i="25"/>
  <c r="M148" i="29" s="1"/>
  <c r="M140" i="25"/>
  <c r="M140" i="29" s="1"/>
  <c r="M132" i="25"/>
  <c r="M132" i="29" s="1"/>
  <c r="M124" i="25"/>
  <c r="M124" i="29" s="1"/>
  <c r="M116" i="25"/>
  <c r="M116" i="29" s="1"/>
  <c r="M150" i="25"/>
  <c r="M150" i="29" s="1"/>
  <c r="M142" i="25"/>
  <c r="M142" i="29" s="1"/>
  <c r="M134" i="25"/>
  <c r="M134" i="29" s="1"/>
  <c r="M126" i="25"/>
  <c r="M126" i="29" s="1"/>
  <c r="M118" i="25"/>
  <c r="M118" i="29" s="1"/>
  <c r="M110" i="25"/>
  <c r="M110" i="29" s="1"/>
  <c r="U111" i="25"/>
  <c r="U111" i="29" s="1"/>
  <c r="L112" i="25"/>
  <c r="T112" i="25"/>
  <c r="T113" i="25"/>
  <c r="L114" i="25"/>
  <c r="U122" i="25"/>
  <c r="U122" i="29" s="1"/>
  <c r="T130" i="25"/>
  <c r="M139" i="25"/>
  <c r="M139" i="29" s="1"/>
  <c r="V150" i="25"/>
  <c r="V150" i="29" s="1"/>
  <c r="U154" i="25"/>
  <c r="U154" i="29" s="1"/>
  <c r="L150" i="25"/>
  <c r="L142" i="25"/>
  <c r="L134" i="25"/>
  <c r="L141" i="25"/>
  <c r="L125" i="25"/>
  <c r="L117" i="25"/>
  <c r="L151" i="25"/>
  <c r="L119" i="25"/>
  <c r="L110" i="25"/>
  <c r="L146" i="25"/>
  <c r="M111" i="25"/>
  <c r="M111" i="29" s="1"/>
  <c r="M112" i="25"/>
  <c r="M112" i="29" s="1"/>
  <c r="U112" i="25"/>
  <c r="U112" i="29" s="1"/>
  <c r="U113" i="25"/>
  <c r="U113" i="29" s="1"/>
  <c r="M114" i="25"/>
  <c r="M114" i="29" s="1"/>
  <c r="T115" i="25"/>
  <c r="U119" i="25"/>
  <c r="U119" i="29" s="1"/>
  <c r="L120" i="25"/>
  <c r="T120" i="25"/>
  <c r="T121" i="25"/>
  <c r="U130" i="25"/>
  <c r="U130" i="29" s="1"/>
  <c r="T138" i="25"/>
  <c r="M147" i="25"/>
  <c r="M147" i="29" s="1"/>
  <c r="L148" i="25"/>
  <c r="V154" i="25"/>
  <c r="V154" i="29" s="1"/>
  <c r="B110" i="25"/>
  <c r="B58" i="25"/>
  <c r="A162" i="25"/>
  <c r="A110" i="25"/>
  <c r="A58" i="25"/>
  <c r="A9" i="25"/>
  <c r="Y16" i="3"/>
  <c r="X159" i="29" s="1"/>
  <c r="P16" i="3"/>
  <c r="O159" i="29" s="1"/>
  <c r="G16" i="3"/>
  <c r="F159" i="29" s="1"/>
  <c r="E16" i="3"/>
  <c r="D159" i="29" s="1"/>
  <c r="Y15" i="3"/>
  <c r="X107" i="29" s="1"/>
  <c r="P15" i="3"/>
  <c r="O107" i="29" s="1"/>
  <c r="G15" i="3"/>
  <c r="F107" i="29" s="1"/>
  <c r="E15" i="3"/>
  <c r="D107" i="29" s="1"/>
  <c r="Y14" i="3"/>
  <c r="X55" i="29" s="1"/>
  <c r="P14" i="3"/>
  <c r="O55" i="29" s="1"/>
  <c r="P52" i="24"/>
  <c r="O52" i="24"/>
  <c r="M52" i="24"/>
  <c r="L52" i="24"/>
  <c r="J52" i="24"/>
  <c r="I52" i="24"/>
  <c r="G52" i="24"/>
  <c r="F52" i="24"/>
  <c r="B52" i="24"/>
  <c r="P51" i="24"/>
  <c r="O51" i="24"/>
  <c r="M51" i="24"/>
  <c r="L51" i="24"/>
  <c r="J51" i="24"/>
  <c r="I51" i="24"/>
  <c r="G51" i="24"/>
  <c r="F51" i="24"/>
  <c r="B51" i="24"/>
  <c r="P50" i="24"/>
  <c r="O50" i="24"/>
  <c r="M50" i="24"/>
  <c r="L50" i="24"/>
  <c r="J50" i="24"/>
  <c r="I50" i="24"/>
  <c r="G50" i="24"/>
  <c r="F50" i="24"/>
  <c r="B50" i="24"/>
  <c r="P49" i="24"/>
  <c r="O49" i="24"/>
  <c r="M49" i="24"/>
  <c r="L49" i="24"/>
  <c r="J49" i="24"/>
  <c r="I49" i="24"/>
  <c r="G49" i="24"/>
  <c r="F49" i="24"/>
  <c r="B49" i="24"/>
  <c r="P48" i="24"/>
  <c r="O48" i="24"/>
  <c r="M48" i="24"/>
  <c r="L48" i="24"/>
  <c r="J48" i="24"/>
  <c r="I48" i="24"/>
  <c r="G48" i="24"/>
  <c r="F48" i="24"/>
  <c r="B48" i="24"/>
  <c r="P47" i="24"/>
  <c r="O47" i="24"/>
  <c r="M47" i="24"/>
  <c r="L47" i="24"/>
  <c r="J47" i="24"/>
  <c r="I47" i="24"/>
  <c r="G47" i="24"/>
  <c r="F47" i="24"/>
  <c r="B47" i="24"/>
  <c r="P46" i="24"/>
  <c r="O46" i="24"/>
  <c r="M46" i="24"/>
  <c r="L46" i="24"/>
  <c r="J46" i="24"/>
  <c r="I46" i="24"/>
  <c r="G46" i="24"/>
  <c r="F46" i="24"/>
  <c r="B46" i="24"/>
  <c r="P45" i="24"/>
  <c r="O45" i="24"/>
  <c r="M45" i="24"/>
  <c r="L45" i="24"/>
  <c r="J45" i="24"/>
  <c r="I45" i="24"/>
  <c r="G45" i="24"/>
  <c r="F45" i="24"/>
  <c r="B45" i="24"/>
  <c r="P44" i="24"/>
  <c r="O44" i="24"/>
  <c r="M44" i="24"/>
  <c r="L44" i="24"/>
  <c r="J44" i="24"/>
  <c r="I44" i="24"/>
  <c r="G44" i="24"/>
  <c r="F44" i="24"/>
  <c r="B44" i="24"/>
  <c r="P43" i="24"/>
  <c r="O43" i="24"/>
  <c r="M43" i="24"/>
  <c r="L43" i="24"/>
  <c r="J43" i="24"/>
  <c r="I43" i="24"/>
  <c r="G43" i="24"/>
  <c r="F43" i="24"/>
  <c r="B43" i="24"/>
  <c r="P42" i="24"/>
  <c r="O42" i="24"/>
  <c r="M42" i="24"/>
  <c r="L42" i="24"/>
  <c r="J42" i="24"/>
  <c r="I42" i="24"/>
  <c r="G42" i="24"/>
  <c r="F42" i="24"/>
  <c r="B42" i="24"/>
  <c r="P41" i="24"/>
  <c r="O41" i="24"/>
  <c r="M41" i="24"/>
  <c r="L41" i="24"/>
  <c r="J41" i="24"/>
  <c r="I41" i="24"/>
  <c r="G41" i="24"/>
  <c r="F41" i="24"/>
  <c r="B41" i="24"/>
  <c r="P40" i="24"/>
  <c r="O40" i="24"/>
  <c r="M40" i="24"/>
  <c r="L40" i="24"/>
  <c r="J40" i="24"/>
  <c r="I40" i="24"/>
  <c r="G40" i="24"/>
  <c r="F40" i="24"/>
  <c r="B40" i="24"/>
  <c r="P39" i="24"/>
  <c r="O39" i="24"/>
  <c r="M39" i="24"/>
  <c r="L39" i="24"/>
  <c r="J39" i="24"/>
  <c r="I39" i="24"/>
  <c r="G39" i="24"/>
  <c r="F39" i="24"/>
  <c r="B39" i="24"/>
  <c r="P38" i="24"/>
  <c r="O38" i="24"/>
  <c r="M38" i="24"/>
  <c r="L38" i="24"/>
  <c r="J38" i="24"/>
  <c r="I38" i="24"/>
  <c r="G38" i="24"/>
  <c r="F38" i="24"/>
  <c r="B38" i="24"/>
  <c r="P37" i="24"/>
  <c r="O37" i="24"/>
  <c r="M37" i="24"/>
  <c r="L37" i="24"/>
  <c r="J37" i="24"/>
  <c r="I37" i="24"/>
  <c r="G37" i="24"/>
  <c r="F37" i="24"/>
  <c r="B37" i="24"/>
  <c r="P36" i="24"/>
  <c r="O36" i="24"/>
  <c r="M36" i="24"/>
  <c r="L36" i="24"/>
  <c r="J36" i="24"/>
  <c r="I36" i="24"/>
  <c r="G36" i="24"/>
  <c r="F36" i="24"/>
  <c r="B36" i="24"/>
  <c r="P35" i="24"/>
  <c r="O35" i="24"/>
  <c r="M35" i="24"/>
  <c r="L35" i="24"/>
  <c r="J35" i="24"/>
  <c r="I35" i="24"/>
  <c r="G35" i="24"/>
  <c r="F35" i="24"/>
  <c r="B35" i="24"/>
  <c r="P34" i="24"/>
  <c r="O34" i="24"/>
  <c r="M34" i="24"/>
  <c r="L34" i="24"/>
  <c r="J34" i="24"/>
  <c r="I34" i="24"/>
  <c r="G34" i="24"/>
  <c r="F34" i="24"/>
  <c r="B34" i="24"/>
  <c r="P33" i="24"/>
  <c r="O33" i="24"/>
  <c r="M33" i="24"/>
  <c r="L33" i="24"/>
  <c r="J33" i="24"/>
  <c r="I33" i="24"/>
  <c r="G33" i="24"/>
  <c r="F33" i="24"/>
  <c r="B33" i="24"/>
  <c r="P32" i="24"/>
  <c r="O32" i="24"/>
  <c r="M32" i="24"/>
  <c r="L32" i="24"/>
  <c r="J32" i="24"/>
  <c r="I32" i="24"/>
  <c r="G32" i="24"/>
  <c r="F32" i="24"/>
  <c r="B32" i="24"/>
  <c r="P31" i="24"/>
  <c r="O31" i="24"/>
  <c r="M31" i="24"/>
  <c r="L31" i="24"/>
  <c r="J31" i="24"/>
  <c r="I31" i="24"/>
  <c r="G31" i="24"/>
  <c r="F31" i="24"/>
  <c r="B31" i="24"/>
  <c r="P30" i="24"/>
  <c r="O30" i="24"/>
  <c r="M30" i="24"/>
  <c r="L30" i="24"/>
  <c r="J30" i="24"/>
  <c r="I30" i="24"/>
  <c r="G30" i="24"/>
  <c r="F30" i="24"/>
  <c r="B30" i="24"/>
  <c r="P29" i="24"/>
  <c r="O29" i="24"/>
  <c r="M29" i="24"/>
  <c r="L29" i="24"/>
  <c r="J29" i="24"/>
  <c r="I29" i="24"/>
  <c r="G29" i="24"/>
  <c r="F29" i="24"/>
  <c r="B29" i="24"/>
  <c r="P28" i="24"/>
  <c r="O28" i="24"/>
  <c r="M28" i="24"/>
  <c r="L28" i="24"/>
  <c r="J28" i="24"/>
  <c r="I28" i="24"/>
  <c r="G28" i="24"/>
  <c r="F28" i="24"/>
  <c r="B28" i="24"/>
  <c r="P27" i="24"/>
  <c r="O27" i="24"/>
  <c r="M27" i="24"/>
  <c r="L27" i="24"/>
  <c r="J27" i="24"/>
  <c r="I27" i="24"/>
  <c r="G27" i="24"/>
  <c r="F27" i="24"/>
  <c r="B27" i="24"/>
  <c r="P26" i="24"/>
  <c r="O26" i="24"/>
  <c r="M26" i="24"/>
  <c r="L26" i="24"/>
  <c r="J26" i="24"/>
  <c r="I26" i="24"/>
  <c r="G26" i="24"/>
  <c r="F26" i="24"/>
  <c r="B26" i="24"/>
  <c r="P25" i="24"/>
  <c r="O25" i="24"/>
  <c r="M25" i="24"/>
  <c r="L25" i="24"/>
  <c r="J25" i="24"/>
  <c r="I25" i="24"/>
  <c r="G25" i="24"/>
  <c r="F25" i="24"/>
  <c r="B25" i="24"/>
  <c r="P24" i="24"/>
  <c r="O24" i="24"/>
  <c r="M24" i="24"/>
  <c r="L24" i="24"/>
  <c r="J24" i="24"/>
  <c r="I24" i="24"/>
  <c r="G24" i="24"/>
  <c r="F24" i="24"/>
  <c r="B24" i="24"/>
  <c r="P23" i="24"/>
  <c r="O23" i="24"/>
  <c r="M23" i="24"/>
  <c r="L23" i="24"/>
  <c r="J23" i="24"/>
  <c r="I23" i="24"/>
  <c r="G23" i="24"/>
  <c r="F23" i="24"/>
  <c r="B23" i="24"/>
  <c r="P22" i="24"/>
  <c r="O22" i="24"/>
  <c r="M22" i="24"/>
  <c r="L22" i="24"/>
  <c r="J22" i="24"/>
  <c r="I22" i="24"/>
  <c r="G22" i="24"/>
  <c r="F22" i="24"/>
  <c r="B22" i="24"/>
  <c r="P21" i="24"/>
  <c r="O21" i="24"/>
  <c r="M21" i="24"/>
  <c r="L21" i="24"/>
  <c r="J21" i="24"/>
  <c r="I21" i="24"/>
  <c r="G21" i="24"/>
  <c r="F21" i="24"/>
  <c r="B21" i="24"/>
  <c r="P20" i="24"/>
  <c r="O20" i="24"/>
  <c r="M20" i="24"/>
  <c r="L20" i="24"/>
  <c r="J20" i="24"/>
  <c r="I20" i="24"/>
  <c r="G20" i="24"/>
  <c r="F20" i="24"/>
  <c r="B20" i="24"/>
  <c r="P19" i="24"/>
  <c r="O19" i="24"/>
  <c r="M19" i="24"/>
  <c r="L19" i="24"/>
  <c r="J19" i="24"/>
  <c r="I19" i="24"/>
  <c r="G19" i="24"/>
  <c r="F19" i="24"/>
  <c r="B19" i="24"/>
  <c r="P18" i="24"/>
  <c r="O18" i="24"/>
  <c r="M18" i="24"/>
  <c r="L18" i="24"/>
  <c r="J18" i="24"/>
  <c r="I18" i="24"/>
  <c r="G18" i="24"/>
  <c r="F18" i="24"/>
  <c r="B18" i="24"/>
  <c r="P17" i="24"/>
  <c r="O17" i="24"/>
  <c r="M17" i="24"/>
  <c r="L17" i="24"/>
  <c r="J17" i="24"/>
  <c r="I17" i="24"/>
  <c r="G17" i="24"/>
  <c r="F17" i="24"/>
  <c r="B17" i="24"/>
  <c r="P16" i="24"/>
  <c r="O16" i="24"/>
  <c r="M16" i="24"/>
  <c r="L16" i="24"/>
  <c r="J16" i="24"/>
  <c r="I16" i="24"/>
  <c r="G16" i="24"/>
  <c r="F16" i="24"/>
  <c r="B16" i="24"/>
  <c r="P15" i="24"/>
  <c r="O15" i="24"/>
  <c r="M15" i="24"/>
  <c r="L15" i="24"/>
  <c r="J15" i="24"/>
  <c r="I15" i="24"/>
  <c r="G15" i="24"/>
  <c r="F15" i="24"/>
  <c r="B15" i="24"/>
  <c r="P14" i="24"/>
  <c r="O14" i="24"/>
  <c r="M14" i="24"/>
  <c r="L14" i="24"/>
  <c r="J14" i="24"/>
  <c r="I14" i="24"/>
  <c r="G14" i="24"/>
  <c r="F14" i="24"/>
  <c r="B14" i="24"/>
  <c r="P13" i="24"/>
  <c r="O13" i="24"/>
  <c r="M13" i="24"/>
  <c r="L13" i="24"/>
  <c r="J13" i="24"/>
  <c r="I13" i="24"/>
  <c r="G13" i="24"/>
  <c r="F13" i="24"/>
  <c r="B13" i="24"/>
  <c r="P12" i="24"/>
  <c r="O12" i="24"/>
  <c r="M12" i="24"/>
  <c r="L12" i="24"/>
  <c r="J12" i="24"/>
  <c r="I12" i="24"/>
  <c r="G12" i="24"/>
  <c r="F12" i="24"/>
  <c r="B12" i="24"/>
  <c r="P11" i="24"/>
  <c r="O11" i="24"/>
  <c r="M11" i="24"/>
  <c r="L11" i="24"/>
  <c r="J11" i="24"/>
  <c r="I11" i="24"/>
  <c r="G11" i="24"/>
  <c r="F11" i="24"/>
  <c r="B11" i="24"/>
  <c r="P10" i="24"/>
  <c r="O10" i="24"/>
  <c r="M10" i="24"/>
  <c r="L10" i="24"/>
  <c r="J10" i="24"/>
  <c r="I10" i="24"/>
  <c r="G10" i="24"/>
  <c r="F10" i="24"/>
  <c r="B10" i="24"/>
  <c r="P9" i="24"/>
  <c r="O9" i="24"/>
  <c r="M9" i="24"/>
  <c r="L9" i="24"/>
  <c r="J9" i="24"/>
  <c r="I9" i="24"/>
  <c r="G9" i="24"/>
  <c r="F9" i="24"/>
  <c r="B9" i="24"/>
  <c r="P8" i="24"/>
  <c r="O8" i="24"/>
  <c r="M8" i="24"/>
  <c r="L8" i="24"/>
  <c r="J8" i="24"/>
  <c r="I8" i="24"/>
  <c r="G8" i="24"/>
  <c r="F8" i="24"/>
  <c r="B8" i="24"/>
  <c r="P7" i="24"/>
  <c r="O7" i="24"/>
  <c r="M7" i="24"/>
  <c r="L7" i="24"/>
  <c r="J7" i="24"/>
  <c r="I7" i="24"/>
  <c r="G7" i="24"/>
  <c r="F7" i="24"/>
  <c r="B7" i="24"/>
  <c r="P6" i="24"/>
  <c r="O6" i="24"/>
  <c r="M6" i="24"/>
  <c r="L6" i="24"/>
  <c r="J6" i="24"/>
  <c r="I6" i="24"/>
  <c r="G6" i="24"/>
  <c r="F6" i="24"/>
  <c r="B6" i="24"/>
  <c r="P5" i="24"/>
  <c r="O5" i="24"/>
  <c r="M5" i="24"/>
  <c r="L5" i="24"/>
  <c r="J5" i="24"/>
  <c r="I5" i="24"/>
  <c r="G5" i="24"/>
  <c r="F5" i="24"/>
  <c r="B5" i="24"/>
  <c r="C3" i="24"/>
  <c r="D3" i="24"/>
  <c r="E3" i="24"/>
  <c r="F3" i="24"/>
  <c r="G3" i="24"/>
  <c r="H3" i="24"/>
  <c r="I3" i="24"/>
  <c r="J3" i="24"/>
  <c r="K3" i="24"/>
  <c r="L3" i="24"/>
  <c r="M3" i="24"/>
  <c r="N3" i="24"/>
  <c r="O3" i="24"/>
  <c r="P3" i="24"/>
  <c r="B4" i="24"/>
  <c r="B57" i="24" s="1"/>
  <c r="C4" i="24"/>
  <c r="D4" i="24"/>
  <c r="E4" i="24"/>
  <c r="F4" i="24"/>
  <c r="G4" i="24"/>
  <c r="G57" i="24" s="1"/>
  <c r="G161" i="24" s="1"/>
  <c r="H4" i="24"/>
  <c r="H57" i="24" s="1"/>
  <c r="I4" i="24"/>
  <c r="J4" i="24"/>
  <c r="J57" i="24" s="1"/>
  <c r="K4" i="24"/>
  <c r="K57" i="24" s="1"/>
  <c r="K161" i="24" s="1"/>
  <c r="L4" i="24"/>
  <c r="M4" i="24"/>
  <c r="N4" i="24"/>
  <c r="O4" i="24"/>
  <c r="P4" i="24"/>
  <c r="P57" i="24" s="1"/>
  <c r="I57" i="24"/>
  <c r="E57" i="24"/>
  <c r="B3" i="24"/>
  <c r="C161" i="24"/>
  <c r="Q159" i="24"/>
  <c r="Q164" i="24" s="1"/>
  <c r="P159" i="24"/>
  <c r="N159" i="24"/>
  <c r="M159" i="24"/>
  <c r="M195" i="24" s="1"/>
  <c r="L159" i="24"/>
  <c r="K159" i="24"/>
  <c r="J159" i="24"/>
  <c r="J195" i="24" s="1"/>
  <c r="H159" i="24"/>
  <c r="G159" i="24"/>
  <c r="G200" i="24" s="1"/>
  <c r="F159" i="24"/>
  <c r="C159" i="24"/>
  <c r="C200" i="24" s="1"/>
  <c r="B159" i="24"/>
  <c r="C109" i="24"/>
  <c r="Q107" i="24"/>
  <c r="P107" i="24"/>
  <c r="P148" i="24" s="1"/>
  <c r="N107" i="24"/>
  <c r="M107" i="24"/>
  <c r="L107" i="24"/>
  <c r="L122" i="24" s="1"/>
  <c r="K107" i="24"/>
  <c r="K125" i="24" s="1"/>
  <c r="J107" i="24"/>
  <c r="J144" i="24" s="1"/>
  <c r="H107" i="24"/>
  <c r="H131" i="24" s="1"/>
  <c r="G107" i="24"/>
  <c r="F107" i="24"/>
  <c r="F129" i="24" s="1"/>
  <c r="C107" i="24"/>
  <c r="C154" i="24" s="1"/>
  <c r="B107" i="24"/>
  <c r="B113" i="24" s="1"/>
  <c r="Q57" i="24"/>
  <c r="N57" i="24"/>
  <c r="N161" i="24" s="1"/>
  <c r="Q55" i="24"/>
  <c r="Q95" i="24" s="1"/>
  <c r="P55" i="24"/>
  <c r="P66" i="24" s="1"/>
  <c r="N55" i="24"/>
  <c r="N79" i="24" s="1"/>
  <c r="M55" i="24"/>
  <c r="L55" i="24"/>
  <c r="K55" i="24"/>
  <c r="J55" i="24"/>
  <c r="J71" i="24" s="1"/>
  <c r="H55" i="24"/>
  <c r="H73" i="24" s="1"/>
  <c r="G55" i="24"/>
  <c r="F55" i="24"/>
  <c r="F73" i="24" s="1"/>
  <c r="D55" i="24"/>
  <c r="D71" i="24" s="1"/>
  <c r="C55" i="24"/>
  <c r="B55" i="24"/>
  <c r="B64" i="24" s="1"/>
  <c r="A6" i="24"/>
  <c r="A7" i="24" s="1"/>
  <c r="A8" i="24" s="1"/>
  <c r="A9" i="24" s="1"/>
  <c r="O57" i="24"/>
  <c r="O161" i="24" s="1"/>
  <c r="M57" i="24"/>
  <c r="L57" i="24"/>
  <c r="L161" i="24" s="1"/>
  <c r="F57" i="24"/>
  <c r="D57" i="24"/>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38" i="23"/>
  <c r="O38" i="23"/>
  <c r="N38" i="23"/>
  <c r="M38" i="23"/>
  <c r="L38" i="23"/>
  <c r="K38" i="23"/>
  <c r="J38" i="23"/>
  <c r="I38" i="23"/>
  <c r="H38" i="23"/>
  <c r="G38" i="23"/>
  <c r="F38" i="23"/>
  <c r="E38" i="23"/>
  <c r="D38" i="23"/>
  <c r="C38" i="23"/>
  <c r="B38" i="23"/>
  <c r="P37" i="23"/>
  <c r="O37" i="23"/>
  <c r="N37" i="23"/>
  <c r="M37" i="23"/>
  <c r="L37" i="23"/>
  <c r="K37" i="23"/>
  <c r="J37" i="23"/>
  <c r="I37" i="23"/>
  <c r="H37" i="23"/>
  <c r="G37" i="23"/>
  <c r="F37" i="23"/>
  <c r="E37" i="23"/>
  <c r="D37" i="23"/>
  <c r="C37" i="23"/>
  <c r="B37" i="23"/>
  <c r="P36" i="23"/>
  <c r="O36" i="23"/>
  <c r="N36" i="23"/>
  <c r="M36" i="23"/>
  <c r="L36" i="23"/>
  <c r="K36" i="23"/>
  <c r="J36" i="23"/>
  <c r="I36" i="23"/>
  <c r="H36" i="23"/>
  <c r="G36" i="23"/>
  <c r="F36" i="23"/>
  <c r="E36" i="23"/>
  <c r="D36" i="23"/>
  <c r="C36" i="23"/>
  <c r="B36" i="23"/>
  <c r="P35" i="23"/>
  <c r="O35" i="23"/>
  <c r="N35" i="23"/>
  <c r="M35" i="23"/>
  <c r="L35" i="23"/>
  <c r="K35" i="23"/>
  <c r="J35" i="23"/>
  <c r="I35" i="23"/>
  <c r="H35" i="23"/>
  <c r="G35" i="23"/>
  <c r="F35" i="23"/>
  <c r="E35" i="23"/>
  <c r="D35" i="23"/>
  <c r="C35" i="23"/>
  <c r="B35" i="23"/>
  <c r="P34" i="23"/>
  <c r="O34" i="23"/>
  <c r="N34" i="23"/>
  <c r="M34" i="23"/>
  <c r="L34" i="23"/>
  <c r="K34" i="23"/>
  <c r="J34" i="23"/>
  <c r="I34" i="23"/>
  <c r="H34" i="23"/>
  <c r="G34" i="23"/>
  <c r="F34" i="23"/>
  <c r="E34" i="23"/>
  <c r="D34" i="23"/>
  <c r="C34" i="23"/>
  <c r="B34" i="23"/>
  <c r="P33" i="23"/>
  <c r="O33" i="23"/>
  <c r="N33" i="23"/>
  <c r="M33" i="23"/>
  <c r="L33" i="23"/>
  <c r="K33" i="23"/>
  <c r="J33" i="23"/>
  <c r="I33" i="23"/>
  <c r="H33" i="23"/>
  <c r="G33" i="23"/>
  <c r="F33" i="23"/>
  <c r="E33" i="23"/>
  <c r="D33" i="23"/>
  <c r="C33" i="23"/>
  <c r="B33" i="23"/>
  <c r="P32" i="23"/>
  <c r="O32" i="23"/>
  <c r="N32" i="23"/>
  <c r="M32" i="23"/>
  <c r="L32" i="23"/>
  <c r="K32" i="23"/>
  <c r="J32" i="23"/>
  <c r="I32" i="23"/>
  <c r="H32" i="23"/>
  <c r="G32" i="23"/>
  <c r="F32" i="23"/>
  <c r="E32" i="23"/>
  <c r="D32" i="23"/>
  <c r="C32" i="23"/>
  <c r="B32" i="23"/>
  <c r="P31" i="23"/>
  <c r="O31" i="23"/>
  <c r="N31" i="23"/>
  <c r="M31" i="23"/>
  <c r="L31" i="23"/>
  <c r="K31" i="23"/>
  <c r="J31" i="23"/>
  <c r="I31" i="23"/>
  <c r="H31" i="23"/>
  <c r="G31" i="23"/>
  <c r="F31" i="23"/>
  <c r="E31" i="23"/>
  <c r="D31" i="23"/>
  <c r="C31" i="23"/>
  <c r="B31" i="23"/>
  <c r="P30" i="23"/>
  <c r="O30" i="23"/>
  <c r="N30" i="23"/>
  <c r="M30" i="23"/>
  <c r="L30" i="23"/>
  <c r="K30" i="23"/>
  <c r="J30" i="23"/>
  <c r="I30" i="23"/>
  <c r="H30" i="23"/>
  <c r="G30" i="23"/>
  <c r="F30" i="23"/>
  <c r="E30" i="23"/>
  <c r="D30" i="23"/>
  <c r="C30" i="23"/>
  <c r="B30" i="23"/>
  <c r="P29" i="23"/>
  <c r="O29" i="23"/>
  <c r="N29" i="23"/>
  <c r="M29" i="23"/>
  <c r="L29" i="23"/>
  <c r="K29" i="23"/>
  <c r="J29" i="23"/>
  <c r="I29" i="23"/>
  <c r="H29" i="23"/>
  <c r="G29" i="23"/>
  <c r="F29" i="23"/>
  <c r="E29" i="23"/>
  <c r="D29" i="23"/>
  <c r="C29" i="23"/>
  <c r="B29" i="23"/>
  <c r="P28" i="23"/>
  <c r="O28" i="23"/>
  <c r="N28" i="23"/>
  <c r="M28" i="23"/>
  <c r="L28" i="23"/>
  <c r="K28" i="23"/>
  <c r="J28" i="23"/>
  <c r="I28" i="23"/>
  <c r="H28" i="23"/>
  <c r="G28" i="23"/>
  <c r="F28" i="23"/>
  <c r="E28" i="23"/>
  <c r="D28" i="23"/>
  <c r="C28" i="23"/>
  <c r="B28" i="23"/>
  <c r="P27" i="23"/>
  <c r="O27" i="23"/>
  <c r="N27" i="23"/>
  <c r="M27" i="23"/>
  <c r="L27" i="23"/>
  <c r="K27" i="23"/>
  <c r="J27" i="23"/>
  <c r="I27" i="23"/>
  <c r="H27" i="23"/>
  <c r="G27" i="23"/>
  <c r="F27" i="23"/>
  <c r="E27" i="23"/>
  <c r="D27" i="23"/>
  <c r="C27" i="23"/>
  <c r="B27" i="23"/>
  <c r="P26" i="23"/>
  <c r="O26" i="23"/>
  <c r="N26" i="23"/>
  <c r="M26" i="23"/>
  <c r="L26" i="23"/>
  <c r="K26" i="23"/>
  <c r="J26" i="23"/>
  <c r="I26" i="23"/>
  <c r="H26" i="23"/>
  <c r="G26" i="23"/>
  <c r="F26" i="23"/>
  <c r="E26" i="23"/>
  <c r="D26" i="23"/>
  <c r="C26" i="23"/>
  <c r="B26" i="23"/>
  <c r="P25" i="23"/>
  <c r="O25" i="23"/>
  <c r="N25" i="23"/>
  <c r="M25" i="23"/>
  <c r="L25" i="23"/>
  <c r="K25" i="23"/>
  <c r="J25" i="23"/>
  <c r="I25" i="23"/>
  <c r="H25" i="23"/>
  <c r="G25" i="23"/>
  <c r="F25" i="23"/>
  <c r="E25" i="23"/>
  <c r="D25" i="23"/>
  <c r="C25" i="23"/>
  <c r="B25" i="23"/>
  <c r="P24" i="23"/>
  <c r="O24" i="23"/>
  <c r="N24" i="23"/>
  <c r="M24" i="23"/>
  <c r="L24" i="23"/>
  <c r="K24" i="23"/>
  <c r="J24" i="23"/>
  <c r="I24" i="23"/>
  <c r="H24" i="23"/>
  <c r="G24" i="23"/>
  <c r="F24" i="23"/>
  <c r="E24" i="23"/>
  <c r="D24" i="23"/>
  <c r="C24" i="23"/>
  <c r="B24" i="23"/>
  <c r="P23" i="23"/>
  <c r="O23" i="23"/>
  <c r="N23" i="23"/>
  <c r="M23" i="23"/>
  <c r="L23" i="23"/>
  <c r="K23" i="23"/>
  <c r="J23" i="23"/>
  <c r="I23" i="23"/>
  <c r="H23" i="23"/>
  <c r="G23" i="23"/>
  <c r="F23" i="23"/>
  <c r="E23" i="23"/>
  <c r="D23" i="23"/>
  <c r="C23" i="23"/>
  <c r="B23" i="23"/>
  <c r="P22" i="23"/>
  <c r="O22" i="23"/>
  <c r="N22" i="23"/>
  <c r="M22" i="23"/>
  <c r="L22" i="23"/>
  <c r="K22" i="23"/>
  <c r="J22" i="23"/>
  <c r="I22" i="23"/>
  <c r="H22" i="23"/>
  <c r="G22" i="23"/>
  <c r="F22" i="23"/>
  <c r="E22" i="23"/>
  <c r="D22" i="23"/>
  <c r="C22" i="23"/>
  <c r="B22" i="23"/>
  <c r="P21" i="23"/>
  <c r="O21" i="23"/>
  <c r="N21" i="23"/>
  <c r="M21" i="23"/>
  <c r="L21" i="23"/>
  <c r="K21" i="23"/>
  <c r="J21" i="23"/>
  <c r="I21" i="23"/>
  <c r="H21" i="23"/>
  <c r="G21" i="23"/>
  <c r="F21" i="23"/>
  <c r="E21" i="23"/>
  <c r="D21" i="23"/>
  <c r="C21" i="23"/>
  <c r="B21" i="23"/>
  <c r="P20" i="23"/>
  <c r="O20" i="23"/>
  <c r="N20" i="23"/>
  <c r="M20" i="23"/>
  <c r="L20" i="23"/>
  <c r="K20" i="23"/>
  <c r="J20" i="23"/>
  <c r="I20" i="23"/>
  <c r="H20" i="23"/>
  <c r="G20" i="23"/>
  <c r="F20" i="23"/>
  <c r="E20" i="23"/>
  <c r="D20" i="23"/>
  <c r="C20" i="23"/>
  <c r="B20" i="23"/>
  <c r="P19" i="23"/>
  <c r="O19" i="23"/>
  <c r="N19" i="23"/>
  <c r="M19" i="23"/>
  <c r="L19" i="23"/>
  <c r="K19" i="23"/>
  <c r="J19" i="23"/>
  <c r="I19" i="23"/>
  <c r="H19" i="23"/>
  <c r="G19" i="23"/>
  <c r="F19" i="23"/>
  <c r="E19" i="23"/>
  <c r="D19" i="23"/>
  <c r="C19" i="23"/>
  <c r="B19" i="23"/>
  <c r="P18" i="23"/>
  <c r="O18" i="23"/>
  <c r="N18" i="23"/>
  <c r="M18" i="23"/>
  <c r="L18" i="23"/>
  <c r="K18" i="23"/>
  <c r="J18" i="23"/>
  <c r="I18" i="23"/>
  <c r="H18" i="23"/>
  <c r="G18" i="23"/>
  <c r="F18" i="23"/>
  <c r="E18" i="23"/>
  <c r="D18" i="23"/>
  <c r="C18" i="23"/>
  <c r="B18" i="23"/>
  <c r="P17" i="23"/>
  <c r="O17" i="23"/>
  <c r="N17" i="23"/>
  <c r="M17" i="23"/>
  <c r="L17" i="23"/>
  <c r="K17" i="23"/>
  <c r="J17" i="23"/>
  <c r="I17" i="23"/>
  <c r="H17" i="23"/>
  <c r="G17" i="23"/>
  <c r="F17" i="23"/>
  <c r="E17" i="23"/>
  <c r="D17" i="23"/>
  <c r="C17" i="23"/>
  <c r="B17" i="23"/>
  <c r="P16" i="23"/>
  <c r="O16" i="23"/>
  <c r="N16" i="23"/>
  <c r="M16" i="23"/>
  <c r="L16" i="23"/>
  <c r="K16" i="23"/>
  <c r="J16" i="23"/>
  <c r="I16" i="23"/>
  <c r="H16" i="23"/>
  <c r="G16" i="23"/>
  <c r="F16" i="23"/>
  <c r="E16" i="23"/>
  <c r="D16" i="23"/>
  <c r="C16" i="23"/>
  <c r="B16" i="23"/>
  <c r="P15" i="23"/>
  <c r="O15" i="23"/>
  <c r="N15" i="23"/>
  <c r="M15" i="23"/>
  <c r="L15" i="23"/>
  <c r="K15" i="23"/>
  <c r="J15" i="23"/>
  <c r="I15" i="23"/>
  <c r="H15" i="23"/>
  <c r="G15" i="23"/>
  <c r="F15" i="23"/>
  <c r="E15" i="23"/>
  <c r="D15" i="23"/>
  <c r="C15" i="23"/>
  <c r="B15" i="23"/>
  <c r="P14" i="23"/>
  <c r="O14" i="23"/>
  <c r="N14" i="23"/>
  <c r="M14" i="23"/>
  <c r="L14" i="23"/>
  <c r="K14" i="23"/>
  <c r="J14" i="23"/>
  <c r="I14" i="23"/>
  <c r="H14" i="23"/>
  <c r="G14" i="23"/>
  <c r="F14" i="23"/>
  <c r="E14" i="23"/>
  <c r="D14" i="23"/>
  <c r="C14" i="23"/>
  <c r="B14" i="23"/>
  <c r="P13" i="23"/>
  <c r="O13" i="23"/>
  <c r="N13" i="23"/>
  <c r="M13" i="23"/>
  <c r="L13" i="23"/>
  <c r="K13" i="23"/>
  <c r="J13" i="23"/>
  <c r="I13" i="23"/>
  <c r="H13" i="23"/>
  <c r="G13" i="23"/>
  <c r="F13" i="23"/>
  <c r="E13" i="23"/>
  <c r="D13" i="23"/>
  <c r="C13" i="23"/>
  <c r="B13" i="23"/>
  <c r="P12" i="23"/>
  <c r="O12" i="23"/>
  <c r="N12" i="23"/>
  <c r="M12" i="23"/>
  <c r="L12" i="23"/>
  <c r="K12" i="23"/>
  <c r="J12" i="23"/>
  <c r="I12" i="23"/>
  <c r="H12" i="23"/>
  <c r="G12" i="23"/>
  <c r="F12" i="23"/>
  <c r="E12" i="23"/>
  <c r="D12" i="23"/>
  <c r="C12" i="23"/>
  <c r="B12" i="23"/>
  <c r="P11" i="23"/>
  <c r="O11" i="23"/>
  <c r="N11" i="23"/>
  <c r="M11" i="23"/>
  <c r="L11" i="23"/>
  <c r="K11" i="23"/>
  <c r="J11" i="23"/>
  <c r="I11" i="23"/>
  <c r="H11" i="23"/>
  <c r="G11" i="23"/>
  <c r="F11" i="23"/>
  <c r="E11" i="23"/>
  <c r="D11" i="23"/>
  <c r="C11" i="23"/>
  <c r="B11" i="23"/>
  <c r="P10" i="23"/>
  <c r="O10" i="23"/>
  <c r="N10" i="23"/>
  <c r="M10" i="23"/>
  <c r="L10" i="23"/>
  <c r="K10" i="23"/>
  <c r="J10" i="23"/>
  <c r="I10" i="23"/>
  <c r="H10" i="23"/>
  <c r="G10" i="23"/>
  <c r="F10" i="23"/>
  <c r="E10" i="23"/>
  <c r="D10" i="23"/>
  <c r="C10" i="23"/>
  <c r="B10" i="23"/>
  <c r="P9" i="23"/>
  <c r="O9" i="23"/>
  <c r="N9" i="23"/>
  <c r="M9" i="23"/>
  <c r="L9" i="23"/>
  <c r="K9" i="23"/>
  <c r="J9" i="23"/>
  <c r="I9" i="23"/>
  <c r="H9" i="23"/>
  <c r="G9" i="23"/>
  <c r="F9" i="23"/>
  <c r="E9" i="23"/>
  <c r="D9" i="23"/>
  <c r="C9" i="23"/>
  <c r="B9" i="23"/>
  <c r="P8" i="23"/>
  <c r="O8" i="23"/>
  <c r="N8" i="23"/>
  <c r="M8" i="23"/>
  <c r="L8" i="23"/>
  <c r="K8" i="23"/>
  <c r="J8" i="23"/>
  <c r="I8" i="23"/>
  <c r="H8" i="23"/>
  <c r="G8" i="23"/>
  <c r="F8" i="23"/>
  <c r="E8" i="23"/>
  <c r="D8" i="23"/>
  <c r="C8" i="23"/>
  <c r="B8" i="23"/>
  <c r="P7" i="23"/>
  <c r="O7" i="23"/>
  <c r="N7" i="23"/>
  <c r="M7" i="23"/>
  <c r="L7" i="23"/>
  <c r="K7" i="23"/>
  <c r="J7" i="23"/>
  <c r="I7" i="23"/>
  <c r="H7" i="23"/>
  <c r="G7" i="23"/>
  <c r="F7" i="23"/>
  <c r="E7" i="23"/>
  <c r="D7" i="23"/>
  <c r="C7" i="23"/>
  <c r="B7" i="23"/>
  <c r="P6" i="23"/>
  <c r="O6" i="23"/>
  <c r="N6" i="23"/>
  <c r="M6" i="23"/>
  <c r="L6" i="23"/>
  <c r="K6" i="23"/>
  <c r="J6" i="23"/>
  <c r="I6" i="23"/>
  <c r="H6" i="23"/>
  <c r="G6" i="23"/>
  <c r="F6" i="23"/>
  <c r="E6" i="23"/>
  <c r="D6" i="23"/>
  <c r="C6" i="23"/>
  <c r="B6" i="23"/>
  <c r="P5" i="23"/>
  <c r="O5" i="23"/>
  <c r="N5" i="23"/>
  <c r="M5" i="23"/>
  <c r="L5" i="23"/>
  <c r="K5" i="23"/>
  <c r="J5" i="23"/>
  <c r="I5" i="23"/>
  <c r="H5" i="23"/>
  <c r="G5" i="23"/>
  <c r="F5" i="23"/>
  <c r="E5" i="23"/>
  <c r="D5" i="23"/>
  <c r="C5" i="23"/>
  <c r="B5" i="23"/>
  <c r="P4" i="23"/>
  <c r="O4" i="23"/>
  <c r="N4" i="23"/>
  <c r="M4" i="23"/>
  <c r="L4" i="23"/>
  <c r="L57" i="23" s="1"/>
  <c r="K4" i="23"/>
  <c r="K57" i="23" s="1"/>
  <c r="J4" i="23"/>
  <c r="J57" i="23" s="1"/>
  <c r="I4" i="23"/>
  <c r="H4" i="23"/>
  <c r="G4" i="23"/>
  <c r="F4" i="23"/>
  <c r="E4" i="23"/>
  <c r="D4" i="23"/>
  <c r="D57" i="23" s="1"/>
  <c r="C4" i="23"/>
  <c r="B4" i="23"/>
  <c r="B57" i="23" s="1"/>
  <c r="P3" i="23"/>
  <c r="O3" i="23"/>
  <c r="N3" i="23"/>
  <c r="M3" i="23"/>
  <c r="L3" i="23"/>
  <c r="K3" i="23"/>
  <c r="J3" i="23"/>
  <c r="I3" i="23"/>
  <c r="H3" i="23"/>
  <c r="G3" i="23"/>
  <c r="F3" i="23"/>
  <c r="E3" i="23"/>
  <c r="D3" i="23"/>
  <c r="C3" i="23"/>
  <c r="B3" i="23"/>
  <c r="C161" i="23"/>
  <c r="Q159" i="23"/>
  <c r="P159" i="23"/>
  <c r="N159" i="23"/>
  <c r="M159" i="23"/>
  <c r="M163" i="23" s="1"/>
  <c r="L159" i="23"/>
  <c r="L169" i="23" s="1"/>
  <c r="K159" i="23"/>
  <c r="J159" i="23"/>
  <c r="H159" i="23"/>
  <c r="G159" i="23"/>
  <c r="G195" i="23" s="1"/>
  <c r="F159" i="23"/>
  <c r="F175" i="23" s="1"/>
  <c r="C159" i="23"/>
  <c r="C172" i="23" s="1"/>
  <c r="B159" i="23"/>
  <c r="B194" i="23" s="1"/>
  <c r="Q109" i="23"/>
  <c r="C109" i="23"/>
  <c r="Q107" i="23"/>
  <c r="Q135" i="23" s="1"/>
  <c r="P107" i="23"/>
  <c r="P136" i="23" s="1"/>
  <c r="N107" i="23"/>
  <c r="M107" i="23"/>
  <c r="M131" i="23" s="1"/>
  <c r="L107" i="23"/>
  <c r="K107" i="23"/>
  <c r="K121" i="23" s="1"/>
  <c r="J107" i="23"/>
  <c r="J122" i="23" s="1"/>
  <c r="H107" i="23"/>
  <c r="H141" i="23" s="1"/>
  <c r="G107" i="23"/>
  <c r="G131" i="23" s="1"/>
  <c r="F107" i="23"/>
  <c r="C107" i="23"/>
  <c r="C118" i="23" s="1"/>
  <c r="B107" i="23"/>
  <c r="Q57" i="23"/>
  <c r="Q161" i="23" s="1"/>
  <c r="N57" i="23"/>
  <c r="N161" i="23" s="1"/>
  <c r="M57" i="23"/>
  <c r="G57" i="23"/>
  <c r="Q55" i="23"/>
  <c r="P55" i="23"/>
  <c r="P90" i="23" s="1"/>
  <c r="N55" i="23"/>
  <c r="N61" i="23" s="1"/>
  <c r="M55" i="23"/>
  <c r="M60" i="23" s="1"/>
  <c r="L55" i="23"/>
  <c r="L81" i="23" s="1"/>
  <c r="K55" i="23"/>
  <c r="J55" i="23"/>
  <c r="H55" i="23"/>
  <c r="H65" i="23" s="1"/>
  <c r="G55" i="23"/>
  <c r="G86" i="23" s="1"/>
  <c r="F55" i="23"/>
  <c r="F83" i="23" s="1"/>
  <c r="D55" i="23"/>
  <c r="D67" i="23" s="1"/>
  <c r="C55" i="23"/>
  <c r="B55" i="23"/>
  <c r="A6" i="23"/>
  <c r="A7" i="23" s="1"/>
  <c r="A8" i="23" s="1"/>
  <c r="P57" i="23"/>
  <c r="O57" i="23"/>
  <c r="O161" i="23" s="1"/>
  <c r="I57" i="23"/>
  <c r="H57" i="23"/>
  <c r="F57" i="23"/>
  <c r="E57" i="23"/>
  <c r="Q52" i="18"/>
  <c r="P52" i="18"/>
  <c r="O52" i="18"/>
  <c r="Q51" i="18"/>
  <c r="P51" i="18"/>
  <c r="O51" i="18"/>
  <c r="Q50" i="18"/>
  <c r="P50" i="18"/>
  <c r="O50" i="18"/>
  <c r="Q49" i="18"/>
  <c r="P49" i="18"/>
  <c r="O49" i="18"/>
  <c r="Q48" i="18"/>
  <c r="P48" i="18"/>
  <c r="O48" i="18"/>
  <c r="Q47" i="18"/>
  <c r="P47" i="18"/>
  <c r="O47" i="18"/>
  <c r="Q46" i="18"/>
  <c r="P46" i="18"/>
  <c r="O46" i="18"/>
  <c r="Q45" i="18"/>
  <c r="P45" i="18"/>
  <c r="O45" i="18"/>
  <c r="Q44" i="18"/>
  <c r="P44" i="18"/>
  <c r="O44" i="18"/>
  <c r="Q43" i="18"/>
  <c r="P43" i="18"/>
  <c r="O43" i="18"/>
  <c r="Q42" i="18"/>
  <c r="P42" i="18"/>
  <c r="O42" i="18"/>
  <c r="Q41" i="18"/>
  <c r="P41" i="18"/>
  <c r="O41" i="18"/>
  <c r="Q40" i="18"/>
  <c r="P40" i="18"/>
  <c r="O40" i="18"/>
  <c r="Q39" i="18"/>
  <c r="P39" i="18"/>
  <c r="O39" i="18"/>
  <c r="Q38" i="18"/>
  <c r="P38" i="18"/>
  <c r="O38" i="18"/>
  <c r="Q37" i="18"/>
  <c r="P37" i="18"/>
  <c r="O37" i="18"/>
  <c r="Q36" i="18"/>
  <c r="P36" i="18"/>
  <c r="O36" i="18"/>
  <c r="Q35" i="18"/>
  <c r="P35" i="18"/>
  <c r="O35" i="18"/>
  <c r="Q34" i="18"/>
  <c r="P34" i="18"/>
  <c r="O34" i="18"/>
  <c r="Q33" i="18"/>
  <c r="P33" i="18"/>
  <c r="O33" i="18"/>
  <c r="Q32" i="18"/>
  <c r="P32" i="18"/>
  <c r="O32" i="18"/>
  <c r="Q31" i="18"/>
  <c r="P31" i="18"/>
  <c r="O31" i="18"/>
  <c r="Q30" i="18"/>
  <c r="P30" i="18"/>
  <c r="O30" i="18"/>
  <c r="Q29" i="18"/>
  <c r="P29" i="18"/>
  <c r="O29" i="18"/>
  <c r="Q28" i="18"/>
  <c r="P28" i="18"/>
  <c r="O28" i="18"/>
  <c r="Q27" i="18"/>
  <c r="P27" i="18"/>
  <c r="O27" i="18"/>
  <c r="Q26" i="18"/>
  <c r="P26" i="18"/>
  <c r="O26" i="18"/>
  <c r="Q25" i="18"/>
  <c r="P25" i="18"/>
  <c r="O25" i="18"/>
  <c r="Q24" i="18"/>
  <c r="P24" i="18"/>
  <c r="O24" i="18"/>
  <c r="Q23" i="18"/>
  <c r="P23" i="18"/>
  <c r="O23" i="18"/>
  <c r="Q22" i="18"/>
  <c r="P22" i="18"/>
  <c r="O22" i="18"/>
  <c r="Q21" i="18"/>
  <c r="P21" i="18"/>
  <c r="O21" i="18"/>
  <c r="Q20" i="18"/>
  <c r="P20" i="18"/>
  <c r="O20" i="18"/>
  <c r="Q19" i="18"/>
  <c r="P19" i="18"/>
  <c r="O19" i="18"/>
  <c r="Q18" i="18"/>
  <c r="P18" i="18"/>
  <c r="O18" i="18"/>
  <c r="Q17" i="18"/>
  <c r="P17" i="18"/>
  <c r="O17" i="18"/>
  <c r="Q16" i="18"/>
  <c r="P16" i="18"/>
  <c r="O16" i="18"/>
  <c r="Q15" i="18"/>
  <c r="P15" i="18"/>
  <c r="O15" i="18"/>
  <c r="Q14" i="18"/>
  <c r="P14" i="18"/>
  <c r="O14" i="18"/>
  <c r="Q13" i="18"/>
  <c r="P13" i="18"/>
  <c r="O13" i="18"/>
  <c r="Q12" i="18"/>
  <c r="P12" i="18"/>
  <c r="O12" i="18"/>
  <c r="Q11" i="18"/>
  <c r="P11" i="18"/>
  <c r="O11" i="18"/>
  <c r="Q10" i="18"/>
  <c r="P10" i="18"/>
  <c r="O10" i="18"/>
  <c r="Q9" i="18"/>
  <c r="P9" i="18"/>
  <c r="O9" i="18"/>
  <c r="Q8" i="18"/>
  <c r="P8" i="18"/>
  <c r="O8" i="18"/>
  <c r="Q7" i="18"/>
  <c r="P7" i="18"/>
  <c r="O7" i="18"/>
  <c r="Q6" i="18"/>
  <c r="P6" i="18"/>
  <c r="O6" i="18"/>
  <c r="Q5" i="18"/>
  <c r="P5" i="18"/>
  <c r="O5" i="18"/>
  <c r="M52" i="18"/>
  <c r="L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M13" i="18"/>
  <c r="K13" i="18"/>
  <c r="M12" i="18"/>
  <c r="K12" i="18"/>
  <c r="M11" i="18"/>
  <c r="K11" i="18"/>
  <c r="M10" i="18"/>
  <c r="K10" i="18"/>
  <c r="M9" i="18"/>
  <c r="K9" i="18"/>
  <c r="M8" i="18"/>
  <c r="K8" i="18"/>
  <c r="M7" i="18"/>
  <c r="K7" i="18"/>
  <c r="M6" i="18"/>
  <c r="K6" i="18"/>
  <c r="M5" i="18"/>
  <c r="K5" i="18"/>
  <c r="H56" i="18"/>
  <c r="H57" i="18" s="1"/>
  <c r="G56" i="18"/>
  <c r="G57" i="18" s="1"/>
  <c r="F56" i="18"/>
  <c r="F57" i="18" s="1"/>
  <c r="D56" i="18"/>
  <c r="D57" i="18" s="1"/>
  <c r="B56" i="18"/>
  <c r="B57" i="18" s="1"/>
  <c r="I7" i="18"/>
  <c r="P80" i="25" l="1"/>
  <c r="R80" i="25"/>
  <c r="R63" i="25"/>
  <c r="R95" i="25"/>
  <c r="R89" i="25"/>
  <c r="P59" i="25"/>
  <c r="P58" i="25"/>
  <c r="P90" i="25"/>
  <c r="P100" i="25"/>
  <c r="R94" i="25"/>
  <c r="R64" i="25"/>
  <c r="Y135" i="25"/>
  <c r="R76" i="25"/>
  <c r="E138" i="25"/>
  <c r="L111" i="25"/>
  <c r="L133" i="25"/>
  <c r="L115" i="25"/>
  <c r="N147" i="25"/>
  <c r="Y119" i="25"/>
  <c r="R68" i="25"/>
  <c r="L147" i="25"/>
  <c r="R70" i="25"/>
  <c r="AC70" i="25" s="1"/>
  <c r="AE70" i="25" s="1"/>
  <c r="R66" i="25"/>
  <c r="AC66" i="25" s="1"/>
  <c r="AE66" i="25" s="1"/>
  <c r="R102" i="25"/>
  <c r="AC102" i="25" s="1"/>
  <c r="AE102" i="25" s="1"/>
  <c r="P68" i="25"/>
  <c r="P60" i="25"/>
  <c r="P91" i="25"/>
  <c r="P101" i="25"/>
  <c r="N78" i="25"/>
  <c r="N86" i="25"/>
  <c r="N71" i="25"/>
  <c r="R78" i="25"/>
  <c r="AC78" i="25" s="1"/>
  <c r="AE78" i="25" s="1"/>
  <c r="R91" i="25"/>
  <c r="Y110" i="25"/>
  <c r="R75" i="25"/>
  <c r="R98" i="25"/>
  <c r="P61" i="25"/>
  <c r="P102" i="25"/>
  <c r="Y141" i="25"/>
  <c r="L122" i="25"/>
  <c r="L113" i="25"/>
  <c r="L127" i="25"/>
  <c r="L149" i="25"/>
  <c r="L140" i="25"/>
  <c r="L132" i="25"/>
  <c r="N124" i="25"/>
  <c r="L145" i="25"/>
  <c r="L116" i="25"/>
  <c r="R88" i="25"/>
  <c r="P62" i="25"/>
  <c r="P88" i="25"/>
  <c r="P75" i="25"/>
  <c r="P69" i="25"/>
  <c r="P66" i="25"/>
  <c r="P93" i="25"/>
  <c r="N61" i="25"/>
  <c r="N88" i="25"/>
  <c r="Y175" i="25"/>
  <c r="R101" i="25"/>
  <c r="R69" i="25"/>
  <c r="R90" i="25"/>
  <c r="P81" i="25"/>
  <c r="P78" i="25"/>
  <c r="P99" i="25"/>
  <c r="P97" i="25"/>
  <c r="R84" i="25"/>
  <c r="P73" i="25"/>
  <c r="P67" i="25"/>
  <c r="P92" i="25"/>
  <c r="R59" i="25"/>
  <c r="L135" i="25"/>
  <c r="L118" i="25"/>
  <c r="L153" i="25"/>
  <c r="Y190" i="25"/>
  <c r="R92" i="25"/>
  <c r="R65" i="25"/>
  <c r="P63" i="25"/>
  <c r="P84" i="25"/>
  <c r="P74" i="25"/>
  <c r="P82" i="25"/>
  <c r="P94" i="25"/>
  <c r="N77" i="25"/>
  <c r="N60" i="25"/>
  <c r="Y189" i="25"/>
  <c r="R74" i="25"/>
  <c r="P71" i="25"/>
  <c r="R86" i="25"/>
  <c r="AC86" i="25" s="1"/>
  <c r="AE86" i="25" s="1"/>
  <c r="Y111" i="25"/>
  <c r="R60" i="25"/>
  <c r="R96" i="25"/>
  <c r="P77" i="25"/>
  <c r="P85" i="25"/>
  <c r="R99" i="25"/>
  <c r="R81" i="25"/>
  <c r="AC81" i="25" s="1"/>
  <c r="AE81" i="25" s="1"/>
  <c r="P70" i="25"/>
  <c r="R67" i="25"/>
  <c r="AC67" i="25" s="1"/>
  <c r="AE67" i="25" s="1"/>
  <c r="R93" i="25"/>
  <c r="R62" i="25"/>
  <c r="R85" i="25"/>
  <c r="L143" i="25"/>
  <c r="L126" i="25"/>
  <c r="L137" i="25"/>
  <c r="L131" i="25"/>
  <c r="L144" i="25"/>
  <c r="R97" i="25"/>
  <c r="R77" i="25"/>
  <c r="R61" i="25"/>
  <c r="R82" i="25"/>
  <c r="AC82" i="25" s="1"/>
  <c r="AE82" i="25" s="1"/>
  <c r="P79" i="25"/>
  <c r="P64" i="25"/>
  <c r="P76" i="25"/>
  <c r="P89" i="25"/>
  <c r="P95" i="25"/>
  <c r="N74" i="25"/>
  <c r="N97" i="25"/>
  <c r="Y187" i="25"/>
  <c r="R83" i="25"/>
  <c r="R73" i="25"/>
  <c r="R72" i="25"/>
  <c r="AC72" i="25" s="1"/>
  <c r="AE72" i="25" s="1"/>
  <c r="E153" i="25"/>
  <c r="E146" i="25"/>
  <c r="Y205" i="25"/>
  <c r="L183" i="25"/>
  <c r="N152" i="25"/>
  <c r="E142" i="25"/>
  <c r="N146" i="25"/>
  <c r="N140" i="25"/>
  <c r="Y185" i="25"/>
  <c r="T184" i="25"/>
  <c r="T189" i="25"/>
  <c r="L184" i="25"/>
  <c r="L165" i="25"/>
  <c r="L193" i="25"/>
  <c r="E152" i="25"/>
  <c r="N99" i="25"/>
  <c r="N62" i="25"/>
  <c r="N84" i="25"/>
  <c r="N66" i="25"/>
  <c r="N65" i="25"/>
  <c r="N102" i="25"/>
  <c r="N89" i="25"/>
  <c r="L178" i="25"/>
  <c r="L163" i="25"/>
  <c r="L164" i="25"/>
  <c r="N59" i="25"/>
  <c r="N135" i="25"/>
  <c r="P182" i="25"/>
  <c r="T177" i="25"/>
  <c r="Y202" i="25"/>
  <c r="L179" i="25"/>
  <c r="E127" i="25"/>
  <c r="E134" i="25"/>
  <c r="L175" i="25"/>
  <c r="L205" i="25"/>
  <c r="E122" i="25"/>
  <c r="Y206" i="25"/>
  <c r="Y193" i="25"/>
  <c r="Y178" i="25"/>
  <c r="E148" i="25"/>
  <c r="N133" i="25"/>
  <c r="Y188" i="25"/>
  <c r="P185" i="25"/>
  <c r="T165" i="25"/>
  <c r="L172" i="25"/>
  <c r="L200" i="25"/>
  <c r="L181" i="25"/>
  <c r="L188" i="25"/>
  <c r="N94" i="25"/>
  <c r="N81" i="25"/>
  <c r="N80" i="25"/>
  <c r="N76" i="25"/>
  <c r="L202" i="25"/>
  <c r="Y172" i="25"/>
  <c r="L194" i="25"/>
  <c r="L167" i="25"/>
  <c r="P174" i="25"/>
  <c r="E84" i="25"/>
  <c r="E113" i="25"/>
  <c r="E126" i="25"/>
  <c r="E114" i="25"/>
  <c r="L185" i="25"/>
  <c r="E116" i="25"/>
  <c r="L173" i="25"/>
  <c r="Y203" i="25"/>
  <c r="Y171" i="25"/>
  <c r="E111" i="25"/>
  <c r="L199" i="25"/>
  <c r="E117" i="25"/>
  <c r="N141" i="25"/>
  <c r="Y198" i="25"/>
  <c r="Y168" i="25"/>
  <c r="Y191" i="25"/>
  <c r="Y194" i="25"/>
  <c r="T178" i="25"/>
  <c r="T190" i="25"/>
  <c r="L177" i="25"/>
  <c r="L166" i="25"/>
  <c r="L182" i="25"/>
  <c r="L196" i="25"/>
  <c r="N119" i="25"/>
  <c r="N96" i="25"/>
  <c r="N67" i="25"/>
  <c r="N83" i="25"/>
  <c r="N93" i="25"/>
  <c r="T171" i="25"/>
  <c r="L192" i="25"/>
  <c r="T191" i="25"/>
  <c r="E120" i="25"/>
  <c r="N126" i="25"/>
  <c r="L203" i="25"/>
  <c r="L191" i="25"/>
  <c r="L201" i="25"/>
  <c r="E125" i="25"/>
  <c r="N137" i="25"/>
  <c r="N115" i="25"/>
  <c r="E144" i="25"/>
  <c r="Y199" i="25"/>
  <c r="T202" i="25"/>
  <c r="L180" i="25"/>
  <c r="L174" i="25"/>
  <c r="L190" i="25"/>
  <c r="L204" i="25"/>
  <c r="N111" i="25"/>
  <c r="N127" i="25"/>
  <c r="N101" i="25"/>
  <c r="N69" i="25"/>
  <c r="N63" i="25"/>
  <c r="R169" i="25"/>
  <c r="B198" i="29"/>
  <c r="B81" i="29"/>
  <c r="B143" i="29"/>
  <c r="B148" i="29"/>
  <c r="P187" i="25"/>
  <c r="B60" i="29"/>
  <c r="B197" i="29"/>
  <c r="P179" i="25"/>
  <c r="B180" i="29"/>
  <c r="B166" i="29"/>
  <c r="E72" i="25"/>
  <c r="E64" i="25"/>
  <c r="E59" i="25"/>
  <c r="E71" i="25"/>
  <c r="E100" i="25"/>
  <c r="E99" i="25"/>
  <c r="E95" i="25"/>
  <c r="E98" i="25"/>
  <c r="B113" i="29"/>
  <c r="B150" i="29"/>
  <c r="B125" i="29"/>
  <c r="B141" i="29"/>
  <c r="B189" i="29"/>
  <c r="B64" i="29"/>
  <c r="C126" i="29"/>
  <c r="Y147" i="25"/>
  <c r="Y148" i="25"/>
  <c r="Y144" i="25"/>
  <c r="Y136" i="25"/>
  <c r="Y114" i="25"/>
  <c r="Y153" i="25"/>
  <c r="Y142" i="25"/>
  <c r="Y127" i="25"/>
  <c r="Y126" i="25"/>
  <c r="Y139" i="25"/>
  <c r="Y154" i="25"/>
  <c r="Y138" i="25"/>
  <c r="Y137" i="25"/>
  <c r="Y133" i="25"/>
  <c r="Y149" i="25"/>
  <c r="Y152" i="25"/>
  <c r="Y131" i="25"/>
  <c r="Y143" i="25"/>
  <c r="Y132" i="25"/>
  <c r="Y145" i="25"/>
  <c r="Y120" i="25"/>
  <c r="Y117" i="25"/>
  <c r="Y112" i="25"/>
  <c r="Y150" i="25"/>
  <c r="Y113" i="25"/>
  <c r="B167" i="29"/>
  <c r="P188" i="25"/>
  <c r="Y128" i="25"/>
  <c r="B88" i="29"/>
  <c r="B59" i="29"/>
  <c r="B96" i="29"/>
  <c r="B79" i="29"/>
  <c r="P195" i="25"/>
  <c r="B205" i="29"/>
  <c r="P166" i="25"/>
  <c r="Y123" i="25"/>
  <c r="Y121" i="25"/>
  <c r="B186" i="29"/>
  <c r="B170" i="29"/>
  <c r="C140" i="29"/>
  <c r="C133" i="29"/>
  <c r="Y122" i="25"/>
  <c r="B131" i="29"/>
  <c r="B152" i="29"/>
  <c r="B114" i="29"/>
  <c r="T162" i="25"/>
  <c r="T195" i="25"/>
  <c r="T175" i="25"/>
  <c r="T196" i="25"/>
  <c r="T182" i="25"/>
  <c r="T166" i="25"/>
  <c r="T183" i="25"/>
  <c r="T167" i="25"/>
  <c r="T188" i="25"/>
  <c r="T181" i="25"/>
  <c r="T203" i="25"/>
  <c r="T176" i="25"/>
  <c r="T168" i="25"/>
  <c r="T201" i="25"/>
  <c r="T173" i="25"/>
  <c r="T187" i="25"/>
  <c r="T164" i="25"/>
  <c r="T194" i="25"/>
  <c r="T180" i="25"/>
  <c r="T205" i="25"/>
  <c r="T185" i="25"/>
  <c r="T200" i="25"/>
  <c r="T170" i="25"/>
  <c r="P193" i="25"/>
  <c r="B91" i="29"/>
  <c r="P169" i="25"/>
  <c r="T78" i="25"/>
  <c r="B187" i="29"/>
  <c r="P194" i="25"/>
  <c r="B58" i="29"/>
  <c r="B195" i="29"/>
  <c r="P176" i="25"/>
  <c r="P202" i="25"/>
  <c r="Y129" i="25"/>
  <c r="E91" i="25"/>
  <c r="E83" i="25"/>
  <c r="B181" i="29"/>
  <c r="B174" i="29"/>
  <c r="B129" i="29"/>
  <c r="B132" i="29"/>
  <c r="B153" i="29"/>
  <c r="B112" i="29"/>
  <c r="E154" i="25"/>
  <c r="E129" i="25"/>
  <c r="E135" i="25"/>
  <c r="E143" i="25"/>
  <c r="E140" i="25"/>
  <c r="E118" i="25"/>
  <c r="E130" i="25"/>
  <c r="E137" i="25"/>
  <c r="E115" i="25"/>
  <c r="E132" i="25"/>
  <c r="E110" i="25"/>
  <c r="E151" i="25"/>
  <c r="E131" i="25"/>
  <c r="E139" i="25"/>
  <c r="E121" i="25"/>
  <c r="E149" i="25"/>
  <c r="E124" i="25"/>
  <c r="E112" i="25"/>
  <c r="E119" i="25"/>
  <c r="E136" i="25"/>
  <c r="E145" i="25"/>
  <c r="E133" i="25"/>
  <c r="E150" i="25"/>
  <c r="E123" i="25"/>
  <c r="B101" i="29"/>
  <c r="E162" i="25"/>
  <c r="E204" i="25"/>
  <c r="E184" i="25"/>
  <c r="P163" i="25"/>
  <c r="P165" i="25"/>
  <c r="P200" i="25"/>
  <c r="P186" i="25"/>
  <c r="P183" i="25"/>
  <c r="P164" i="25"/>
  <c r="P181" i="25"/>
  <c r="P206" i="25"/>
  <c r="P192" i="25"/>
  <c r="P204" i="25"/>
  <c r="P178" i="25"/>
  <c r="P168" i="25"/>
  <c r="P198" i="25"/>
  <c r="P184" i="25"/>
  <c r="P196" i="25"/>
  <c r="P170" i="25"/>
  <c r="P175" i="25"/>
  <c r="P197" i="25"/>
  <c r="P177" i="25"/>
  <c r="P167" i="25"/>
  <c r="P190" i="25"/>
  <c r="B177" i="29"/>
  <c r="B62" i="29"/>
  <c r="B151" i="29"/>
  <c r="B194" i="29"/>
  <c r="B199" i="29"/>
  <c r="B70" i="29"/>
  <c r="P173" i="25"/>
  <c r="N203" i="25"/>
  <c r="N164" i="25"/>
  <c r="N181" i="25"/>
  <c r="N198" i="25"/>
  <c r="N169" i="25"/>
  <c r="N187" i="25"/>
  <c r="N189" i="25"/>
  <c r="B144" i="29"/>
  <c r="B110" i="29"/>
  <c r="B204" i="29"/>
  <c r="B203" i="29"/>
  <c r="P171" i="25"/>
  <c r="P189" i="25"/>
  <c r="Y134" i="25"/>
  <c r="B95" i="29"/>
  <c r="B100" i="29"/>
  <c r="B85" i="29"/>
  <c r="B102" i="29"/>
  <c r="E77" i="25"/>
  <c r="B71" i="29"/>
  <c r="P180" i="25"/>
  <c r="Y116" i="25"/>
  <c r="B172" i="29"/>
  <c r="Y146" i="25"/>
  <c r="B83" i="29"/>
  <c r="Y162" i="25"/>
  <c r="Y180" i="25"/>
  <c r="Y181" i="25"/>
  <c r="Y174" i="25"/>
  <c r="Y169" i="25"/>
  <c r="Y183" i="25"/>
  <c r="Y176" i="25"/>
  <c r="Y170" i="25"/>
  <c r="Y165" i="25"/>
  <c r="Y204" i="25"/>
  <c r="Y182" i="25"/>
  <c r="Y164" i="25"/>
  <c r="Y173" i="25"/>
  <c r="Y196" i="25"/>
  <c r="Y197" i="25"/>
  <c r="Y163" i="25"/>
  <c r="Y177" i="25"/>
  <c r="Y192" i="25"/>
  <c r="Y201" i="25"/>
  <c r="B84" i="29"/>
  <c r="P199" i="25"/>
  <c r="B61" i="29"/>
  <c r="B163" i="29"/>
  <c r="B134" i="29"/>
  <c r="P201" i="25"/>
  <c r="E190" i="25"/>
  <c r="B69" i="29"/>
  <c r="B87" i="29"/>
  <c r="Y125" i="25"/>
  <c r="B139" i="29"/>
  <c r="P162" i="25"/>
  <c r="P205" i="25"/>
  <c r="Y151" i="25"/>
  <c r="B93" i="29"/>
  <c r="B73" i="29"/>
  <c r="B68" i="29"/>
  <c r="E75" i="25"/>
  <c r="N201" i="25"/>
  <c r="P172" i="25"/>
  <c r="Y124" i="25"/>
  <c r="Y140" i="25"/>
  <c r="C82" i="29"/>
  <c r="N128" i="25"/>
  <c r="N120" i="25"/>
  <c r="N139" i="25"/>
  <c r="N117" i="25"/>
  <c r="N145" i="25"/>
  <c r="N122" i="25"/>
  <c r="N121" i="25"/>
  <c r="N130" i="25"/>
  <c r="N131" i="25"/>
  <c r="N143" i="25"/>
  <c r="N154" i="25"/>
  <c r="N136" i="25"/>
  <c r="N138" i="25"/>
  <c r="N114" i="25"/>
  <c r="N148" i="25"/>
  <c r="N123" i="25"/>
  <c r="N118" i="25"/>
  <c r="N144" i="25"/>
  <c r="N151" i="25"/>
  <c r="N134" i="25"/>
  <c r="N142" i="25"/>
  <c r="N112" i="25"/>
  <c r="N110" i="25"/>
  <c r="N132" i="25"/>
  <c r="N149" i="25"/>
  <c r="B196" i="29"/>
  <c r="B175" i="29"/>
  <c r="B168" i="29"/>
  <c r="B190" i="29"/>
  <c r="B90" i="29"/>
  <c r="B94" i="29"/>
  <c r="B76" i="29"/>
  <c r="B80" i="29"/>
  <c r="B67" i="29"/>
  <c r="B97" i="29"/>
  <c r="B164" i="29"/>
  <c r="B178" i="29"/>
  <c r="B145" i="29"/>
  <c r="B117" i="29"/>
  <c r="B66" i="29"/>
  <c r="B188" i="29"/>
  <c r="B184" i="29"/>
  <c r="B206" i="29"/>
  <c r="B77" i="29"/>
  <c r="B98" i="29"/>
  <c r="B74" i="29"/>
  <c r="B185" i="29"/>
  <c r="B171" i="29"/>
  <c r="B201" i="29"/>
  <c r="B179" i="29"/>
  <c r="B72" i="29"/>
  <c r="B121" i="29"/>
  <c r="B111" i="29"/>
  <c r="B124" i="29"/>
  <c r="B146" i="29"/>
  <c r="B176" i="29"/>
  <c r="B192" i="29"/>
  <c r="B183" i="29"/>
  <c r="B65" i="29"/>
  <c r="B99" i="29"/>
  <c r="B63" i="29"/>
  <c r="B92" i="29"/>
  <c r="B202" i="29"/>
  <c r="B182" i="29"/>
  <c r="B120" i="29"/>
  <c r="B123" i="29"/>
  <c r="B122" i="29"/>
  <c r="B137" i="29"/>
  <c r="B149" i="29"/>
  <c r="B200" i="29"/>
  <c r="B191" i="29"/>
  <c r="B75" i="29"/>
  <c r="B193" i="29"/>
  <c r="B89" i="29"/>
  <c r="B169" i="29"/>
  <c r="B162" i="29"/>
  <c r="B119" i="29"/>
  <c r="B138" i="29"/>
  <c r="B173" i="29"/>
  <c r="B86" i="29"/>
  <c r="B78" i="29"/>
  <c r="Q56" i="18"/>
  <c r="Q57" i="18" s="1"/>
  <c r="P56" i="18"/>
  <c r="P57" i="18" s="1"/>
  <c r="M56" i="18"/>
  <c r="M57" i="18" s="1"/>
  <c r="E189" i="25"/>
  <c r="E168" i="25"/>
  <c r="T91" i="25"/>
  <c r="E194" i="25"/>
  <c r="E177" i="25"/>
  <c r="E175" i="25"/>
  <c r="T59" i="25"/>
  <c r="E181" i="25"/>
  <c r="T58" i="25"/>
  <c r="E185" i="25"/>
  <c r="E186" i="25"/>
  <c r="E176" i="25"/>
  <c r="E180" i="25"/>
  <c r="T101" i="25"/>
  <c r="R183" i="25"/>
  <c r="T99" i="25"/>
  <c r="T76" i="25"/>
  <c r="E206" i="25"/>
  <c r="E192" i="25"/>
  <c r="T74" i="25"/>
  <c r="E85" i="25"/>
  <c r="E89" i="25"/>
  <c r="N175" i="25"/>
  <c r="N163" i="25"/>
  <c r="T97" i="25"/>
  <c r="E183" i="25"/>
  <c r="E195" i="25"/>
  <c r="T100" i="25"/>
  <c r="E60" i="25"/>
  <c r="E101" i="25"/>
  <c r="N197" i="25"/>
  <c r="N188" i="25"/>
  <c r="R192" i="25"/>
  <c r="AC69" i="25"/>
  <c r="AE69" i="25" s="1"/>
  <c r="T84" i="25"/>
  <c r="T95" i="25"/>
  <c r="E199" i="25"/>
  <c r="E203" i="25"/>
  <c r="T87" i="25"/>
  <c r="E79" i="25"/>
  <c r="E80" i="25"/>
  <c r="N176" i="25"/>
  <c r="N196" i="25"/>
  <c r="T79" i="25"/>
  <c r="T86" i="25"/>
  <c r="E201" i="25"/>
  <c r="E182" i="25"/>
  <c r="T102" i="25"/>
  <c r="E78" i="25"/>
  <c r="E66" i="25"/>
  <c r="N166" i="25"/>
  <c r="N162" i="25"/>
  <c r="N199" i="25"/>
  <c r="T93" i="25"/>
  <c r="E198" i="25"/>
  <c r="AC73" i="25"/>
  <c r="AE73" i="25" s="1"/>
  <c r="R175" i="25"/>
  <c r="R196" i="25"/>
  <c r="T68" i="25"/>
  <c r="E179" i="25"/>
  <c r="E165" i="25"/>
  <c r="E197" i="25"/>
  <c r="E188" i="25"/>
  <c r="T65" i="25"/>
  <c r="T88" i="25"/>
  <c r="E92" i="25"/>
  <c r="E63" i="25"/>
  <c r="E82" i="25"/>
  <c r="E102" i="25"/>
  <c r="N167" i="25"/>
  <c r="N200" i="25"/>
  <c r="N165" i="25"/>
  <c r="N171" i="25"/>
  <c r="N186" i="25"/>
  <c r="R174" i="25"/>
  <c r="T71" i="25"/>
  <c r="T98" i="25"/>
  <c r="N193" i="25"/>
  <c r="E193" i="25"/>
  <c r="R193" i="25"/>
  <c r="E65" i="25"/>
  <c r="R178" i="25"/>
  <c r="AC59" i="25"/>
  <c r="AE59" i="25" s="1"/>
  <c r="R162" i="25"/>
  <c r="R168" i="25"/>
  <c r="R184" i="25"/>
  <c r="T70" i="25"/>
  <c r="T62" i="25"/>
  <c r="E202" i="25"/>
  <c r="E173" i="25"/>
  <c r="E205" i="25"/>
  <c r="E196" i="25"/>
  <c r="T61" i="25"/>
  <c r="T89" i="25"/>
  <c r="E96" i="25"/>
  <c r="E76" i="25"/>
  <c r="E87" i="25"/>
  <c r="E90" i="25"/>
  <c r="N168" i="25"/>
  <c r="N192" i="25"/>
  <c r="N178" i="25"/>
  <c r="N179" i="25"/>
  <c r="N194" i="25"/>
  <c r="T92" i="25"/>
  <c r="N177" i="25"/>
  <c r="T63" i="25"/>
  <c r="E169" i="25"/>
  <c r="E97" i="25"/>
  <c r="R185" i="25"/>
  <c r="R195" i="25"/>
  <c r="R180" i="25"/>
  <c r="R182" i="25"/>
  <c r="R198" i="25"/>
  <c r="T75" i="25"/>
  <c r="T73" i="25"/>
  <c r="E163" i="25"/>
  <c r="T90" i="25"/>
  <c r="T60" i="25"/>
  <c r="E191" i="25"/>
  <c r="E171" i="25"/>
  <c r="E164" i="25"/>
  <c r="E200" i="25"/>
  <c r="T81" i="25"/>
  <c r="T94" i="25"/>
  <c r="E70" i="25"/>
  <c r="E58" i="25"/>
  <c r="E81" i="25"/>
  <c r="E69" i="25"/>
  <c r="E93" i="25"/>
  <c r="E68" i="25"/>
  <c r="N174" i="25"/>
  <c r="N206" i="25"/>
  <c r="N184" i="25"/>
  <c r="N172" i="25"/>
  <c r="N204" i="25"/>
  <c r="N195" i="25"/>
  <c r="E67" i="25"/>
  <c r="E61" i="25"/>
  <c r="E166" i="25"/>
  <c r="T64" i="25"/>
  <c r="R189" i="25"/>
  <c r="R206" i="25"/>
  <c r="E178" i="25"/>
  <c r="E167" i="25"/>
  <c r="E174" i="25"/>
  <c r="E172" i="25"/>
  <c r="E187" i="25"/>
  <c r="T77" i="25"/>
  <c r="E62" i="25"/>
  <c r="E86" i="25"/>
  <c r="E74" i="25"/>
  <c r="E88" i="25"/>
  <c r="N185" i="25"/>
  <c r="N170" i="25"/>
  <c r="N190" i="25"/>
  <c r="N180" i="25"/>
  <c r="N183" i="25"/>
  <c r="E94" i="25"/>
  <c r="R164" i="25"/>
  <c r="T95" i="26"/>
  <c r="T80" i="26"/>
  <c r="T72" i="26"/>
  <c r="T90" i="26"/>
  <c r="T100" i="26"/>
  <c r="T60" i="26"/>
  <c r="T86" i="26"/>
  <c r="T61" i="26"/>
  <c r="T93" i="26"/>
  <c r="T78" i="26"/>
  <c r="T98" i="26"/>
  <c r="T69" i="26"/>
  <c r="T66" i="26"/>
  <c r="T83" i="26"/>
  <c r="T79" i="26"/>
  <c r="T92" i="26"/>
  <c r="T68" i="26"/>
  <c r="T82" i="26"/>
  <c r="T67" i="26"/>
  <c r="T73" i="26"/>
  <c r="T63" i="26"/>
  <c r="T71" i="26"/>
  <c r="T99" i="26"/>
  <c r="T87" i="26"/>
  <c r="T74" i="26"/>
  <c r="T77" i="26"/>
  <c r="T84" i="26"/>
  <c r="T81" i="26"/>
  <c r="T85" i="26"/>
  <c r="T70" i="26"/>
  <c r="T65" i="26"/>
  <c r="T89" i="26"/>
  <c r="T91" i="26"/>
  <c r="T75" i="26"/>
  <c r="T76" i="26"/>
  <c r="T101" i="26"/>
  <c r="T102" i="26"/>
  <c r="T97" i="26"/>
  <c r="T59" i="26"/>
  <c r="T96" i="26"/>
  <c r="T88" i="26"/>
  <c r="T64" i="26"/>
  <c r="T94" i="26"/>
  <c r="T58" i="26"/>
  <c r="T62" i="26"/>
  <c r="L61" i="25"/>
  <c r="F107" i="27"/>
  <c r="F107" i="26"/>
  <c r="F107" i="25"/>
  <c r="L100" i="25"/>
  <c r="L60" i="25"/>
  <c r="O107" i="26"/>
  <c r="O107" i="27"/>
  <c r="O107" i="25"/>
  <c r="P147" i="25"/>
  <c r="P112" i="25"/>
  <c r="L72" i="25"/>
  <c r="L81" i="25"/>
  <c r="L71" i="25"/>
  <c r="L77" i="25"/>
  <c r="L76" i="25"/>
  <c r="L79" i="25"/>
  <c r="L63" i="25"/>
  <c r="L65" i="25"/>
  <c r="L91" i="25"/>
  <c r="L98" i="25"/>
  <c r="L86" i="25"/>
  <c r="L67" i="25"/>
  <c r="L97" i="25"/>
  <c r="L93" i="25"/>
  <c r="L62" i="25"/>
  <c r="L88" i="25"/>
  <c r="L94" i="25"/>
  <c r="L83" i="25"/>
  <c r="L84" i="25"/>
  <c r="L92" i="25"/>
  <c r="L74" i="25"/>
  <c r="L70" i="25"/>
  <c r="L69" i="25"/>
  <c r="L66" i="25"/>
  <c r="L99" i="25"/>
  <c r="L102" i="25"/>
  <c r="L58" i="25"/>
  <c r="L85" i="25"/>
  <c r="L95" i="25"/>
  <c r="L101" i="25"/>
  <c r="L75" i="25"/>
  <c r="L82" i="25"/>
  <c r="L90" i="25"/>
  <c r="L96" i="25"/>
  <c r="L73" i="25"/>
  <c r="L78" i="25"/>
  <c r="L89" i="25"/>
  <c r="L64" i="25"/>
  <c r="E138" i="26"/>
  <c r="E130" i="26"/>
  <c r="E112" i="26"/>
  <c r="E141" i="26"/>
  <c r="E127" i="26"/>
  <c r="E119" i="26"/>
  <c r="E113" i="26"/>
  <c r="E118" i="26"/>
  <c r="E134" i="26"/>
  <c r="E133" i="26"/>
  <c r="E115" i="26"/>
  <c r="E151" i="26"/>
  <c r="E153" i="26"/>
  <c r="E122" i="26"/>
  <c r="E143" i="26"/>
  <c r="E149" i="26"/>
  <c r="E126" i="26"/>
  <c r="E145" i="26"/>
  <c r="E140" i="26"/>
  <c r="E137" i="26"/>
  <c r="E111" i="26"/>
  <c r="E123" i="26"/>
  <c r="E147" i="26"/>
  <c r="E139" i="26"/>
  <c r="E131" i="26"/>
  <c r="E124" i="26"/>
  <c r="E132" i="26"/>
  <c r="E146" i="26"/>
  <c r="E154" i="26"/>
  <c r="E152" i="26"/>
  <c r="E135" i="26"/>
  <c r="E125" i="26"/>
  <c r="E120" i="26"/>
  <c r="E117" i="26"/>
  <c r="E148" i="26"/>
  <c r="E136" i="26"/>
  <c r="E150" i="26"/>
  <c r="E116" i="26"/>
  <c r="E114" i="26"/>
  <c r="E121" i="26"/>
  <c r="E142" i="26"/>
  <c r="E110" i="26"/>
  <c r="E128" i="26"/>
  <c r="E129" i="26"/>
  <c r="E144" i="26"/>
  <c r="L87" i="25"/>
  <c r="P113" i="25"/>
  <c r="P142" i="25"/>
  <c r="Y143" i="26"/>
  <c r="Y140" i="26"/>
  <c r="Y124" i="26"/>
  <c r="Y123" i="26"/>
  <c r="Y110" i="26"/>
  <c r="Y128" i="26"/>
  <c r="Y127" i="26"/>
  <c r="Y135" i="26"/>
  <c r="Y138" i="26"/>
  <c r="Y133" i="26"/>
  <c r="Y132" i="26"/>
  <c r="Y115" i="26"/>
  <c r="Y134" i="26"/>
  <c r="Y125" i="26"/>
  <c r="Y126" i="26"/>
  <c r="Y114" i="26"/>
  <c r="Y130" i="26"/>
  <c r="Y148" i="26"/>
  <c r="Y146" i="26"/>
  <c r="Y117" i="26"/>
  <c r="Y139" i="26"/>
  <c r="Y144" i="26"/>
  <c r="Y121" i="26"/>
  <c r="Y147" i="26"/>
  <c r="Y141" i="26"/>
  <c r="Y120" i="26"/>
  <c r="Y119" i="26"/>
  <c r="Y122" i="26"/>
  <c r="Y153" i="26"/>
  <c r="Y142" i="26"/>
  <c r="Y152" i="26"/>
  <c r="Y111" i="26"/>
  <c r="Y154" i="26"/>
  <c r="Y118" i="26"/>
  <c r="Y116" i="26"/>
  <c r="Y113" i="26"/>
  <c r="Y112" i="26"/>
  <c r="Y145" i="26"/>
  <c r="Y149" i="26"/>
  <c r="Y136" i="26"/>
  <c r="Y129" i="26"/>
  <c r="Y151" i="26"/>
  <c r="Y150" i="26"/>
  <c r="Y131" i="26"/>
  <c r="Y137" i="26"/>
  <c r="R118" i="26"/>
  <c r="R125" i="26"/>
  <c r="R143" i="26"/>
  <c r="R115" i="26"/>
  <c r="R136" i="26"/>
  <c r="R121" i="26"/>
  <c r="R141" i="26"/>
  <c r="R132" i="26"/>
  <c r="R134" i="26"/>
  <c r="R112" i="26"/>
  <c r="R124" i="26"/>
  <c r="R127" i="26"/>
  <c r="R148" i="26"/>
  <c r="R140" i="26"/>
  <c r="R110" i="26"/>
  <c r="R128" i="26"/>
  <c r="R123" i="26"/>
  <c r="R137" i="26"/>
  <c r="R129" i="26"/>
  <c r="R139" i="26"/>
  <c r="R149" i="26"/>
  <c r="R145" i="26"/>
  <c r="R119" i="26"/>
  <c r="R133" i="26"/>
  <c r="R147" i="26"/>
  <c r="R152" i="26"/>
  <c r="R117" i="26"/>
  <c r="R111" i="26"/>
  <c r="R142" i="26"/>
  <c r="R131" i="26"/>
  <c r="R116" i="26"/>
  <c r="R120" i="26"/>
  <c r="R150" i="26"/>
  <c r="R138" i="26"/>
  <c r="R146" i="26"/>
  <c r="R113" i="26"/>
  <c r="R151" i="26"/>
  <c r="R130" i="26"/>
  <c r="R144" i="26"/>
  <c r="R153" i="26"/>
  <c r="R126" i="26"/>
  <c r="R154" i="26"/>
  <c r="R122" i="26"/>
  <c r="R135" i="26"/>
  <c r="R114" i="26"/>
  <c r="P122" i="25"/>
  <c r="L68" i="25"/>
  <c r="P110" i="25"/>
  <c r="P130" i="25"/>
  <c r="P58" i="26"/>
  <c r="P61" i="26"/>
  <c r="P75" i="26"/>
  <c r="P82" i="26"/>
  <c r="P59" i="26"/>
  <c r="P81" i="26"/>
  <c r="P89" i="26"/>
  <c r="P94" i="26"/>
  <c r="P79" i="26"/>
  <c r="P72" i="26"/>
  <c r="P62" i="26"/>
  <c r="P64" i="26"/>
  <c r="P84" i="26"/>
  <c r="P92" i="26"/>
  <c r="P86" i="26"/>
  <c r="P101" i="26"/>
  <c r="P65" i="26"/>
  <c r="P93" i="26"/>
  <c r="P83" i="26"/>
  <c r="P63" i="26"/>
  <c r="P99" i="26"/>
  <c r="P74" i="26"/>
  <c r="P77" i="26"/>
  <c r="P87" i="26"/>
  <c r="P71" i="26"/>
  <c r="P78" i="26"/>
  <c r="P73" i="26"/>
  <c r="P70" i="26"/>
  <c r="P80" i="26"/>
  <c r="P67" i="26"/>
  <c r="P69" i="26"/>
  <c r="P90" i="26"/>
  <c r="P96" i="26"/>
  <c r="P91" i="26"/>
  <c r="P76" i="26"/>
  <c r="P97" i="26"/>
  <c r="P85" i="26"/>
  <c r="P66" i="26"/>
  <c r="P88" i="26"/>
  <c r="P95" i="26"/>
  <c r="P68" i="26"/>
  <c r="P60" i="26"/>
  <c r="P102" i="26"/>
  <c r="P100" i="26"/>
  <c r="P98" i="26"/>
  <c r="P152" i="25"/>
  <c r="P136" i="25"/>
  <c r="P143" i="25"/>
  <c r="P135" i="25"/>
  <c r="P140" i="25"/>
  <c r="P148" i="25"/>
  <c r="P111" i="25"/>
  <c r="P114" i="25"/>
  <c r="P139" i="25"/>
  <c r="P119" i="25"/>
  <c r="P125" i="25"/>
  <c r="P132" i="25"/>
  <c r="P145" i="25"/>
  <c r="P133" i="25"/>
  <c r="P153" i="25"/>
  <c r="P131" i="25"/>
  <c r="P120" i="25"/>
  <c r="P127" i="25"/>
  <c r="P123" i="25"/>
  <c r="P151" i="25"/>
  <c r="P124" i="25"/>
  <c r="P116" i="25"/>
  <c r="P154" i="25"/>
  <c r="P137" i="25"/>
  <c r="P115" i="25"/>
  <c r="P128" i="25"/>
  <c r="P118" i="25"/>
  <c r="P138" i="25"/>
  <c r="P141" i="25"/>
  <c r="P126" i="25"/>
  <c r="P150" i="25"/>
  <c r="P117" i="25"/>
  <c r="P146" i="25"/>
  <c r="P129" i="25"/>
  <c r="P144" i="25"/>
  <c r="P121" i="25"/>
  <c r="P134" i="25"/>
  <c r="L59" i="25"/>
  <c r="G153" i="26"/>
  <c r="G153" i="29" s="1"/>
  <c r="G138" i="26"/>
  <c r="G138" i="29" s="1"/>
  <c r="G124" i="26"/>
  <c r="G124" i="29" s="1"/>
  <c r="G113" i="26"/>
  <c r="G113" i="29" s="1"/>
  <c r="G110" i="26"/>
  <c r="G110" i="29" s="1"/>
  <c r="G152" i="26"/>
  <c r="G152" i="29" s="1"/>
  <c r="G146" i="26"/>
  <c r="G146" i="29" s="1"/>
  <c r="G122" i="26"/>
  <c r="G122" i="29" s="1"/>
  <c r="G134" i="26"/>
  <c r="G134" i="29" s="1"/>
  <c r="G132" i="26"/>
  <c r="G132" i="29" s="1"/>
  <c r="G111" i="26"/>
  <c r="G111" i="29" s="1"/>
  <c r="G126" i="26"/>
  <c r="G126" i="29" s="1"/>
  <c r="G129" i="26"/>
  <c r="G129" i="29" s="1"/>
  <c r="G130" i="26"/>
  <c r="G130" i="29" s="1"/>
  <c r="G140" i="26"/>
  <c r="G140" i="29" s="1"/>
  <c r="G116" i="26"/>
  <c r="G116" i="29" s="1"/>
  <c r="G139" i="26"/>
  <c r="G139" i="29" s="1"/>
  <c r="G154" i="26"/>
  <c r="G154" i="29" s="1"/>
  <c r="G148" i="26"/>
  <c r="G148" i="29" s="1"/>
  <c r="G147" i="26"/>
  <c r="G147" i="29" s="1"/>
  <c r="G142" i="26"/>
  <c r="G142" i="29" s="1"/>
  <c r="G150" i="26"/>
  <c r="G150" i="29" s="1"/>
  <c r="G151" i="26"/>
  <c r="G151" i="29" s="1"/>
  <c r="G123" i="26"/>
  <c r="G123" i="29" s="1"/>
  <c r="G145" i="26"/>
  <c r="G145" i="29" s="1"/>
  <c r="G118" i="26"/>
  <c r="G118" i="29" s="1"/>
  <c r="G114" i="26"/>
  <c r="G114" i="29" s="1"/>
  <c r="G137" i="26"/>
  <c r="G137" i="29" s="1"/>
  <c r="G136" i="26"/>
  <c r="G136" i="29" s="1"/>
  <c r="G144" i="26"/>
  <c r="G144" i="29" s="1"/>
  <c r="G128" i="26"/>
  <c r="G128" i="29" s="1"/>
  <c r="G131" i="26"/>
  <c r="G131" i="29" s="1"/>
  <c r="G141" i="26"/>
  <c r="G141" i="29" s="1"/>
  <c r="G115" i="26"/>
  <c r="G115" i="29" s="1"/>
  <c r="G143" i="26"/>
  <c r="G143" i="29" s="1"/>
  <c r="G120" i="26"/>
  <c r="G120" i="29" s="1"/>
  <c r="G149" i="26"/>
  <c r="G149" i="29" s="1"/>
  <c r="G127" i="26"/>
  <c r="G127" i="29" s="1"/>
  <c r="G125" i="26"/>
  <c r="G125" i="29" s="1"/>
  <c r="G119" i="26"/>
  <c r="G119" i="29" s="1"/>
  <c r="G121" i="26"/>
  <c r="G121" i="29" s="1"/>
  <c r="G112" i="26"/>
  <c r="G112" i="29" s="1"/>
  <c r="G133" i="26"/>
  <c r="G133" i="29" s="1"/>
  <c r="G117" i="26"/>
  <c r="G117" i="29" s="1"/>
  <c r="G135" i="26"/>
  <c r="G135" i="29" s="1"/>
  <c r="L183" i="27"/>
  <c r="L178" i="27"/>
  <c r="L165" i="27"/>
  <c r="L205" i="27"/>
  <c r="L166" i="27"/>
  <c r="L164" i="27"/>
  <c r="L163" i="27"/>
  <c r="L190" i="27"/>
  <c r="L181" i="27"/>
  <c r="L197" i="27"/>
  <c r="L173" i="27"/>
  <c r="L189" i="27"/>
  <c r="L179" i="27"/>
  <c r="L198" i="27"/>
  <c r="L196" i="27"/>
  <c r="L182" i="27"/>
  <c r="L172" i="27"/>
  <c r="L204" i="27"/>
  <c r="L187" i="27"/>
  <c r="L168" i="27"/>
  <c r="L206" i="27"/>
  <c r="L186" i="27"/>
  <c r="L177" i="27"/>
  <c r="L176" i="27"/>
  <c r="L188" i="27"/>
  <c r="L194" i="27"/>
  <c r="L202" i="27"/>
  <c r="L184" i="27"/>
  <c r="L174" i="27"/>
  <c r="L175" i="27"/>
  <c r="L170" i="27"/>
  <c r="L169" i="27"/>
  <c r="L185" i="27"/>
  <c r="L203" i="27"/>
  <c r="L199" i="27"/>
  <c r="L193" i="27"/>
  <c r="L192" i="27"/>
  <c r="L195" i="27"/>
  <c r="L201" i="27"/>
  <c r="L191" i="27"/>
  <c r="L171" i="27"/>
  <c r="L171" i="29" s="1"/>
  <c r="L162" i="27"/>
  <c r="L200" i="27"/>
  <c r="L180" i="27"/>
  <c r="L167" i="27"/>
  <c r="X107" i="27"/>
  <c r="X107" i="26"/>
  <c r="X107" i="25"/>
  <c r="T118" i="26"/>
  <c r="T118" i="29" s="1"/>
  <c r="T120" i="26"/>
  <c r="T145" i="26"/>
  <c r="T130" i="26"/>
  <c r="T134" i="26"/>
  <c r="T131" i="26"/>
  <c r="T127" i="26"/>
  <c r="T144" i="26"/>
  <c r="T141" i="26"/>
  <c r="T133" i="26"/>
  <c r="T128" i="26"/>
  <c r="T111" i="26"/>
  <c r="T137" i="26"/>
  <c r="T129" i="26"/>
  <c r="T139" i="26"/>
  <c r="T138" i="26"/>
  <c r="T143" i="26"/>
  <c r="T147" i="26"/>
  <c r="T149" i="26"/>
  <c r="T114" i="26"/>
  <c r="T123" i="26"/>
  <c r="T126" i="26"/>
  <c r="T142" i="26"/>
  <c r="T122" i="26"/>
  <c r="T125" i="26"/>
  <c r="T125" i="29" s="1"/>
  <c r="T113" i="26"/>
  <c r="T135" i="26"/>
  <c r="T115" i="26"/>
  <c r="T124" i="26"/>
  <c r="T154" i="26"/>
  <c r="T117" i="26"/>
  <c r="T116" i="26"/>
  <c r="T112" i="26"/>
  <c r="T112" i="29" s="1"/>
  <c r="T148" i="26"/>
  <c r="T121" i="26"/>
  <c r="T152" i="26"/>
  <c r="T150" i="26"/>
  <c r="T110" i="26"/>
  <c r="T146" i="26"/>
  <c r="T136" i="26"/>
  <c r="T151" i="26"/>
  <c r="T151" i="29" s="1"/>
  <c r="T119" i="26"/>
  <c r="T132" i="26"/>
  <c r="T140" i="26"/>
  <c r="T153" i="26"/>
  <c r="P133" i="27"/>
  <c r="P135" i="27"/>
  <c r="P112" i="27"/>
  <c r="P110" i="27"/>
  <c r="P132" i="27"/>
  <c r="P134" i="27"/>
  <c r="P140" i="27"/>
  <c r="P150" i="27"/>
  <c r="P123" i="27"/>
  <c r="P116" i="27"/>
  <c r="P127" i="27"/>
  <c r="P124" i="27"/>
  <c r="P120" i="27"/>
  <c r="P121" i="27"/>
  <c r="P148" i="27"/>
  <c r="P141" i="27"/>
  <c r="P142" i="27"/>
  <c r="P118" i="27"/>
  <c r="P154" i="27"/>
  <c r="P149" i="27"/>
  <c r="P147" i="27"/>
  <c r="P113" i="27"/>
  <c r="P125" i="27"/>
  <c r="P111" i="27"/>
  <c r="P143" i="27"/>
  <c r="P122" i="27"/>
  <c r="P137" i="27"/>
  <c r="P153" i="27"/>
  <c r="P126" i="27"/>
  <c r="P136" i="27"/>
  <c r="P117" i="27"/>
  <c r="P146" i="27"/>
  <c r="P144" i="27"/>
  <c r="P131" i="27"/>
  <c r="P119" i="27"/>
  <c r="P130" i="27"/>
  <c r="P129" i="27"/>
  <c r="P114" i="27"/>
  <c r="P128" i="27"/>
  <c r="P139" i="27"/>
  <c r="P152" i="27"/>
  <c r="P145" i="27"/>
  <c r="P115" i="27"/>
  <c r="P138" i="27"/>
  <c r="P151" i="27"/>
  <c r="L186" i="26"/>
  <c r="L178" i="26"/>
  <c r="L183" i="26"/>
  <c r="L181" i="26"/>
  <c r="L172" i="26"/>
  <c r="L179" i="26"/>
  <c r="L165" i="26"/>
  <c r="L190" i="26"/>
  <c r="L174" i="26"/>
  <c r="L189" i="26"/>
  <c r="L189" i="29" s="1"/>
  <c r="L167" i="26"/>
  <c r="L195" i="26"/>
  <c r="L195" i="29" s="1"/>
  <c r="L194" i="26"/>
  <c r="L171" i="26"/>
  <c r="L188" i="26"/>
  <c r="L173" i="26"/>
  <c r="L177" i="26"/>
  <c r="L162" i="26"/>
  <c r="L193" i="26"/>
  <c r="L203" i="26"/>
  <c r="L164" i="26"/>
  <c r="L196" i="26"/>
  <c r="L163" i="26"/>
  <c r="L191" i="26"/>
  <c r="L169" i="26"/>
  <c r="L166" i="26"/>
  <c r="L206" i="26"/>
  <c r="L206" i="29" s="1"/>
  <c r="L182" i="26"/>
  <c r="L185" i="26"/>
  <c r="L170" i="26"/>
  <c r="L200" i="26"/>
  <c r="L201" i="26"/>
  <c r="L175" i="26"/>
  <c r="L202" i="26"/>
  <c r="L204" i="26"/>
  <c r="L192" i="26"/>
  <c r="L187" i="26"/>
  <c r="L198" i="26"/>
  <c r="L205" i="26"/>
  <c r="L205" i="29" s="1"/>
  <c r="L184" i="26"/>
  <c r="L197" i="26"/>
  <c r="L199" i="26"/>
  <c r="L176" i="26"/>
  <c r="L168" i="26"/>
  <c r="L180" i="26"/>
  <c r="D159" i="26"/>
  <c r="D159" i="27"/>
  <c r="D159" i="25"/>
  <c r="R176" i="25"/>
  <c r="R200" i="25"/>
  <c r="R191" i="25"/>
  <c r="R171" i="25"/>
  <c r="R202" i="25"/>
  <c r="L128" i="26"/>
  <c r="L118" i="26"/>
  <c r="L118" i="29" s="1"/>
  <c r="L136" i="26"/>
  <c r="L149" i="26"/>
  <c r="L131" i="26"/>
  <c r="L120" i="26"/>
  <c r="L127" i="26"/>
  <c r="L134" i="26"/>
  <c r="L122" i="26"/>
  <c r="L142" i="26"/>
  <c r="L142" i="29" s="1"/>
  <c r="L113" i="26"/>
  <c r="L138" i="26"/>
  <c r="L147" i="26"/>
  <c r="L114" i="26"/>
  <c r="L135" i="26"/>
  <c r="L117" i="26"/>
  <c r="L145" i="26"/>
  <c r="L126" i="26"/>
  <c r="L130" i="26"/>
  <c r="L119" i="26"/>
  <c r="L121" i="26"/>
  <c r="L125" i="26"/>
  <c r="L110" i="26"/>
  <c r="L111" i="26"/>
  <c r="L141" i="26"/>
  <c r="L144" i="26"/>
  <c r="L154" i="26"/>
  <c r="L129" i="26"/>
  <c r="L137" i="26"/>
  <c r="L124" i="26"/>
  <c r="L150" i="26"/>
  <c r="L152" i="26"/>
  <c r="L139" i="26"/>
  <c r="L148" i="26"/>
  <c r="L140" i="26"/>
  <c r="L123" i="26"/>
  <c r="L115" i="26"/>
  <c r="L112" i="26"/>
  <c r="L133" i="26"/>
  <c r="L146" i="26"/>
  <c r="L151" i="26"/>
  <c r="L143" i="26"/>
  <c r="L143" i="29" s="1"/>
  <c r="L132" i="26"/>
  <c r="L116" i="26"/>
  <c r="L153" i="26"/>
  <c r="P163" i="26"/>
  <c r="P191" i="26"/>
  <c r="P186" i="26"/>
  <c r="P168" i="26"/>
  <c r="P175" i="26"/>
  <c r="P175" i="29" s="1"/>
  <c r="P185" i="26"/>
  <c r="P181" i="26"/>
  <c r="P198" i="26"/>
  <c r="P162" i="26"/>
  <c r="P169" i="26"/>
  <c r="P192" i="26"/>
  <c r="P164" i="26"/>
  <c r="P174" i="26"/>
  <c r="P201" i="26"/>
  <c r="P184" i="26"/>
  <c r="P173" i="26"/>
  <c r="P178" i="26"/>
  <c r="P189" i="26"/>
  <c r="P171" i="26"/>
  <c r="P177" i="26"/>
  <c r="P179" i="26"/>
  <c r="P179" i="29" s="1"/>
  <c r="P182" i="26"/>
  <c r="P196" i="26"/>
  <c r="P190" i="26"/>
  <c r="P195" i="26"/>
  <c r="P165" i="26"/>
  <c r="P183" i="26"/>
  <c r="P199" i="26"/>
  <c r="P166" i="26"/>
  <c r="P194" i="26"/>
  <c r="P180" i="26"/>
  <c r="P205" i="26"/>
  <c r="P176" i="26"/>
  <c r="P206" i="26"/>
  <c r="P193" i="26"/>
  <c r="P204" i="26"/>
  <c r="P172" i="26"/>
  <c r="P202" i="26"/>
  <c r="P167" i="26"/>
  <c r="P203" i="26"/>
  <c r="P187" i="26"/>
  <c r="P197" i="26"/>
  <c r="P170" i="26"/>
  <c r="P188" i="26"/>
  <c r="P200" i="26"/>
  <c r="I126" i="26"/>
  <c r="I126" i="29" s="1"/>
  <c r="I120" i="26"/>
  <c r="I120" i="29" s="1"/>
  <c r="I112" i="26"/>
  <c r="I112" i="29" s="1"/>
  <c r="I115" i="26"/>
  <c r="I115" i="29" s="1"/>
  <c r="I131" i="26"/>
  <c r="I131" i="29" s="1"/>
  <c r="I138" i="26"/>
  <c r="I138" i="29" s="1"/>
  <c r="I142" i="26"/>
  <c r="I142" i="29" s="1"/>
  <c r="I118" i="26"/>
  <c r="I118" i="29" s="1"/>
  <c r="I128" i="26"/>
  <c r="I128" i="29" s="1"/>
  <c r="I153" i="26"/>
  <c r="I153" i="29" s="1"/>
  <c r="I123" i="26"/>
  <c r="I123" i="29" s="1"/>
  <c r="I141" i="26"/>
  <c r="I141" i="29" s="1"/>
  <c r="I148" i="26"/>
  <c r="I148" i="29" s="1"/>
  <c r="I130" i="26"/>
  <c r="I130" i="29" s="1"/>
  <c r="I132" i="26"/>
  <c r="I132" i="29" s="1"/>
  <c r="I152" i="26"/>
  <c r="I152" i="29" s="1"/>
  <c r="I146" i="26"/>
  <c r="I146" i="29" s="1"/>
  <c r="I134" i="26"/>
  <c r="I134" i="29" s="1"/>
  <c r="I119" i="26"/>
  <c r="I119" i="29" s="1"/>
  <c r="I133" i="26"/>
  <c r="I133" i="29" s="1"/>
  <c r="I144" i="26"/>
  <c r="I144" i="29" s="1"/>
  <c r="I154" i="26"/>
  <c r="I154" i="29" s="1"/>
  <c r="I113" i="26"/>
  <c r="I113" i="29" s="1"/>
  <c r="I150" i="26"/>
  <c r="I150" i="29" s="1"/>
  <c r="I110" i="26"/>
  <c r="I110" i="29" s="1"/>
  <c r="I122" i="26"/>
  <c r="I122" i="29" s="1"/>
  <c r="I136" i="26"/>
  <c r="I136" i="29" s="1"/>
  <c r="I149" i="26"/>
  <c r="I149" i="29" s="1"/>
  <c r="I117" i="26"/>
  <c r="I117" i="29" s="1"/>
  <c r="I147" i="26"/>
  <c r="I147" i="29" s="1"/>
  <c r="I139" i="26"/>
  <c r="I139" i="29" s="1"/>
  <c r="I137" i="26"/>
  <c r="I137" i="29" s="1"/>
  <c r="I143" i="26"/>
  <c r="I143" i="29" s="1"/>
  <c r="I116" i="26"/>
  <c r="I116" i="29" s="1"/>
  <c r="I125" i="26"/>
  <c r="I125" i="29" s="1"/>
  <c r="I140" i="26"/>
  <c r="I140" i="29" s="1"/>
  <c r="I121" i="26"/>
  <c r="I121" i="29" s="1"/>
  <c r="I124" i="26"/>
  <c r="I124" i="29" s="1"/>
  <c r="I111" i="26"/>
  <c r="I111" i="29" s="1"/>
  <c r="I151" i="26"/>
  <c r="I151" i="29" s="1"/>
  <c r="I129" i="26"/>
  <c r="I129" i="29" s="1"/>
  <c r="I114" i="26"/>
  <c r="I114" i="29" s="1"/>
  <c r="I135" i="26"/>
  <c r="I135" i="29" s="1"/>
  <c r="I145" i="26"/>
  <c r="I145" i="29" s="1"/>
  <c r="I127" i="26"/>
  <c r="I127" i="29" s="1"/>
  <c r="T146" i="27"/>
  <c r="T110" i="27"/>
  <c r="T136" i="27"/>
  <c r="T121" i="27"/>
  <c r="T145" i="27"/>
  <c r="T122" i="27"/>
  <c r="T137" i="27"/>
  <c r="T129" i="27"/>
  <c r="T138" i="27"/>
  <c r="T120" i="27"/>
  <c r="T152" i="27"/>
  <c r="T116" i="27"/>
  <c r="T130" i="27"/>
  <c r="T135" i="27"/>
  <c r="T153" i="27"/>
  <c r="T151" i="27"/>
  <c r="T112" i="27"/>
  <c r="T144" i="27"/>
  <c r="T113" i="27"/>
  <c r="T131" i="27"/>
  <c r="T143" i="27"/>
  <c r="T133" i="27"/>
  <c r="T127" i="27"/>
  <c r="T125" i="27"/>
  <c r="T132" i="27"/>
  <c r="T119" i="27"/>
  <c r="T150" i="27"/>
  <c r="T141" i="27"/>
  <c r="T149" i="27"/>
  <c r="T123" i="27"/>
  <c r="T139" i="27"/>
  <c r="T147" i="27"/>
  <c r="T142" i="27"/>
  <c r="T134" i="27"/>
  <c r="T134" i="29" s="1"/>
  <c r="T115" i="27"/>
  <c r="T154" i="27"/>
  <c r="T148" i="27"/>
  <c r="T118" i="27"/>
  <c r="T126" i="27"/>
  <c r="T124" i="27"/>
  <c r="T140" i="27"/>
  <c r="T140" i="29" s="1"/>
  <c r="T111" i="27"/>
  <c r="T114" i="27"/>
  <c r="T114" i="29" s="1"/>
  <c r="T128" i="27"/>
  <c r="T117" i="27"/>
  <c r="R195" i="26"/>
  <c r="R171" i="26"/>
  <c r="R181" i="26"/>
  <c r="R186" i="26"/>
  <c r="R167" i="26"/>
  <c r="R188" i="26"/>
  <c r="R173" i="26"/>
  <c r="R193" i="26"/>
  <c r="R184" i="26"/>
  <c r="R170" i="26"/>
  <c r="R163" i="26"/>
  <c r="R168" i="26"/>
  <c r="R183" i="26"/>
  <c r="R166" i="26"/>
  <c r="R191" i="26"/>
  <c r="R178" i="26"/>
  <c r="R205" i="26"/>
  <c r="R185" i="26"/>
  <c r="R199" i="26"/>
  <c r="R177" i="26"/>
  <c r="R164" i="26"/>
  <c r="R162" i="26"/>
  <c r="R179" i="26"/>
  <c r="R180" i="26"/>
  <c r="R198" i="26"/>
  <c r="R196" i="26"/>
  <c r="R203" i="26"/>
  <c r="R165" i="26"/>
  <c r="R189" i="26"/>
  <c r="R190" i="26"/>
  <c r="R204" i="26"/>
  <c r="R200" i="26"/>
  <c r="R182" i="26"/>
  <c r="R206" i="26"/>
  <c r="R176" i="26"/>
  <c r="R197" i="26"/>
  <c r="R175" i="26"/>
  <c r="R201" i="26"/>
  <c r="R194" i="26"/>
  <c r="R187" i="26"/>
  <c r="R192" i="26"/>
  <c r="R174" i="26"/>
  <c r="R202" i="26"/>
  <c r="R172" i="26"/>
  <c r="R169" i="26"/>
  <c r="N117" i="27"/>
  <c r="N117" i="29" s="1"/>
  <c r="N133" i="27"/>
  <c r="N111" i="27"/>
  <c r="N149" i="27"/>
  <c r="N120" i="27"/>
  <c r="N124" i="27"/>
  <c r="N138" i="27"/>
  <c r="N113" i="27"/>
  <c r="N132" i="27"/>
  <c r="N153" i="27"/>
  <c r="N115" i="27"/>
  <c r="N123" i="27"/>
  <c r="N139" i="27"/>
  <c r="N140" i="27"/>
  <c r="N146" i="27"/>
  <c r="N121" i="27"/>
  <c r="N129" i="27"/>
  <c r="N137" i="27"/>
  <c r="N154" i="27"/>
  <c r="N131" i="27"/>
  <c r="N112" i="27"/>
  <c r="N152" i="27"/>
  <c r="N114" i="27"/>
  <c r="N136" i="27"/>
  <c r="N116" i="27"/>
  <c r="N148" i="27"/>
  <c r="N128" i="27"/>
  <c r="N118" i="27"/>
  <c r="N150" i="27"/>
  <c r="N145" i="27"/>
  <c r="N135" i="27"/>
  <c r="N151" i="27"/>
  <c r="N147" i="27"/>
  <c r="N127" i="27"/>
  <c r="N143" i="27"/>
  <c r="N142" i="27"/>
  <c r="N119" i="27"/>
  <c r="N125" i="27"/>
  <c r="N134" i="27"/>
  <c r="N130" i="27"/>
  <c r="N110" i="27"/>
  <c r="N122" i="27"/>
  <c r="N144" i="27"/>
  <c r="N126" i="27"/>
  <c r="N141" i="27"/>
  <c r="H89" i="26"/>
  <c r="H92" i="26"/>
  <c r="H75" i="26"/>
  <c r="H83" i="26"/>
  <c r="H83" i="29" s="1"/>
  <c r="H77" i="26"/>
  <c r="H98" i="26"/>
  <c r="H95" i="26"/>
  <c r="H99" i="26"/>
  <c r="H93" i="26"/>
  <c r="H102" i="26"/>
  <c r="H74" i="26"/>
  <c r="H90" i="26"/>
  <c r="H96" i="26"/>
  <c r="H87" i="26"/>
  <c r="H100" i="26"/>
  <c r="H88" i="26"/>
  <c r="H63" i="26"/>
  <c r="H66" i="26"/>
  <c r="H72" i="26"/>
  <c r="H73" i="26"/>
  <c r="H73" i="29" s="1"/>
  <c r="H61" i="26"/>
  <c r="H65" i="26"/>
  <c r="H69" i="26"/>
  <c r="H91" i="26"/>
  <c r="H71" i="26"/>
  <c r="H62" i="26"/>
  <c r="H76" i="26"/>
  <c r="H80" i="26"/>
  <c r="H80" i="29" s="1"/>
  <c r="H64" i="26"/>
  <c r="H85" i="26"/>
  <c r="H79" i="26"/>
  <c r="H82" i="26"/>
  <c r="H60" i="26"/>
  <c r="H86" i="26"/>
  <c r="H59" i="26"/>
  <c r="H67" i="26"/>
  <c r="H94" i="26"/>
  <c r="H84" i="26"/>
  <c r="H101" i="26"/>
  <c r="H68" i="26"/>
  <c r="H70" i="26"/>
  <c r="H97" i="26"/>
  <c r="H78" i="26"/>
  <c r="H58" i="26"/>
  <c r="H58" i="29" s="1"/>
  <c r="H81" i="26"/>
  <c r="P115" i="26"/>
  <c r="P150" i="26"/>
  <c r="P134" i="26"/>
  <c r="P131" i="26"/>
  <c r="P116" i="26"/>
  <c r="P139" i="26"/>
  <c r="P111" i="26"/>
  <c r="P147" i="26"/>
  <c r="P118" i="26"/>
  <c r="P141" i="26"/>
  <c r="P138" i="26"/>
  <c r="P153" i="26"/>
  <c r="P125" i="26"/>
  <c r="P135" i="26"/>
  <c r="P146" i="26"/>
  <c r="P110" i="26"/>
  <c r="P140" i="26"/>
  <c r="P151" i="26"/>
  <c r="P130" i="26"/>
  <c r="P129" i="26"/>
  <c r="P117" i="26"/>
  <c r="P137" i="26"/>
  <c r="P112" i="26"/>
  <c r="P119" i="26"/>
  <c r="P113" i="26"/>
  <c r="P132" i="26"/>
  <c r="P143" i="26"/>
  <c r="P149" i="26"/>
  <c r="P123" i="26"/>
  <c r="P121" i="26"/>
  <c r="P148" i="26"/>
  <c r="P136" i="26"/>
  <c r="P122" i="26"/>
  <c r="P142" i="26"/>
  <c r="P127" i="26"/>
  <c r="P128" i="26"/>
  <c r="P152" i="26"/>
  <c r="P124" i="26"/>
  <c r="P154" i="26"/>
  <c r="P126" i="26"/>
  <c r="P133" i="26"/>
  <c r="P120" i="26"/>
  <c r="P144" i="26"/>
  <c r="P145" i="26"/>
  <c r="P114" i="26"/>
  <c r="R96" i="27"/>
  <c r="AC96" i="27" s="1"/>
  <c r="AE96" i="27" s="1"/>
  <c r="R86" i="27"/>
  <c r="AC86" i="27" s="1"/>
  <c r="AE86" i="27" s="1"/>
  <c r="R74" i="27"/>
  <c r="AC74" i="27" s="1"/>
  <c r="AE74" i="27" s="1"/>
  <c r="R78" i="27"/>
  <c r="AC78" i="27" s="1"/>
  <c r="AE78" i="27" s="1"/>
  <c r="R71" i="27"/>
  <c r="AC71" i="27" s="1"/>
  <c r="AE71" i="27" s="1"/>
  <c r="R85" i="27"/>
  <c r="AC85" i="27" s="1"/>
  <c r="AE85" i="27" s="1"/>
  <c r="R81" i="27"/>
  <c r="AC81" i="27" s="1"/>
  <c r="AE81" i="27" s="1"/>
  <c r="R70" i="27"/>
  <c r="AC70" i="27" s="1"/>
  <c r="AE70" i="27" s="1"/>
  <c r="R89" i="27"/>
  <c r="AC89" i="27" s="1"/>
  <c r="AE89" i="27" s="1"/>
  <c r="R66" i="27"/>
  <c r="AC66" i="27" s="1"/>
  <c r="AE66" i="27" s="1"/>
  <c r="R75" i="27"/>
  <c r="AC75" i="27" s="1"/>
  <c r="AE75" i="27" s="1"/>
  <c r="R63" i="27"/>
  <c r="AC63" i="27" s="1"/>
  <c r="AE63" i="27" s="1"/>
  <c r="R65" i="27"/>
  <c r="AC65" i="27" s="1"/>
  <c r="AE65" i="27" s="1"/>
  <c r="R62" i="27"/>
  <c r="AC62" i="27" s="1"/>
  <c r="AE62" i="27" s="1"/>
  <c r="R68" i="27"/>
  <c r="AC68" i="27" s="1"/>
  <c r="AE68" i="27" s="1"/>
  <c r="R77" i="27"/>
  <c r="AC77" i="27" s="1"/>
  <c r="AE77" i="27" s="1"/>
  <c r="R59" i="27"/>
  <c r="AC59" i="27" s="1"/>
  <c r="AE59" i="27" s="1"/>
  <c r="R58" i="27"/>
  <c r="AC58" i="27" s="1"/>
  <c r="AE58" i="27" s="1"/>
  <c r="R90" i="27"/>
  <c r="AC90" i="27" s="1"/>
  <c r="AE90" i="27" s="1"/>
  <c r="R83" i="27"/>
  <c r="AC83" i="27" s="1"/>
  <c r="AE83" i="27" s="1"/>
  <c r="R91" i="27"/>
  <c r="AC91" i="27" s="1"/>
  <c r="AE91" i="27" s="1"/>
  <c r="R60" i="27"/>
  <c r="AC60" i="27" s="1"/>
  <c r="AE60" i="27" s="1"/>
  <c r="R80" i="27"/>
  <c r="AC80" i="27" s="1"/>
  <c r="AE80" i="27" s="1"/>
  <c r="R95" i="27"/>
  <c r="AC95" i="27" s="1"/>
  <c r="AE95" i="27" s="1"/>
  <c r="R98" i="27"/>
  <c r="R102" i="27"/>
  <c r="AC102" i="27" s="1"/>
  <c r="AE102" i="27" s="1"/>
  <c r="R73" i="27"/>
  <c r="AC73" i="27" s="1"/>
  <c r="AE73" i="27" s="1"/>
  <c r="R94" i="27"/>
  <c r="AC94" i="27" s="1"/>
  <c r="AE94" i="27" s="1"/>
  <c r="R99" i="27"/>
  <c r="AC99" i="27" s="1"/>
  <c r="AE99" i="27" s="1"/>
  <c r="R97" i="27"/>
  <c r="R101" i="27"/>
  <c r="AC101" i="27" s="1"/>
  <c r="AE101" i="27" s="1"/>
  <c r="R72" i="27"/>
  <c r="AC72" i="27" s="1"/>
  <c r="AE72" i="27" s="1"/>
  <c r="R76" i="27"/>
  <c r="R69" i="27"/>
  <c r="AC69" i="27" s="1"/>
  <c r="AE69" i="27" s="1"/>
  <c r="R84" i="27"/>
  <c r="R87" i="27"/>
  <c r="AC87" i="27" s="1"/>
  <c r="AE87" i="27" s="1"/>
  <c r="R79" i="27"/>
  <c r="AC79" i="27" s="1"/>
  <c r="AE79" i="27" s="1"/>
  <c r="R64" i="27"/>
  <c r="AC64" i="27" s="1"/>
  <c r="AE64" i="27" s="1"/>
  <c r="R61" i="27"/>
  <c r="AC61" i="27" s="1"/>
  <c r="AE61" i="27" s="1"/>
  <c r="R93" i="27"/>
  <c r="AC93" i="27" s="1"/>
  <c r="AE93" i="27" s="1"/>
  <c r="R88" i="27"/>
  <c r="AC88" i="27" s="1"/>
  <c r="AE88" i="27" s="1"/>
  <c r="R67" i="27"/>
  <c r="AC67" i="27" s="1"/>
  <c r="AE67" i="27" s="1"/>
  <c r="R100" i="27"/>
  <c r="AC100" i="27" s="1"/>
  <c r="AE100" i="27" s="1"/>
  <c r="R82" i="27"/>
  <c r="AC82" i="27" s="1"/>
  <c r="AE82" i="27" s="1"/>
  <c r="R92" i="27"/>
  <c r="AC92" i="27" s="1"/>
  <c r="AE92" i="27" s="1"/>
  <c r="R173" i="25"/>
  <c r="R170" i="25"/>
  <c r="R166" i="25"/>
  <c r="R205" i="25"/>
  <c r="R201" i="25"/>
  <c r="R201" i="29" s="1"/>
  <c r="R181" i="25"/>
  <c r="R179" i="25"/>
  <c r="R186" i="25"/>
  <c r="R163" i="25"/>
  <c r="N110" i="26"/>
  <c r="N145" i="26"/>
  <c r="N118" i="26"/>
  <c r="N111" i="26"/>
  <c r="N137" i="26"/>
  <c r="N129" i="26"/>
  <c r="N125" i="26"/>
  <c r="N117" i="26"/>
  <c r="N130" i="26"/>
  <c r="N128" i="26"/>
  <c r="N138" i="26"/>
  <c r="N144" i="26"/>
  <c r="N144" i="29" s="1"/>
  <c r="N124" i="26"/>
  <c r="N152" i="26"/>
  <c r="N131" i="26"/>
  <c r="N151" i="26"/>
  <c r="N127" i="26"/>
  <c r="N139" i="26"/>
  <c r="N136" i="26"/>
  <c r="N114" i="26"/>
  <c r="N114" i="29" s="1"/>
  <c r="N121" i="26"/>
  <c r="N133" i="26"/>
  <c r="N116" i="26"/>
  <c r="N115" i="26"/>
  <c r="N120" i="26"/>
  <c r="N132" i="26"/>
  <c r="N135" i="26"/>
  <c r="N143" i="26"/>
  <c r="N123" i="26"/>
  <c r="N149" i="26"/>
  <c r="N146" i="26"/>
  <c r="N147" i="26"/>
  <c r="N153" i="26"/>
  <c r="N148" i="26"/>
  <c r="N154" i="26"/>
  <c r="N142" i="26"/>
  <c r="N142" i="29" s="1"/>
  <c r="N112" i="26"/>
  <c r="N122" i="26"/>
  <c r="N122" i="29" s="1"/>
  <c r="N113" i="26"/>
  <c r="N141" i="26"/>
  <c r="N119" i="26"/>
  <c r="N134" i="26"/>
  <c r="N134" i="29" s="1"/>
  <c r="N126" i="26"/>
  <c r="N126" i="29" s="1"/>
  <c r="N150" i="26"/>
  <c r="N140" i="26"/>
  <c r="G65" i="26"/>
  <c r="G65" i="29" s="1"/>
  <c r="G98" i="26"/>
  <c r="G98" i="29" s="1"/>
  <c r="G64" i="26"/>
  <c r="G64" i="29" s="1"/>
  <c r="G61" i="26"/>
  <c r="G61" i="29" s="1"/>
  <c r="G84" i="26"/>
  <c r="G84" i="29" s="1"/>
  <c r="G70" i="26"/>
  <c r="G70" i="29" s="1"/>
  <c r="G88" i="26"/>
  <c r="G88" i="29" s="1"/>
  <c r="G63" i="26"/>
  <c r="G63" i="29" s="1"/>
  <c r="G62" i="26"/>
  <c r="G62" i="29" s="1"/>
  <c r="G58" i="26"/>
  <c r="G58" i="29" s="1"/>
  <c r="G101" i="26"/>
  <c r="G101" i="29" s="1"/>
  <c r="G93" i="26"/>
  <c r="G93" i="29" s="1"/>
  <c r="G75" i="26"/>
  <c r="G75" i="29" s="1"/>
  <c r="G59" i="26"/>
  <c r="G59" i="29" s="1"/>
  <c r="G73" i="26"/>
  <c r="G73" i="29" s="1"/>
  <c r="G66" i="26"/>
  <c r="G66" i="29" s="1"/>
  <c r="G87" i="26"/>
  <c r="G87" i="29" s="1"/>
  <c r="G102" i="26"/>
  <c r="G102" i="29" s="1"/>
  <c r="G79" i="26"/>
  <c r="G79" i="29" s="1"/>
  <c r="G91" i="26"/>
  <c r="G91" i="29" s="1"/>
  <c r="G78" i="26"/>
  <c r="G78" i="29" s="1"/>
  <c r="G69" i="26"/>
  <c r="G69" i="29" s="1"/>
  <c r="G95" i="26"/>
  <c r="G95" i="29" s="1"/>
  <c r="G83" i="26"/>
  <c r="G83" i="29" s="1"/>
  <c r="G92" i="26"/>
  <c r="G92" i="29" s="1"/>
  <c r="G67" i="26"/>
  <c r="G67" i="29" s="1"/>
  <c r="G82" i="26"/>
  <c r="G82" i="29" s="1"/>
  <c r="G80" i="26"/>
  <c r="G80" i="29" s="1"/>
  <c r="G77" i="26"/>
  <c r="G77" i="29" s="1"/>
  <c r="G96" i="26"/>
  <c r="G96" i="29" s="1"/>
  <c r="G90" i="26"/>
  <c r="G90" i="29" s="1"/>
  <c r="G86" i="26"/>
  <c r="G86" i="29" s="1"/>
  <c r="G71" i="26"/>
  <c r="G71" i="29" s="1"/>
  <c r="G85" i="26"/>
  <c r="G85" i="29" s="1"/>
  <c r="G74" i="26"/>
  <c r="G74" i="29" s="1"/>
  <c r="G60" i="26"/>
  <c r="G60" i="29" s="1"/>
  <c r="G76" i="26"/>
  <c r="G76" i="29" s="1"/>
  <c r="G68" i="26"/>
  <c r="G68" i="29" s="1"/>
  <c r="G100" i="26"/>
  <c r="G100" i="29" s="1"/>
  <c r="G97" i="26"/>
  <c r="G97" i="29" s="1"/>
  <c r="G89" i="26"/>
  <c r="G89" i="29" s="1"/>
  <c r="G94" i="26"/>
  <c r="G94" i="29" s="1"/>
  <c r="G72" i="26"/>
  <c r="G72" i="29" s="1"/>
  <c r="G99" i="26"/>
  <c r="G99" i="29" s="1"/>
  <c r="G81" i="26"/>
  <c r="G81" i="29" s="1"/>
  <c r="F55" i="26"/>
  <c r="F159" i="27"/>
  <c r="F159" i="26"/>
  <c r="F159" i="25"/>
  <c r="R204" i="25"/>
  <c r="R187" i="25"/>
  <c r="R199" i="25"/>
  <c r="R177" i="25"/>
  <c r="R165" i="25"/>
  <c r="L127" i="27"/>
  <c r="L111" i="27"/>
  <c r="L113" i="27"/>
  <c r="L117" i="27"/>
  <c r="L112" i="27"/>
  <c r="L112" i="29" s="1"/>
  <c r="L138" i="27"/>
  <c r="L146" i="27"/>
  <c r="L145" i="27"/>
  <c r="L119" i="27"/>
  <c r="L129" i="27"/>
  <c r="L137" i="27"/>
  <c r="L115" i="27"/>
  <c r="L115" i="29" s="1"/>
  <c r="L122" i="27"/>
  <c r="L136" i="27"/>
  <c r="L151" i="27"/>
  <c r="L114" i="27"/>
  <c r="L114" i="29" s="1"/>
  <c r="L120" i="27"/>
  <c r="L152" i="27"/>
  <c r="L135" i="27"/>
  <c r="L116" i="27"/>
  <c r="L128" i="27"/>
  <c r="L143" i="27"/>
  <c r="L147" i="27"/>
  <c r="L142" i="27"/>
  <c r="L140" i="27"/>
  <c r="L148" i="27"/>
  <c r="L130" i="27"/>
  <c r="L154" i="27"/>
  <c r="L134" i="27"/>
  <c r="L125" i="27"/>
  <c r="L149" i="27"/>
  <c r="L139" i="27"/>
  <c r="L141" i="27"/>
  <c r="L141" i="29" s="1"/>
  <c r="L123" i="27"/>
  <c r="L126" i="27"/>
  <c r="L118" i="27"/>
  <c r="L110" i="27"/>
  <c r="L121" i="27"/>
  <c r="L121" i="29" s="1"/>
  <c r="L153" i="27"/>
  <c r="L131" i="27"/>
  <c r="L131" i="29" s="1"/>
  <c r="L150" i="27"/>
  <c r="L132" i="27"/>
  <c r="L144" i="27"/>
  <c r="L133" i="27"/>
  <c r="L124" i="27"/>
  <c r="P206" i="27"/>
  <c r="P205" i="27"/>
  <c r="P176" i="27"/>
  <c r="P186" i="27"/>
  <c r="P192" i="27"/>
  <c r="P202" i="27"/>
  <c r="P175" i="27"/>
  <c r="P168" i="27"/>
  <c r="P194" i="27"/>
  <c r="P164" i="27"/>
  <c r="P162" i="27"/>
  <c r="P172" i="27"/>
  <c r="P178" i="27"/>
  <c r="P173" i="27"/>
  <c r="P200" i="27"/>
  <c r="P193" i="27"/>
  <c r="P167" i="27"/>
  <c r="P177" i="27"/>
  <c r="P163" i="27"/>
  <c r="P201" i="27"/>
  <c r="P199" i="27"/>
  <c r="P184" i="27"/>
  <c r="P180" i="27"/>
  <c r="P188" i="27"/>
  <c r="P187" i="27"/>
  <c r="P195" i="27"/>
  <c r="P190" i="27"/>
  <c r="P183" i="27"/>
  <c r="P171" i="27"/>
  <c r="P182" i="27"/>
  <c r="P181" i="27"/>
  <c r="P169" i="27"/>
  <c r="P165" i="27"/>
  <c r="P203" i="27"/>
  <c r="P203" i="29" s="1"/>
  <c r="P189" i="27"/>
  <c r="P197" i="27"/>
  <c r="P198" i="27"/>
  <c r="P204" i="27"/>
  <c r="P185" i="27"/>
  <c r="P196" i="27"/>
  <c r="P170" i="27"/>
  <c r="P191" i="27"/>
  <c r="P179" i="27"/>
  <c r="P174" i="27"/>
  <c r="P166" i="27"/>
  <c r="N170" i="26"/>
  <c r="N186" i="26"/>
  <c r="N178" i="26"/>
  <c r="N163" i="26"/>
  <c r="N189" i="26"/>
  <c r="N181" i="26"/>
  <c r="N184" i="26"/>
  <c r="N177" i="26"/>
  <c r="N204" i="26"/>
  <c r="N175" i="26"/>
  <c r="N174" i="26"/>
  <c r="N162" i="26"/>
  <c r="N166" i="26"/>
  <c r="N173" i="26"/>
  <c r="N185" i="26"/>
  <c r="N201" i="26"/>
  <c r="N165" i="26"/>
  <c r="N191" i="26"/>
  <c r="N192" i="26"/>
  <c r="N167" i="26"/>
  <c r="N168" i="26"/>
  <c r="N203" i="26"/>
  <c r="N172" i="26"/>
  <c r="N193" i="26"/>
  <c r="N188" i="26"/>
  <c r="N164" i="26"/>
  <c r="N176" i="26"/>
  <c r="N197" i="26"/>
  <c r="N187" i="26"/>
  <c r="N195" i="26"/>
  <c r="N169" i="26"/>
  <c r="N182" i="26"/>
  <c r="N198" i="26"/>
  <c r="N190" i="26"/>
  <c r="N199" i="26"/>
  <c r="N196" i="26"/>
  <c r="N200" i="26"/>
  <c r="N206" i="26"/>
  <c r="N180" i="26"/>
  <c r="N205" i="26"/>
  <c r="N194" i="26"/>
  <c r="N183" i="26"/>
  <c r="N202" i="26"/>
  <c r="N179" i="26"/>
  <c r="N171" i="26"/>
  <c r="R190" i="27"/>
  <c r="R165" i="27"/>
  <c r="R189" i="27"/>
  <c r="R171" i="27"/>
  <c r="R170" i="27"/>
  <c r="R188" i="27"/>
  <c r="R166" i="27"/>
  <c r="R177" i="27"/>
  <c r="R203" i="27"/>
  <c r="R167" i="27"/>
  <c r="R178" i="27"/>
  <c r="R169" i="27"/>
  <c r="R179" i="27"/>
  <c r="R195" i="27"/>
  <c r="R164" i="27"/>
  <c r="R201" i="27"/>
  <c r="R186" i="27"/>
  <c r="R180" i="27"/>
  <c r="R196" i="27"/>
  <c r="R202" i="27"/>
  <c r="R181" i="27"/>
  <c r="R183" i="27"/>
  <c r="R206" i="27"/>
  <c r="R162" i="27"/>
  <c r="R191" i="27"/>
  <c r="R199" i="27"/>
  <c r="R174" i="27"/>
  <c r="R198" i="27"/>
  <c r="R204" i="27"/>
  <c r="R194" i="27"/>
  <c r="R173" i="27"/>
  <c r="R197" i="27"/>
  <c r="R168" i="27"/>
  <c r="R192" i="27"/>
  <c r="R182" i="27"/>
  <c r="R185" i="27"/>
  <c r="R176" i="27"/>
  <c r="R200" i="27"/>
  <c r="R184" i="27"/>
  <c r="R187" i="27"/>
  <c r="R172" i="27"/>
  <c r="R175" i="27"/>
  <c r="R205" i="27"/>
  <c r="R163" i="27"/>
  <c r="R193" i="27"/>
  <c r="H200" i="26"/>
  <c r="H199" i="26"/>
  <c r="H171" i="26"/>
  <c r="H184" i="26"/>
  <c r="H165" i="26"/>
  <c r="H172" i="26"/>
  <c r="H191" i="26"/>
  <c r="H187" i="26"/>
  <c r="H194" i="26"/>
  <c r="H205" i="26"/>
  <c r="H190" i="26"/>
  <c r="H198" i="26"/>
  <c r="H182" i="26"/>
  <c r="H174" i="26"/>
  <c r="H195" i="26"/>
  <c r="H176" i="26"/>
  <c r="H197" i="26"/>
  <c r="H164" i="26"/>
  <c r="H186" i="26"/>
  <c r="H179" i="26"/>
  <c r="H206" i="26"/>
  <c r="H166" i="26"/>
  <c r="H169" i="26"/>
  <c r="H193" i="26"/>
  <c r="H168" i="26"/>
  <c r="H192" i="26"/>
  <c r="H177" i="26"/>
  <c r="H185" i="26"/>
  <c r="H178" i="26"/>
  <c r="H178" i="29" s="1"/>
  <c r="H183" i="26"/>
  <c r="H162" i="26"/>
  <c r="H175" i="26"/>
  <c r="H180" i="26"/>
  <c r="H188" i="26"/>
  <c r="H167" i="26"/>
  <c r="H163" i="26"/>
  <c r="H202" i="26"/>
  <c r="H202" i="29" s="1"/>
  <c r="H201" i="26"/>
  <c r="H181" i="26"/>
  <c r="H173" i="26"/>
  <c r="H204" i="26"/>
  <c r="H170" i="26"/>
  <c r="H196" i="26"/>
  <c r="H203" i="26"/>
  <c r="H189" i="26"/>
  <c r="H189" i="29" s="1"/>
  <c r="I193" i="26"/>
  <c r="I193" i="29" s="1"/>
  <c r="I162" i="26"/>
  <c r="I162" i="29" s="1"/>
  <c r="I198" i="26"/>
  <c r="I198" i="29" s="1"/>
  <c r="I185" i="26"/>
  <c r="I185" i="29" s="1"/>
  <c r="I174" i="26"/>
  <c r="I174" i="29" s="1"/>
  <c r="I206" i="26"/>
  <c r="I206" i="29" s="1"/>
  <c r="I165" i="26"/>
  <c r="I165" i="29" s="1"/>
  <c r="I163" i="26"/>
  <c r="I163" i="29" s="1"/>
  <c r="I166" i="26"/>
  <c r="I166" i="29" s="1"/>
  <c r="I182" i="26"/>
  <c r="I182" i="29" s="1"/>
  <c r="I197" i="26"/>
  <c r="I197" i="29" s="1"/>
  <c r="I169" i="26"/>
  <c r="I169" i="29" s="1"/>
  <c r="I204" i="26"/>
  <c r="I204" i="29" s="1"/>
  <c r="I164" i="26"/>
  <c r="I164" i="29" s="1"/>
  <c r="I176" i="26"/>
  <c r="I176" i="29" s="1"/>
  <c r="I186" i="26"/>
  <c r="I186" i="29" s="1"/>
  <c r="I184" i="26"/>
  <c r="I184" i="29" s="1"/>
  <c r="I194" i="26"/>
  <c r="I194" i="29" s="1"/>
  <c r="I175" i="26"/>
  <c r="I175" i="29" s="1"/>
  <c r="I172" i="26"/>
  <c r="I172" i="29" s="1"/>
  <c r="I199" i="26"/>
  <c r="I199" i="29" s="1"/>
  <c r="I190" i="26"/>
  <c r="I190" i="29" s="1"/>
  <c r="I188" i="26"/>
  <c r="I188" i="29" s="1"/>
  <c r="I170" i="26"/>
  <c r="I170" i="29" s="1"/>
  <c r="I178" i="26"/>
  <c r="I178" i="29" s="1"/>
  <c r="I177" i="26"/>
  <c r="I177" i="29" s="1"/>
  <c r="I196" i="26"/>
  <c r="I196" i="29" s="1"/>
  <c r="I200" i="26"/>
  <c r="I200" i="29" s="1"/>
  <c r="I203" i="26"/>
  <c r="I203" i="29" s="1"/>
  <c r="I180" i="26"/>
  <c r="I180" i="29" s="1"/>
  <c r="I167" i="26"/>
  <c r="I167" i="29" s="1"/>
  <c r="I189" i="26"/>
  <c r="I189" i="29" s="1"/>
  <c r="I201" i="26"/>
  <c r="I201" i="29" s="1"/>
  <c r="I205" i="26"/>
  <c r="I205" i="29" s="1"/>
  <c r="I179" i="26"/>
  <c r="I179" i="29" s="1"/>
  <c r="I202" i="26"/>
  <c r="I202" i="29" s="1"/>
  <c r="I187" i="26"/>
  <c r="I187" i="29" s="1"/>
  <c r="I168" i="26"/>
  <c r="I168" i="29" s="1"/>
  <c r="I173" i="26"/>
  <c r="I173" i="29" s="1"/>
  <c r="I171" i="26"/>
  <c r="I171" i="29" s="1"/>
  <c r="I192" i="26"/>
  <c r="I192" i="29" s="1"/>
  <c r="I181" i="26"/>
  <c r="I181" i="29" s="1"/>
  <c r="I191" i="26"/>
  <c r="I191" i="29" s="1"/>
  <c r="I183" i="26"/>
  <c r="I183" i="29" s="1"/>
  <c r="I195" i="26"/>
  <c r="I195" i="29" s="1"/>
  <c r="E69" i="27"/>
  <c r="E87" i="27"/>
  <c r="E84" i="27"/>
  <c r="E95" i="27"/>
  <c r="E91" i="27"/>
  <c r="E86" i="27"/>
  <c r="E66" i="27"/>
  <c r="E64" i="27"/>
  <c r="E65" i="27"/>
  <c r="E85" i="27"/>
  <c r="E71" i="27"/>
  <c r="E68" i="27"/>
  <c r="E100" i="27"/>
  <c r="E82" i="27"/>
  <c r="E80" i="27"/>
  <c r="E102" i="27"/>
  <c r="E96" i="27"/>
  <c r="E63" i="27"/>
  <c r="E90" i="27"/>
  <c r="E79" i="27"/>
  <c r="E61" i="27"/>
  <c r="E89" i="27"/>
  <c r="E83" i="27"/>
  <c r="E62" i="27"/>
  <c r="E73" i="27"/>
  <c r="E88" i="27"/>
  <c r="E94" i="27"/>
  <c r="E76" i="27"/>
  <c r="E98" i="27"/>
  <c r="E92" i="27"/>
  <c r="E99" i="27"/>
  <c r="E78" i="27"/>
  <c r="E74" i="27"/>
  <c r="E75" i="27"/>
  <c r="E59" i="27"/>
  <c r="E97" i="27"/>
  <c r="E72" i="27"/>
  <c r="E81" i="27"/>
  <c r="E77" i="27"/>
  <c r="E60" i="27"/>
  <c r="E93" i="27"/>
  <c r="E58" i="27"/>
  <c r="E101" i="27"/>
  <c r="E70" i="27"/>
  <c r="E67" i="27"/>
  <c r="H90" i="27"/>
  <c r="H88" i="27"/>
  <c r="H83" i="27"/>
  <c r="H94" i="27"/>
  <c r="H72" i="27"/>
  <c r="H89" i="27"/>
  <c r="H71" i="27"/>
  <c r="H85" i="27"/>
  <c r="H76" i="27"/>
  <c r="H87" i="27"/>
  <c r="H91" i="27"/>
  <c r="H99" i="27"/>
  <c r="H93" i="27"/>
  <c r="H102" i="27"/>
  <c r="H84" i="27"/>
  <c r="H101" i="27"/>
  <c r="H81" i="27"/>
  <c r="H95" i="27"/>
  <c r="H98" i="27"/>
  <c r="H80" i="27"/>
  <c r="H77" i="27"/>
  <c r="H65" i="27"/>
  <c r="H60" i="27"/>
  <c r="H61" i="27"/>
  <c r="H82" i="27"/>
  <c r="H75" i="27"/>
  <c r="H73" i="27"/>
  <c r="H59" i="27"/>
  <c r="H97" i="27"/>
  <c r="H86" i="27"/>
  <c r="H67" i="27"/>
  <c r="H74" i="27"/>
  <c r="H78" i="27"/>
  <c r="H96" i="27"/>
  <c r="H63" i="27"/>
  <c r="H58" i="27"/>
  <c r="H66" i="27"/>
  <c r="H92" i="27"/>
  <c r="H70" i="27"/>
  <c r="H79" i="27"/>
  <c r="H62" i="27"/>
  <c r="H68" i="27"/>
  <c r="H64" i="27"/>
  <c r="H69" i="27"/>
  <c r="H100" i="27"/>
  <c r="P82" i="27"/>
  <c r="P82" i="29" s="1"/>
  <c r="P77" i="27"/>
  <c r="P85" i="27"/>
  <c r="P64" i="27"/>
  <c r="P88" i="27"/>
  <c r="P60" i="27"/>
  <c r="P61" i="27"/>
  <c r="P84" i="27"/>
  <c r="P74" i="27"/>
  <c r="P70" i="27"/>
  <c r="P76" i="27"/>
  <c r="P66" i="27"/>
  <c r="P63" i="27"/>
  <c r="P89" i="27"/>
  <c r="P98" i="27"/>
  <c r="P79" i="27"/>
  <c r="P65" i="27"/>
  <c r="P95" i="27"/>
  <c r="P58" i="27"/>
  <c r="P81" i="27"/>
  <c r="P71" i="27"/>
  <c r="P73" i="27"/>
  <c r="P72" i="27"/>
  <c r="P59" i="27"/>
  <c r="P91" i="27"/>
  <c r="P101" i="27"/>
  <c r="P87" i="27"/>
  <c r="P68" i="27"/>
  <c r="P100" i="27"/>
  <c r="P97" i="27"/>
  <c r="P97" i="29" s="1"/>
  <c r="P102" i="27"/>
  <c r="P94" i="27"/>
  <c r="P78" i="27"/>
  <c r="P92" i="27"/>
  <c r="P83" i="27"/>
  <c r="P83" i="29" s="1"/>
  <c r="P86" i="27"/>
  <c r="P93" i="27"/>
  <c r="P99" i="27"/>
  <c r="P67" i="27"/>
  <c r="P75" i="27"/>
  <c r="P80" i="27"/>
  <c r="P80" i="29" s="1"/>
  <c r="P69" i="27"/>
  <c r="P90" i="27"/>
  <c r="P96" i="27"/>
  <c r="P62" i="27"/>
  <c r="E129" i="27"/>
  <c r="E145" i="27"/>
  <c r="E145" i="29" s="1"/>
  <c r="E134" i="27"/>
  <c r="E119" i="27"/>
  <c r="E139" i="27"/>
  <c r="E126" i="27"/>
  <c r="E117" i="27"/>
  <c r="E121" i="27"/>
  <c r="E148" i="27"/>
  <c r="E125" i="27"/>
  <c r="E149" i="27"/>
  <c r="E123" i="27"/>
  <c r="E151" i="27"/>
  <c r="E131" i="27"/>
  <c r="E110" i="27"/>
  <c r="E113" i="27"/>
  <c r="E140" i="27"/>
  <c r="E141" i="27"/>
  <c r="E142" i="27"/>
  <c r="E116" i="27"/>
  <c r="E138" i="27"/>
  <c r="E146" i="27"/>
  <c r="E111" i="27"/>
  <c r="E120" i="27"/>
  <c r="E112" i="27"/>
  <c r="E152" i="27"/>
  <c r="E147" i="27"/>
  <c r="E133" i="27"/>
  <c r="E127" i="27"/>
  <c r="E154" i="27"/>
  <c r="E115" i="27"/>
  <c r="E114" i="27"/>
  <c r="E137" i="27"/>
  <c r="E124" i="27"/>
  <c r="E122" i="27"/>
  <c r="E132" i="27"/>
  <c r="E144" i="27"/>
  <c r="E143" i="27"/>
  <c r="E153" i="27"/>
  <c r="E130" i="27"/>
  <c r="E135" i="27"/>
  <c r="E128" i="27"/>
  <c r="E128" i="29" s="1"/>
  <c r="E150" i="27"/>
  <c r="E136" i="27"/>
  <c r="E118" i="27"/>
  <c r="E168" i="27"/>
  <c r="E163" i="27"/>
  <c r="E169" i="27"/>
  <c r="E176" i="27"/>
  <c r="E170" i="27"/>
  <c r="E200" i="27"/>
  <c r="E164" i="27"/>
  <c r="E202" i="27"/>
  <c r="E173" i="27"/>
  <c r="E162" i="27"/>
  <c r="E186" i="27"/>
  <c r="E192" i="27"/>
  <c r="E178" i="27"/>
  <c r="E185" i="27"/>
  <c r="E179" i="27"/>
  <c r="E204" i="27"/>
  <c r="E196" i="27"/>
  <c r="E206" i="27"/>
  <c r="E167" i="27"/>
  <c r="E165" i="27"/>
  <c r="E166" i="27"/>
  <c r="E174" i="27"/>
  <c r="E205" i="27"/>
  <c r="E180" i="27"/>
  <c r="E203" i="27"/>
  <c r="E189" i="27"/>
  <c r="E191" i="27"/>
  <c r="E177" i="27"/>
  <c r="E194" i="27"/>
  <c r="E197" i="27"/>
  <c r="E199" i="27"/>
  <c r="E182" i="27"/>
  <c r="E181" i="27"/>
  <c r="E193" i="27"/>
  <c r="E195" i="27"/>
  <c r="E188" i="27"/>
  <c r="E184" i="27"/>
  <c r="E201" i="27"/>
  <c r="E187" i="27"/>
  <c r="E175" i="27"/>
  <c r="E172" i="27"/>
  <c r="E183" i="27"/>
  <c r="E198" i="27"/>
  <c r="E171" i="27"/>
  <c r="E190" i="27"/>
  <c r="N96" i="26"/>
  <c r="N96" i="29" s="1"/>
  <c r="N67" i="26"/>
  <c r="N79" i="26"/>
  <c r="N91" i="26"/>
  <c r="N82" i="26"/>
  <c r="N72" i="26"/>
  <c r="N93" i="26"/>
  <c r="N63" i="26"/>
  <c r="N65" i="26"/>
  <c r="N65" i="29" s="1"/>
  <c r="N60" i="26"/>
  <c r="N61" i="26"/>
  <c r="N84" i="26"/>
  <c r="N64" i="26"/>
  <c r="N100" i="26"/>
  <c r="N75" i="26"/>
  <c r="N68" i="26"/>
  <c r="N76" i="26"/>
  <c r="N85" i="26"/>
  <c r="N95" i="26"/>
  <c r="N73" i="26"/>
  <c r="N69" i="26"/>
  <c r="N99" i="26"/>
  <c r="N58" i="26"/>
  <c r="N89" i="26"/>
  <c r="N87" i="26"/>
  <c r="N87" i="29" s="1"/>
  <c r="N97" i="26"/>
  <c r="N77" i="26"/>
  <c r="N83" i="26"/>
  <c r="N86" i="26"/>
  <c r="N88" i="26"/>
  <c r="N74" i="26"/>
  <c r="N80" i="26"/>
  <c r="N94" i="26"/>
  <c r="N98" i="26"/>
  <c r="N78" i="26"/>
  <c r="N62" i="26"/>
  <c r="N92" i="26"/>
  <c r="N81" i="26"/>
  <c r="N101" i="26"/>
  <c r="N66" i="26"/>
  <c r="N102" i="26"/>
  <c r="N102" i="29" s="1"/>
  <c r="N90" i="26"/>
  <c r="N59" i="26"/>
  <c r="N71" i="26"/>
  <c r="N70" i="26"/>
  <c r="X55" i="27"/>
  <c r="X55" i="26"/>
  <c r="X55" i="25"/>
  <c r="X159" i="27"/>
  <c r="X159" i="26"/>
  <c r="X159" i="25"/>
  <c r="R203" i="25"/>
  <c r="R172" i="25"/>
  <c r="Y184" i="27"/>
  <c r="Y186" i="27"/>
  <c r="Y182" i="27"/>
  <c r="Y187" i="27"/>
  <c r="Y200" i="27"/>
  <c r="Y190" i="27"/>
  <c r="Y195" i="27"/>
  <c r="Y203" i="27"/>
  <c r="Y168" i="27"/>
  <c r="Y194" i="27"/>
  <c r="Y176" i="27"/>
  <c r="Y177" i="27"/>
  <c r="Y164" i="27"/>
  <c r="Y179" i="27"/>
  <c r="Y165" i="27"/>
  <c r="Y171" i="27"/>
  <c r="Y169" i="27"/>
  <c r="Y192" i="27"/>
  <c r="Y204" i="27"/>
  <c r="Y167" i="27"/>
  <c r="Y181" i="27"/>
  <c r="Y162" i="27"/>
  <c r="Y193" i="27"/>
  <c r="Y172" i="27"/>
  <c r="Y196" i="27"/>
  <c r="Y189" i="27"/>
  <c r="Y175" i="27"/>
  <c r="Y173" i="27"/>
  <c r="Y197" i="27"/>
  <c r="Y199" i="27"/>
  <c r="Y163" i="27"/>
  <c r="Y180" i="27"/>
  <c r="Y205" i="27"/>
  <c r="Y178" i="27"/>
  <c r="Y191" i="27"/>
  <c r="Y170" i="27"/>
  <c r="Y185" i="27"/>
  <c r="Y174" i="27"/>
  <c r="Y198" i="27"/>
  <c r="Y206" i="27"/>
  <c r="Y183" i="27"/>
  <c r="Y201" i="27"/>
  <c r="Y202" i="27"/>
  <c r="Y188" i="27"/>
  <c r="Y166" i="27"/>
  <c r="L82" i="27"/>
  <c r="L78" i="27"/>
  <c r="L70" i="27"/>
  <c r="L95" i="27"/>
  <c r="L99" i="27"/>
  <c r="L67" i="27"/>
  <c r="L58" i="27"/>
  <c r="L69" i="27"/>
  <c r="L79" i="27"/>
  <c r="L60" i="27"/>
  <c r="L94" i="27"/>
  <c r="L84" i="27"/>
  <c r="L59" i="27"/>
  <c r="L66" i="27"/>
  <c r="L77" i="27"/>
  <c r="L61" i="27"/>
  <c r="L76" i="27"/>
  <c r="L68" i="27"/>
  <c r="L75" i="27"/>
  <c r="L80" i="27"/>
  <c r="L91" i="27"/>
  <c r="L93" i="27"/>
  <c r="L92" i="27"/>
  <c r="L64" i="27"/>
  <c r="L102" i="27"/>
  <c r="L63" i="27"/>
  <c r="L72" i="27"/>
  <c r="L85" i="27"/>
  <c r="L90" i="27"/>
  <c r="L88" i="27"/>
  <c r="L96" i="27"/>
  <c r="L71" i="27"/>
  <c r="L62" i="27"/>
  <c r="L86" i="27"/>
  <c r="L83" i="27"/>
  <c r="L87" i="27"/>
  <c r="L81" i="27"/>
  <c r="L89" i="27"/>
  <c r="L100" i="27"/>
  <c r="L65" i="27"/>
  <c r="L73" i="27"/>
  <c r="L97" i="27"/>
  <c r="L98" i="27"/>
  <c r="L74" i="27"/>
  <c r="L101" i="27"/>
  <c r="T171" i="27"/>
  <c r="T187" i="27"/>
  <c r="T172" i="27"/>
  <c r="T162" i="27"/>
  <c r="T186" i="27"/>
  <c r="T188" i="27"/>
  <c r="T174" i="27"/>
  <c r="T189" i="27"/>
  <c r="T164" i="27"/>
  <c r="T163" i="27"/>
  <c r="T165" i="27"/>
  <c r="T182" i="27"/>
  <c r="T180" i="27"/>
  <c r="T190" i="27"/>
  <c r="T198" i="27"/>
  <c r="T169" i="27"/>
  <c r="T196" i="27"/>
  <c r="T167" i="27"/>
  <c r="T203" i="27"/>
  <c r="T195" i="27"/>
  <c r="T181" i="27"/>
  <c r="T185" i="27"/>
  <c r="T197" i="27"/>
  <c r="T168" i="27"/>
  <c r="T199" i="27"/>
  <c r="T178" i="27"/>
  <c r="T176" i="27"/>
  <c r="T202" i="27"/>
  <c r="T201" i="27"/>
  <c r="T205" i="27"/>
  <c r="T183" i="27"/>
  <c r="T191" i="27"/>
  <c r="T194" i="27"/>
  <c r="T193" i="27"/>
  <c r="T206" i="27"/>
  <c r="T200" i="27"/>
  <c r="T166" i="27"/>
  <c r="T175" i="27"/>
  <c r="T179" i="27"/>
  <c r="T204" i="27"/>
  <c r="T177" i="27"/>
  <c r="T173" i="27"/>
  <c r="T173" i="29" s="1"/>
  <c r="T184" i="27"/>
  <c r="T170" i="27"/>
  <c r="T192" i="27"/>
  <c r="I97" i="26"/>
  <c r="I97" i="29" s="1"/>
  <c r="I64" i="26"/>
  <c r="I64" i="29" s="1"/>
  <c r="I96" i="26"/>
  <c r="I96" i="29" s="1"/>
  <c r="I71" i="26"/>
  <c r="I71" i="29" s="1"/>
  <c r="I81" i="26"/>
  <c r="I81" i="29" s="1"/>
  <c r="I85" i="26"/>
  <c r="I85" i="29" s="1"/>
  <c r="I93" i="26"/>
  <c r="I93" i="29" s="1"/>
  <c r="I76" i="26"/>
  <c r="I76" i="29" s="1"/>
  <c r="I66" i="26"/>
  <c r="I66" i="29" s="1"/>
  <c r="I63" i="26"/>
  <c r="I63" i="29" s="1"/>
  <c r="I80" i="26"/>
  <c r="I80" i="29" s="1"/>
  <c r="I88" i="26"/>
  <c r="I88" i="29" s="1"/>
  <c r="I65" i="26"/>
  <c r="I65" i="29" s="1"/>
  <c r="I58" i="26"/>
  <c r="I58" i="29" s="1"/>
  <c r="I82" i="26"/>
  <c r="I82" i="29" s="1"/>
  <c r="I68" i="26"/>
  <c r="I68" i="29" s="1"/>
  <c r="I79" i="26"/>
  <c r="I79" i="29" s="1"/>
  <c r="I72" i="26"/>
  <c r="I72" i="29" s="1"/>
  <c r="I87" i="26"/>
  <c r="I87" i="29" s="1"/>
  <c r="I67" i="26"/>
  <c r="I67" i="29" s="1"/>
  <c r="I84" i="26"/>
  <c r="I84" i="29" s="1"/>
  <c r="I73" i="26"/>
  <c r="I73" i="29" s="1"/>
  <c r="I98" i="26"/>
  <c r="I98" i="29" s="1"/>
  <c r="I92" i="26"/>
  <c r="I92" i="29" s="1"/>
  <c r="I95" i="26"/>
  <c r="I95" i="29" s="1"/>
  <c r="I89" i="26"/>
  <c r="I89" i="29" s="1"/>
  <c r="I61" i="26"/>
  <c r="I61" i="29" s="1"/>
  <c r="I86" i="26"/>
  <c r="I86" i="29" s="1"/>
  <c r="I100" i="26"/>
  <c r="I100" i="29" s="1"/>
  <c r="I74" i="26"/>
  <c r="I74" i="29" s="1"/>
  <c r="I69" i="26"/>
  <c r="I69" i="29" s="1"/>
  <c r="I101" i="26"/>
  <c r="I101" i="29" s="1"/>
  <c r="I62" i="26"/>
  <c r="I62" i="29" s="1"/>
  <c r="I83" i="26"/>
  <c r="I83" i="29" s="1"/>
  <c r="I70" i="26"/>
  <c r="I70" i="29" s="1"/>
  <c r="I94" i="26"/>
  <c r="I94" i="29" s="1"/>
  <c r="I102" i="26"/>
  <c r="I102" i="29" s="1"/>
  <c r="I60" i="26"/>
  <c r="I60" i="29" s="1"/>
  <c r="I90" i="26"/>
  <c r="I90" i="29" s="1"/>
  <c r="I77" i="26"/>
  <c r="I77" i="29" s="1"/>
  <c r="I75" i="26"/>
  <c r="I75" i="29" s="1"/>
  <c r="I91" i="26"/>
  <c r="I91" i="29" s="1"/>
  <c r="I99" i="26"/>
  <c r="I99" i="29" s="1"/>
  <c r="I59" i="26"/>
  <c r="I59" i="29" s="1"/>
  <c r="I78" i="26"/>
  <c r="I78" i="29" s="1"/>
  <c r="H148" i="26"/>
  <c r="H150" i="26"/>
  <c r="H143" i="26"/>
  <c r="H131" i="26"/>
  <c r="H139" i="26"/>
  <c r="H154" i="26"/>
  <c r="H110" i="26"/>
  <c r="H144" i="26"/>
  <c r="H126" i="26"/>
  <c r="H118" i="26"/>
  <c r="H114" i="26"/>
  <c r="H141" i="26"/>
  <c r="H119" i="26"/>
  <c r="H153" i="26"/>
  <c r="H122" i="26"/>
  <c r="H140" i="26"/>
  <c r="H140" i="29" s="1"/>
  <c r="H125" i="26"/>
  <c r="H149" i="26"/>
  <c r="H152" i="26"/>
  <c r="H138" i="26"/>
  <c r="H151" i="26"/>
  <c r="H136" i="26"/>
  <c r="H123" i="26"/>
  <c r="H115" i="26"/>
  <c r="H115" i="29" s="1"/>
  <c r="H130" i="26"/>
  <c r="H128" i="26"/>
  <c r="H146" i="26"/>
  <c r="H112" i="26"/>
  <c r="H142" i="26"/>
  <c r="H127" i="26"/>
  <c r="H120" i="26"/>
  <c r="H111" i="26"/>
  <c r="H111" i="29" s="1"/>
  <c r="H124" i="26"/>
  <c r="H147" i="26"/>
  <c r="H133" i="26"/>
  <c r="H134" i="26"/>
  <c r="H135" i="26"/>
  <c r="H117" i="26"/>
  <c r="H132" i="26"/>
  <c r="H113" i="26"/>
  <c r="H113" i="29" s="1"/>
  <c r="H137" i="26"/>
  <c r="H145" i="26"/>
  <c r="H129" i="26"/>
  <c r="H121" i="26"/>
  <c r="H116" i="26"/>
  <c r="E179" i="26"/>
  <c r="E171" i="26"/>
  <c r="E168" i="26"/>
  <c r="E178" i="26"/>
  <c r="E186" i="26"/>
  <c r="E185" i="26"/>
  <c r="E184" i="26"/>
  <c r="E183" i="26"/>
  <c r="E165" i="26"/>
  <c r="E190" i="26"/>
  <c r="E162" i="26"/>
  <c r="E177" i="26"/>
  <c r="E187" i="26"/>
  <c r="E197" i="26"/>
  <c r="E192" i="26"/>
  <c r="E189" i="26"/>
  <c r="E163" i="26"/>
  <c r="E182" i="26"/>
  <c r="E169" i="26"/>
  <c r="E198" i="26"/>
  <c r="E166" i="26"/>
  <c r="E199" i="26"/>
  <c r="E205" i="26"/>
  <c r="E191" i="26"/>
  <c r="E175" i="26"/>
  <c r="E201" i="26"/>
  <c r="E174" i="26"/>
  <c r="E193" i="26"/>
  <c r="E172" i="26"/>
  <c r="E176" i="26"/>
  <c r="E195" i="26"/>
  <c r="E203" i="26"/>
  <c r="E180" i="26"/>
  <c r="E170" i="26"/>
  <c r="E170" i="29" s="1"/>
  <c r="E167" i="26"/>
  <c r="E164" i="26"/>
  <c r="E200" i="26"/>
  <c r="E188" i="26"/>
  <c r="E196" i="26"/>
  <c r="E194" i="26"/>
  <c r="E202" i="26"/>
  <c r="E173" i="26"/>
  <c r="E204" i="26"/>
  <c r="E206" i="26"/>
  <c r="E181" i="26"/>
  <c r="N80" i="27"/>
  <c r="N92" i="27"/>
  <c r="N95" i="27"/>
  <c r="N61" i="27"/>
  <c r="N79" i="27"/>
  <c r="N72" i="27"/>
  <c r="N85" i="27"/>
  <c r="N90" i="27"/>
  <c r="N58" i="27"/>
  <c r="N71" i="27"/>
  <c r="N67" i="27"/>
  <c r="N101" i="27"/>
  <c r="N83" i="27"/>
  <c r="N86" i="27"/>
  <c r="N86" i="29" s="1"/>
  <c r="N84" i="27"/>
  <c r="N81" i="27"/>
  <c r="N88" i="27"/>
  <c r="N94" i="27"/>
  <c r="N77" i="27"/>
  <c r="N87" i="27"/>
  <c r="N70" i="27"/>
  <c r="N93" i="27"/>
  <c r="N63" i="27"/>
  <c r="N60" i="27"/>
  <c r="N102" i="27"/>
  <c r="N100" i="27"/>
  <c r="N75" i="27"/>
  <c r="N59" i="27"/>
  <c r="N91" i="27"/>
  <c r="N82" i="27"/>
  <c r="N69" i="27"/>
  <c r="N64" i="27"/>
  <c r="N62" i="27"/>
  <c r="N89" i="27"/>
  <c r="N97" i="27"/>
  <c r="N66" i="27"/>
  <c r="N96" i="27"/>
  <c r="N98" i="27"/>
  <c r="N76" i="27"/>
  <c r="N78" i="27"/>
  <c r="N78" i="29" s="1"/>
  <c r="N68" i="27"/>
  <c r="N74" i="27"/>
  <c r="N65" i="27"/>
  <c r="N73" i="27"/>
  <c r="N99" i="27"/>
  <c r="R153" i="25"/>
  <c r="R152" i="25"/>
  <c r="R151" i="25"/>
  <c r="R150" i="25"/>
  <c r="R143" i="25"/>
  <c r="R138" i="25"/>
  <c r="R135" i="25"/>
  <c r="R128" i="25"/>
  <c r="R125" i="25"/>
  <c r="R125" i="29" s="1"/>
  <c r="R124" i="25"/>
  <c r="R110" i="25"/>
  <c r="R154" i="25"/>
  <c r="R148" i="25"/>
  <c r="R142" i="25"/>
  <c r="R134" i="25"/>
  <c r="R123" i="25"/>
  <c r="R122" i="25"/>
  <c r="R120" i="25"/>
  <c r="R117" i="25"/>
  <c r="R147" i="25"/>
  <c r="R141" i="25"/>
  <c r="R131" i="25"/>
  <c r="R130" i="25"/>
  <c r="R121" i="25"/>
  <c r="R116" i="25"/>
  <c r="R116" i="29" s="1"/>
  <c r="R140" i="25"/>
  <c r="R132" i="25"/>
  <c r="R129" i="25"/>
  <c r="R146" i="25"/>
  <c r="R144" i="25"/>
  <c r="R127" i="25"/>
  <c r="R126" i="25"/>
  <c r="R133" i="25"/>
  <c r="R136" i="25"/>
  <c r="R119" i="25"/>
  <c r="R115" i="25"/>
  <c r="R113" i="25"/>
  <c r="R118" i="25"/>
  <c r="R111" i="25"/>
  <c r="R137" i="25"/>
  <c r="R139" i="25"/>
  <c r="R114" i="25"/>
  <c r="R112" i="25"/>
  <c r="R145" i="25"/>
  <c r="R149" i="25"/>
  <c r="R64" i="26"/>
  <c r="R66" i="26"/>
  <c r="R67" i="26"/>
  <c r="R73" i="26"/>
  <c r="R60" i="26"/>
  <c r="R99" i="26"/>
  <c r="R75" i="26"/>
  <c r="R62" i="26"/>
  <c r="R86" i="26"/>
  <c r="AC86" i="26" s="1"/>
  <c r="AE86" i="26" s="1"/>
  <c r="R63" i="26"/>
  <c r="R81" i="26"/>
  <c r="AC81" i="26" s="1"/>
  <c r="AE81" i="26" s="1"/>
  <c r="R72" i="26"/>
  <c r="R83" i="26"/>
  <c r="AC83" i="26" s="1"/>
  <c r="AE83" i="26" s="1"/>
  <c r="R68" i="26"/>
  <c r="AC68" i="26" s="1"/>
  <c r="AE68" i="26" s="1"/>
  <c r="R65" i="26"/>
  <c r="R90" i="26"/>
  <c r="R95" i="26"/>
  <c r="R58" i="26"/>
  <c r="R76" i="26"/>
  <c r="AC76" i="26" s="1"/>
  <c r="AE76" i="26" s="1"/>
  <c r="R74" i="26"/>
  <c r="AC74" i="26" s="1"/>
  <c r="AE74" i="26" s="1"/>
  <c r="R71" i="26"/>
  <c r="R85" i="26"/>
  <c r="AC85" i="26" s="1"/>
  <c r="AE85" i="26" s="1"/>
  <c r="R102" i="26"/>
  <c r="AC102" i="26" s="1"/>
  <c r="AE102" i="26" s="1"/>
  <c r="R77" i="26"/>
  <c r="AC77" i="26" s="1"/>
  <c r="AE77" i="26" s="1"/>
  <c r="R59" i="26"/>
  <c r="AC59" i="26" s="1"/>
  <c r="AE59" i="26" s="1"/>
  <c r="R93" i="26"/>
  <c r="R87" i="26"/>
  <c r="AC87" i="26" s="1"/>
  <c r="AE87" i="26" s="1"/>
  <c r="R69" i="26"/>
  <c r="AC69" i="26" s="1"/>
  <c r="AE69" i="26" s="1"/>
  <c r="R78" i="26"/>
  <c r="R82" i="26"/>
  <c r="AC82" i="26" s="1"/>
  <c r="AE82" i="26" s="1"/>
  <c r="R79" i="26"/>
  <c r="R80" i="26"/>
  <c r="AC80" i="26" s="1"/>
  <c r="AE80" i="26" s="1"/>
  <c r="R94" i="26"/>
  <c r="AC94" i="26" s="1"/>
  <c r="AE94" i="26" s="1"/>
  <c r="R89" i="26"/>
  <c r="AC89" i="26" s="1"/>
  <c r="AE89" i="26" s="1"/>
  <c r="R98" i="26"/>
  <c r="AC98" i="26" s="1"/>
  <c r="AE98" i="26" s="1"/>
  <c r="R92" i="26"/>
  <c r="R96" i="26"/>
  <c r="R84" i="26"/>
  <c r="AC84" i="26" s="1"/>
  <c r="AE84" i="26" s="1"/>
  <c r="R61" i="26"/>
  <c r="R97" i="26"/>
  <c r="AC97" i="26" s="1"/>
  <c r="AE97" i="26" s="1"/>
  <c r="R101" i="26"/>
  <c r="R91" i="26"/>
  <c r="AC91" i="26" s="1"/>
  <c r="AE91" i="26" s="1"/>
  <c r="R88" i="26"/>
  <c r="R70" i="26"/>
  <c r="AC70" i="26" s="1"/>
  <c r="AE70" i="26" s="1"/>
  <c r="R100" i="26"/>
  <c r="T66" i="27"/>
  <c r="T79" i="27"/>
  <c r="T74" i="27"/>
  <c r="T80" i="27"/>
  <c r="T62" i="27"/>
  <c r="T90" i="27"/>
  <c r="T68" i="27"/>
  <c r="T72" i="27"/>
  <c r="T97" i="27"/>
  <c r="T83" i="27"/>
  <c r="T77" i="27"/>
  <c r="T76" i="27"/>
  <c r="T69" i="27"/>
  <c r="T93" i="27"/>
  <c r="T98" i="27"/>
  <c r="T67" i="27"/>
  <c r="T59" i="27"/>
  <c r="T86" i="27"/>
  <c r="T100" i="27"/>
  <c r="T64" i="27"/>
  <c r="T70" i="27"/>
  <c r="T101" i="27"/>
  <c r="T65" i="27"/>
  <c r="T94" i="27"/>
  <c r="T87" i="27"/>
  <c r="T61" i="27"/>
  <c r="T92" i="27"/>
  <c r="T99" i="27"/>
  <c r="T85" i="27"/>
  <c r="T102" i="27"/>
  <c r="T88" i="27"/>
  <c r="T96" i="27"/>
  <c r="T96" i="29" s="1"/>
  <c r="T58" i="27"/>
  <c r="T73" i="27"/>
  <c r="T75" i="27"/>
  <c r="T63" i="27"/>
  <c r="T81" i="27"/>
  <c r="T78" i="27"/>
  <c r="T60" i="27"/>
  <c r="T71" i="27"/>
  <c r="T84" i="27"/>
  <c r="T91" i="27"/>
  <c r="T95" i="27"/>
  <c r="T82" i="27"/>
  <c r="T89" i="27"/>
  <c r="O55" i="27"/>
  <c r="O55" i="26"/>
  <c r="O55" i="25"/>
  <c r="O159" i="27"/>
  <c r="O159" i="26"/>
  <c r="O159" i="25"/>
  <c r="AC74" i="25"/>
  <c r="AE74" i="25" s="1"/>
  <c r="Y173" i="26"/>
  <c r="Y197" i="26"/>
  <c r="Y187" i="26"/>
  <c r="Y187" i="29" s="1"/>
  <c r="Y166" i="26"/>
  <c r="Y166" i="29" s="1"/>
  <c r="Y169" i="26"/>
  <c r="Y176" i="26"/>
  <c r="Y194" i="26"/>
  <c r="Y199" i="26"/>
  <c r="Y204" i="26"/>
  <c r="Y200" i="26"/>
  <c r="Y183" i="26"/>
  <c r="Y196" i="26"/>
  <c r="Y180" i="26"/>
  <c r="Y162" i="26"/>
  <c r="Y168" i="26"/>
  <c r="Y182" i="26"/>
  <c r="Y163" i="26"/>
  <c r="Y198" i="26"/>
  <c r="Y190" i="26"/>
  <c r="Y184" i="26"/>
  <c r="Y177" i="26"/>
  <c r="Y170" i="26"/>
  <c r="Y193" i="26"/>
  <c r="Y171" i="26"/>
  <c r="Y178" i="26"/>
  <c r="Y179" i="26"/>
  <c r="Y191" i="26"/>
  <c r="Y191" i="29" s="1"/>
  <c r="Y175" i="26"/>
  <c r="Y165" i="26"/>
  <c r="Y206" i="26"/>
  <c r="Y185" i="26"/>
  <c r="Y205" i="26"/>
  <c r="Y205" i="29" s="1"/>
  <c r="Y172" i="26"/>
  <c r="Y192" i="26"/>
  <c r="Y167" i="26"/>
  <c r="Y167" i="29" s="1"/>
  <c r="Y195" i="26"/>
  <c r="Y195" i="29" s="1"/>
  <c r="Y201" i="26"/>
  <c r="Y164" i="26"/>
  <c r="Y188" i="26"/>
  <c r="Y186" i="26"/>
  <c r="Y189" i="26"/>
  <c r="Y189" i="29" s="1"/>
  <c r="Y181" i="26"/>
  <c r="Y202" i="26"/>
  <c r="Y202" i="29" s="1"/>
  <c r="Y174" i="26"/>
  <c r="Y203" i="26"/>
  <c r="L94" i="26"/>
  <c r="L68" i="26"/>
  <c r="L80" i="26"/>
  <c r="L80" i="29" s="1"/>
  <c r="L83" i="26"/>
  <c r="L59" i="26"/>
  <c r="L62" i="26"/>
  <c r="L98" i="26"/>
  <c r="L85" i="26"/>
  <c r="L93" i="26"/>
  <c r="L71" i="26"/>
  <c r="L97" i="26"/>
  <c r="L74" i="26"/>
  <c r="L86" i="26"/>
  <c r="L65" i="26"/>
  <c r="L63" i="26"/>
  <c r="L79" i="26"/>
  <c r="L70" i="26"/>
  <c r="L102" i="26"/>
  <c r="L90" i="26"/>
  <c r="L91" i="26"/>
  <c r="L75" i="26"/>
  <c r="L84" i="26"/>
  <c r="L78" i="26"/>
  <c r="L99" i="26"/>
  <c r="L76" i="26"/>
  <c r="L82" i="26"/>
  <c r="L67" i="26"/>
  <c r="L69" i="26"/>
  <c r="L95" i="26"/>
  <c r="L87" i="26"/>
  <c r="L96" i="26"/>
  <c r="L89" i="26"/>
  <c r="L58" i="26"/>
  <c r="L100" i="26"/>
  <c r="L88" i="26"/>
  <c r="L73" i="26"/>
  <c r="L81" i="26"/>
  <c r="L60" i="26"/>
  <c r="L77" i="26"/>
  <c r="L64" i="26"/>
  <c r="L101" i="26"/>
  <c r="L72" i="26"/>
  <c r="L61" i="26"/>
  <c r="L92" i="26"/>
  <c r="L66" i="26"/>
  <c r="N176" i="27"/>
  <c r="N173" i="27"/>
  <c r="N177" i="27"/>
  <c r="N190" i="27"/>
  <c r="N165" i="27"/>
  <c r="N191" i="27"/>
  <c r="N185" i="27"/>
  <c r="N167" i="27"/>
  <c r="N166" i="27"/>
  <c r="N175" i="27"/>
  <c r="N174" i="27"/>
  <c r="N200" i="27"/>
  <c r="N169" i="27"/>
  <c r="N171" i="27"/>
  <c r="N205" i="27"/>
  <c r="N182" i="27"/>
  <c r="N168" i="27"/>
  <c r="N163" i="27"/>
  <c r="N181" i="27"/>
  <c r="N164" i="27"/>
  <c r="N162" i="27"/>
  <c r="N193" i="27"/>
  <c r="N187" i="27"/>
  <c r="N187" i="29" s="1"/>
  <c r="N195" i="27"/>
  <c r="N203" i="27"/>
  <c r="N203" i="29" s="1"/>
  <c r="N178" i="27"/>
  <c r="N184" i="27"/>
  <c r="N180" i="27"/>
  <c r="N202" i="27"/>
  <c r="N197" i="27"/>
  <c r="N201" i="27"/>
  <c r="N188" i="27"/>
  <c r="N196" i="27"/>
  <c r="N194" i="27"/>
  <c r="N204" i="27"/>
  <c r="N192" i="27"/>
  <c r="N183" i="27"/>
  <c r="N186" i="27"/>
  <c r="N170" i="27"/>
  <c r="N198" i="27"/>
  <c r="N179" i="27"/>
  <c r="N172" i="27"/>
  <c r="N189" i="27"/>
  <c r="N206" i="27"/>
  <c r="N199" i="27"/>
  <c r="H201" i="27"/>
  <c r="H175" i="27"/>
  <c r="H178" i="27"/>
  <c r="H168" i="27"/>
  <c r="H162" i="27"/>
  <c r="H200" i="27"/>
  <c r="H184" i="27"/>
  <c r="H176" i="27"/>
  <c r="H202" i="27"/>
  <c r="H180" i="27"/>
  <c r="H183" i="27"/>
  <c r="H165" i="27"/>
  <c r="H172" i="27"/>
  <c r="H192" i="27"/>
  <c r="H196" i="27"/>
  <c r="H199" i="27"/>
  <c r="H173" i="27"/>
  <c r="H166" i="27"/>
  <c r="H191" i="27"/>
  <c r="H197" i="27"/>
  <c r="H179" i="27"/>
  <c r="H190" i="27"/>
  <c r="H185" i="27"/>
  <c r="H194" i="27"/>
  <c r="H205" i="27"/>
  <c r="H187" i="27"/>
  <c r="H198" i="27"/>
  <c r="H193" i="27"/>
  <c r="H204" i="27"/>
  <c r="H170" i="27"/>
  <c r="H182" i="27"/>
  <c r="H206" i="27"/>
  <c r="H164" i="27"/>
  <c r="H171" i="27"/>
  <c r="H195" i="27"/>
  <c r="H174" i="27"/>
  <c r="H169" i="27"/>
  <c r="H177" i="27"/>
  <c r="H189" i="27"/>
  <c r="H203" i="27"/>
  <c r="H181" i="27"/>
  <c r="H163" i="27"/>
  <c r="H188" i="27"/>
  <c r="H186" i="27"/>
  <c r="H167" i="27"/>
  <c r="E94" i="26"/>
  <c r="E70" i="26"/>
  <c r="E77" i="26"/>
  <c r="E65" i="26"/>
  <c r="E62" i="26"/>
  <c r="E92" i="26"/>
  <c r="E79" i="26"/>
  <c r="E67" i="26"/>
  <c r="E89" i="26"/>
  <c r="E64" i="26"/>
  <c r="E97" i="26"/>
  <c r="E98" i="26"/>
  <c r="E61" i="26"/>
  <c r="E66" i="26"/>
  <c r="E80" i="26"/>
  <c r="E74" i="26"/>
  <c r="E87" i="26"/>
  <c r="E63" i="26"/>
  <c r="E90" i="26"/>
  <c r="E81" i="26"/>
  <c r="E95" i="26"/>
  <c r="E69" i="26"/>
  <c r="E99" i="26"/>
  <c r="E101" i="26"/>
  <c r="E91" i="26"/>
  <c r="E75" i="26"/>
  <c r="E58" i="26"/>
  <c r="E73" i="26"/>
  <c r="E82" i="26"/>
  <c r="E59" i="26"/>
  <c r="E60" i="26"/>
  <c r="E93" i="26"/>
  <c r="E72" i="26"/>
  <c r="E85" i="26"/>
  <c r="E78" i="26"/>
  <c r="E102" i="26"/>
  <c r="E86" i="26"/>
  <c r="E68" i="26"/>
  <c r="E88" i="26"/>
  <c r="E83" i="26"/>
  <c r="E100" i="26"/>
  <c r="E71" i="26"/>
  <c r="E84" i="26"/>
  <c r="E76" i="26"/>
  <c r="E96" i="26"/>
  <c r="D107" i="27"/>
  <c r="D107" i="26"/>
  <c r="D107" i="25"/>
  <c r="R167" i="25"/>
  <c r="R188" i="25"/>
  <c r="R190" i="25"/>
  <c r="R194" i="25"/>
  <c r="G183" i="26"/>
  <c r="G183" i="29" s="1"/>
  <c r="G175" i="26"/>
  <c r="G175" i="29" s="1"/>
  <c r="G163" i="26"/>
  <c r="G163" i="29" s="1"/>
  <c r="G202" i="26"/>
  <c r="G202" i="29" s="1"/>
  <c r="G205" i="26"/>
  <c r="G205" i="29" s="1"/>
  <c r="G189" i="26"/>
  <c r="G189" i="29" s="1"/>
  <c r="G194" i="26"/>
  <c r="G194" i="29" s="1"/>
  <c r="G197" i="26"/>
  <c r="G197" i="29" s="1"/>
  <c r="G184" i="26"/>
  <c r="G184" i="29" s="1"/>
  <c r="G177" i="26"/>
  <c r="G177" i="29" s="1"/>
  <c r="G193" i="26"/>
  <c r="G193" i="29" s="1"/>
  <c r="G181" i="26"/>
  <c r="G181" i="29" s="1"/>
  <c r="G196" i="26"/>
  <c r="G196" i="29" s="1"/>
  <c r="G199" i="26"/>
  <c r="G199" i="29" s="1"/>
  <c r="G174" i="26"/>
  <c r="G174" i="29" s="1"/>
  <c r="G173" i="26"/>
  <c r="G173" i="29" s="1"/>
  <c r="G170" i="26"/>
  <c r="G170" i="29" s="1"/>
  <c r="G206" i="26"/>
  <c r="G206" i="29" s="1"/>
  <c r="G176" i="26"/>
  <c r="G176" i="29" s="1"/>
  <c r="G187" i="26"/>
  <c r="G187" i="29" s="1"/>
  <c r="G167" i="26"/>
  <c r="G167" i="29" s="1"/>
  <c r="G171" i="26"/>
  <c r="G171" i="29" s="1"/>
  <c r="G162" i="26"/>
  <c r="G162" i="29" s="1"/>
  <c r="G186" i="26"/>
  <c r="G186" i="29" s="1"/>
  <c r="G185" i="26"/>
  <c r="G185" i="29" s="1"/>
  <c r="G178" i="26"/>
  <c r="G178" i="29" s="1"/>
  <c r="G198" i="26"/>
  <c r="G198" i="29" s="1"/>
  <c r="G169" i="26"/>
  <c r="G169" i="29" s="1"/>
  <c r="G188" i="26"/>
  <c r="G188" i="29" s="1"/>
  <c r="G182" i="26"/>
  <c r="G182" i="29" s="1"/>
  <c r="G190" i="26"/>
  <c r="G190" i="29" s="1"/>
  <c r="G168" i="26"/>
  <c r="G168" i="29" s="1"/>
  <c r="G195" i="26"/>
  <c r="G195" i="29" s="1"/>
  <c r="G204" i="26"/>
  <c r="G204" i="29" s="1"/>
  <c r="G200" i="26"/>
  <c r="G200" i="29" s="1"/>
  <c r="G180" i="26"/>
  <c r="G180" i="29" s="1"/>
  <c r="G203" i="26"/>
  <c r="G203" i="29" s="1"/>
  <c r="G172" i="26"/>
  <c r="G172" i="29" s="1"/>
  <c r="G165" i="26"/>
  <c r="G165" i="29" s="1"/>
  <c r="G164" i="26"/>
  <c r="G164" i="29" s="1"/>
  <c r="G191" i="26"/>
  <c r="G191" i="29" s="1"/>
  <c r="G166" i="26"/>
  <c r="G166" i="29" s="1"/>
  <c r="G192" i="26"/>
  <c r="G192" i="29" s="1"/>
  <c r="G201" i="26"/>
  <c r="G201" i="29" s="1"/>
  <c r="G179" i="26"/>
  <c r="G179" i="29" s="1"/>
  <c r="Y129" i="27"/>
  <c r="Y130" i="27"/>
  <c r="Y127" i="27"/>
  <c r="Y124" i="27"/>
  <c r="Y124" i="29" s="1"/>
  <c r="Y110" i="27"/>
  <c r="Y126" i="27"/>
  <c r="Y135" i="27"/>
  <c r="Y143" i="27"/>
  <c r="Y151" i="27"/>
  <c r="Y117" i="27"/>
  <c r="Y148" i="27"/>
  <c r="Y125" i="27"/>
  <c r="Y112" i="27"/>
  <c r="Y111" i="27"/>
  <c r="Y140" i="27"/>
  <c r="Y118" i="27"/>
  <c r="Y118" i="29" s="1"/>
  <c r="Y150" i="27"/>
  <c r="Y141" i="27"/>
  <c r="Y153" i="27"/>
  <c r="Y113" i="27"/>
  <c r="Y142" i="27"/>
  <c r="Y114" i="27"/>
  <c r="Y149" i="27"/>
  <c r="Y132" i="27"/>
  <c r="Y152" i="27"/>
  <c r="Y115" i="27"/>
  <c r="Y133" i="27"/>
  <c r="Y139" i="27"/>
  <c r="Y154" i="27"/>
  <c r="Y116" i="27"/>
  <c r="Y146" i="27"/>
  <c r="Y131" i="27"/>
  <c r="Y138" i="27"/>
  <c r="Y144" i="27"/>
  <c r="Y122" i="27"/>
  <c r="Y137" i="27"/>
  <c r="Y134" i="27"/>
  <c r="Y123" i="27"/>
  <c r="Y119" i="27"/>
  <c r="Y120" i="27"/>
  <c r="Y136" i="27"/>
  <c r="Y121" i="27"/>
  <c r="Y145" i="27"/>
  <c r="Y147" i="27"/>
  <c r="Y128" i="27"/>
  <c r="T162" i="26"/>
  <c r="T186" i="26"/>
  <c r="T186" i="29" s="1"/>
  <c r="T196" i="26"/>
  <c r="T165" i="26"/>
  <c r="T182" i="26"/>
  <c r="T172" i="26"/>
  <c r="T206" i="26"/>
  <c r="T166" i="26"/>
  <c r="T175" i="26"/>
  <c r="T187" i="26"/>
  <c r="T183" i="26"/>
  <c r="T179" i="26"/>
  <c r="T197" i="26"/>
  <c r="T163" i="26"/>
  <c r="T201" i="26"/>
  <c r="T190" i="26"/>
  <c r="T202" i="26"/>
  <c r="T171" i="26"/>
  <c r="T177" i="26"/>
  <c r="T203" i="26"/>
  <c r="T174" i="26"/>
  <c r="T168" i="26"/>
  <c r="T195" i="26"/>
  <c r="T199" i="26"/>
  <c r="T199" i="29" s="1"/>
  <c r="T176" i="26"/>
  <c r="T169" i="26"/>
  <c r="T191" i="26"/>
  <c r="T200" i="26"/>
  <c r="T185" i="26"/>
  <c r="T170" i="26"/>
  <c r="T189" i="26"/>
  <c r="T189" i="29" s="1"/>
  <c r="T181" i="26"/>
  <c r="T164" i="26"/>
  <c r="T164" i="29" s="1"/>
  <c r="T178" i="26"/>
  <c r="T204" i="26"/>
  <c r="T192" i="26"/>
  <c r="T192" i="29" s="1"/>
  <c r="T194" i="26"/>
  <c r="T198" i="26"/>
  <c r="T198" i="29" s="1"/>
  <c r="T180" i="26"/>
  <c r="T173" i="26"/>
  <c r="T188" i="26"/>
  <c r="T205" i="26"/>
  <c r="T184" i="26"/>
  <c r="T193" i="26"/>
  <c r="T167" i="26"/>
  <c r="H149" i="27"/>
  <c r="H115" i="27"/>
  <c r="H128" i="27"/>
  <c r="H147" i="27"/>
  <c r="H136" i="27"/>
  <c r="H142" i="27"/>
  <c r="H120" i="27"/>
  <c r="H152" i="27"/>
  <c r="H113" i="27"/>
  <c r="H126" i="27"/>
  <c r="H139" i="27"/>
  <c r="H143" i="27"/>
  <c r="H154" i="27"/>
  <c r="H124" i="27"/>
  <c r="H133" i="27"/>
  <c r="H151" i="27"/>
  <c r="H141" i="27"/>
  <c r="H129" i="27"/>
  <c r="H148" i="27"/>
  <c r="H114" i="27"/>
  <c r="H122" i="27"/>
  <c r="H110" i="27"/>
  <c r="H134" i="27"/>
  <c r="H137" i="27"/>
  <c r="H119" i="27"/>
  <c r="H130" i="27"/>
  <c r="H112" i="27"/>
  <c r="H127" i="27"/>
  <c r="H125" i="27"/>
  <c r="H145" i="27"/>
  <c r="H117" i="27"/>
  <c r="H118" i="27"/>
  <c r="H153" i="27"/>
  <c r="H138" i="27"/>
  <c r="H140" i="27"/>
  <c r="H116" i="27"/>
  <c r="H144" i="27"/>
  <c r="H123" i="27"/>
  <c r="H150" i="27"/>
  <c r="H131" i="27"/>
  <c r="H111" i="27"/>
  <c r="H146" i="27"/>
  <c r="H135" i="27"/>
  <c r="H132" i="27"/>
  <c r="H121" i="27"/>
  <c r="T82" i="25"/>
  <c r="T83" i="25"/>
  <c r="T72" i="25"/>
  <c r="T66" i="25"/>
  <c r="T67" i="25"/>
  <c r="T69" i="25"/>
  <c r="T85" i="25"/>
  <c r="T85" i="29" s="1"/>
  <c r="T80" i="25"/>
  <c r="R135" i="27"/>
  <c r="R154" i="27"/>
  <c r="R141" i="27"/>
  <c r="R149" i="27"/>
  <c r="R152" i="27"/>
  <c r="R113" i="27"/>
  <c r="R120" i="27"/>
  <c r="R127" i="27"/>
  <c r="R143" i="27"/>
  <c r="R118" i="27"/>
  <c r="R114" i="27"/>
  <c r="R125" i="27"/>
  <c r="R136" i="27"/>
  <c r="R151" i="27"/>
  <c r="R110" i="27"/>
  <c r="R115" i="27"/>
  <c r="R126" i="27"/>
  <c r="R150" i="27"/>
  <c r="R133" i="27"/>
  <c r="R111" i="27"/>
  <c r="R117" i="27"/>
  <c r="R148" i="27"/>
  <c r="R112" i="27"/>
  <c r="R144" i="27"/>
  <c r="R129" i="27"/>
  <c r="R128" i="27"/>
  <c r="R138" i="27"/>
  <c r="R130" i="27"/>
  <c r="R119" i="27"/>
  <c r="R134" i="27"/>
  <c r="R145" i="27"/>
  <c r="R153" i="27"/>
  <c r="R123" i="27"/>
  <c r="R142" i="27"/>
  <c r="R121" i="27"/>
  <c r="R122" i="27"/>
  <c r="R116" i="27"/>
  <c r="R147" i="27"/>
  <c r="R137" i="27"/>
  <c r="R124" i="27"/>
  <c r="R131" i="27"/>
  <c r="R139" i="27"/>
  <c r="R146" i="27"/>
  <c r="R132" i="27"/>
  <c r="R140" i="27"/>
  <c r="AC85" i="25"/>
  <c r="AE85" i="25" s="1"/>
  <c r="Y90" i="27"/>
  <c r="Y93" i="27"/>
  <c r="Y79" i="27"/>
  <c r="Y75" i="27"/>
  <c r="Y99" i="27"/>
  <c r="Y65" i="27"/>
  <c r="Y97" i="27"/>
  <c r="Y73" i="27"/>
  <c r="Y77" i="27"/>
  <c r="Y95" i="27"/>
  <c r="Y101" i="27"/>
  <c r="Y76" i="27"/>
  <c r="Y71" i="27"/>
  <c r="Y91" i="27"/>
  <c r="Y72" i="27"/>
  <c r="Y84" i="27"/>
  <c r="Y61" i="27"/>
  <c r="Y64" i="27"/>
  <c r="Y67" i="27"/>
  <c r="Y96" i="27"/>
  <c r="Y102" i="27"/>
  <c r="Y74" i="27"/>
  <c r="Y98" i="27"/>
  <c r="Y58" i="27"/>
  <c r="Y92" i="27"/>
  <c r="Y86" i="27"/>
  <c r="Y80" i="27"/>
  <c r="Y62" i="27"/>
  <c r="Y89" i="27"/>
  <c r="Y82" i="27"/>
  <c r="Y68" i="27"/>
  <c r="Y63" i="27"/>
  <c r="Y59" i="27"/>
  <c r="Y83" i="27"/>
  <c r="Y60" i="27"/>
  <c r="Y100" i="27"/>
  <c r="Y85" i="27"/>
  <c r="Y87" i="27"/>
  <c r="Y88" i="27"/>
  <c r="Y69" i="27"/>
  <c r="Y70" i="27"/>
  <c r="Y94" i="27"/>
  <c r="Y66" i="27"/>
  <c r="Y81" i="27"/>
  <c r="Y78" i="27"/>
  <c r="Y81" i="26"/>
  <c r="Y62" i="26"/>
  <c r="Y95" i="26"/>
  <c r="Y85" i="26"/>
  <c r="Y87" i="26"/>
  <c r="Y77" i="26"/>
  <c r="Y78" i="26"/>
  <c r="Y66" i="26"/>
  <c r="Y97" i="26"/>
  <c r="Y82" i="26"/>
  <c r="Y98" i="26"/>
  <c r="Y102" i="26"/>
  <c r="Y79" i="26"/>
  <c r="Y80" i="26"/>
  <c r="Y64" i="26"/>
  <c r="Y67" i="26"/>
  <c r="Y90" i="26"/>
  <c r="Y69" i="26"/>
  <c r="Y86" i="26"/>
  <c r="Y83" i="26"/>
  <c r="Y58" i="26"/>
  <c r="Y101" i="26"/>
  <c r="Y65" i="26"/>
  <c r="Y68" i="26"/>
  <c r="Y84" i="26"/>
  <c r="Y92" i="26"/>
  <c r="Y88" i="26"/>
  <c r="Y91" i="26"/>
  <c r="Y76" i="26"/>
  <c r="Y71" i="26"/>
  <c r="Y94" i="26"/>
  <c r="Y74" i="26"/>
  <c r="Y93" i="26"/>
  <c r="Y72" i="26"/>
  <c r="Y89" i="26"/>
  <c r="Y59" i="26"/>
  <c r="Y75" i="26"/>
  <c r="Y60" i="26"/>
  <c r="Y99" i="26"/>
  <c r="Y63" i="26"/>
  <c r="Y70" i="26"/>
  <c r="Y73" i="26"/>
  <c r="Y100" i="26"/>
  <c r="Y61" i="26"/>
  <c r="Y96" i="26"/>
  <c r="Y101" i="25"/>
  <c r="Y101" i="29" s="1"/>
  <c r="Y93" i="25"/>
  <c r="Y85" i="25"/>
  <c r="Y77" i="25"/>
  <c r="Y69" i="25"/>
  <c r="Y61" i="25"/>
  <c r="Y89" i="25"/>
  <c r="Y73" i="25"/>
  <c r="Y65" i="25"/>
  <c r="Y80" i="25"/>
  <c r="Y64" i="25"/>
  <c r="Y94" i="25"/>
  <c r="Y78" i="25"/>
  <c r="Y100" i="25"/>
  <c r="Y92" i="25"/>
  <c r="Y84" i="25"/>
  <c r="Y76" i="25"/>
  <c r="Y68" i="25"/>
  <c r="Y60" i="25"/>
  <c r="Y97" i="25"/>
  <c r="Y81" i="25"/>
  <c r="Y96" i="25"/>
  <c r="Y88" i="25"/>
  <c r="Y88" i="29" s="1"/>
  <c r="Y71" i="25"/>
  <c r="Y102" i="25"/>
  <c r="Y62" i="25"/>
  <c r="Y99" i="25"/>
  <c r="Y99" i="29" s="1"/>
  <c r="Y91" i="25"/>
  <c r="Y83" i="25"/>
  <c r="Y75" i="25"/>
  <c r="Y67" i="25"/>
  <c r="Y59" i="25"/>
  <c r="Y72" i="25"/>
  <c r="Y87" i="25"/>
  <c r="Y79" i="25"/>
  <c r="Y86" i="25"/>
  <c r="Y98" i="25"/>
  <c r="Y90" i="25"/>
  <c r="Y82" i="25"/>
  <c r="Y74" i="25"/>
  <c r="Y66" i="25"/>
  <c r="Y58" i="25"/>
  <c r="Y95" i="25"/>
  <c r="Y63" i="25"/>
  <c r="Y70" i="25"/>
  <c r="A164" i="27"/>
  <c r="A60" i="27"/>
  <c r="A112" i="27"/>
  <c r="A11" i="27"/>
  <c r="A164" i="26"/>
  <c r="A112" i="26"/>
  <c r="A60" i="26"/>
  <c r="A11" i="26"/>
  <c r="AC91" i="25"/>
  <c r="AE91" i="25" s="1"/>
  <c r="AC96" i="25"/>
  <c r="AE96" i="25" s="1"/>
  <c r="AC88" i="25"/>
  <c r="AE88" i="25" s="1"/>
  <c r="AC79" i="25"/>
  <c r="AE79" i="25" s="1"/>
  <c r="AC80" i="25"/>
  <c r="AE80" i="25" s="1"/>
  <c r="AC99" i="25"/>
  <c r="AE99" i="25" s="1"/>
  <c r="AC60" i="25"/>
  <c r="AE60" i="25" s="1"/>
  <c r="AC76" i="25"/>
  <c r="AE76" i="25" s="1"/>
  <c r="AC84" i="25"/>
  <c r="AE84" i="25" s="1"/>
  <c r="AC94" i="25"/>
  <c r="AE94" i="25" s="1"/>
  <c r="AC62" i="25"/>
  <c r="AE62" i="25" s="1"/>
  <c r="AC95" i="25"/>
  <c r="AE95" i="25" s="1"/>
  <c r="AC71" i="25"/>
  <c r="AE71" i="25" s="1"/>
  <c r="AC75" i="25"/>
  <c r="AE75" i="25" s="1"/>
  <c r="AC90" i="25"/>
  <c r="AE90" i="25" s="1"/>
  <c r="AC58" i="25"/>
  <c r="AE58" i="25" s="1"/>
  <c r="AC92" i="25"/>
  <c r="AE92" i="25" s="1"/>
  <c r="AC68" i="25"/>
  <c r="AE68" i="25" s="1"/>
  <c r="AC93" i="25"/>
  <c r="AE93" i="25" s="1"/>
  <c r="AC98" i="25"/>
  <c r="AE98" i="25" s="1"/>
  <c r="AC87" i="25"/>
  <c r="AE87" i="25" s="1"/>
  <c r="AC65" i="25"/>
  <c r="AE65" i="25" s="1"/>
  <c r="AC89" i="25"/>
  <c r="AE89" i="25" s="1"/>
  <c r="AC63" i="25"/>
  <c r="AE63" i="25" s="1"/>
  <c r="AC100" i="25"/>
  <c r="AE100" i="25" s="1"/>
  <c r="AC77" i="25"/>
  <c r="AE77" i="25" s="1"/>
  <c r="AC61" i="25"/>
  <c r="AE61" i="25" s="1"/>
  <c r="AC64" i="25"/>
  <c r="AE64" i="25" s="1"/>
  <c r="AC101" i="25"/>
  <c r="AE101" i="25" s="1"/>
  <c r="AC97" i="25"/>
  <c r="AE97" i="25" s="1"/>
  <c r="AC83" i="25"/>
  <c r="AE83" i="25" s="1"/>
  <c r="G179" i="23"/>
  <c r="F70" i="23"/>
  <c r="P82" i="24"/>
  <c r="J134" i="24"/>
  <c r="G58" i="23"/>
  <c r="H97" i="24"/>
  <c r="H88" i="23"/>
  <c r="B150" i="23"/>
  <c r="B122" i="24"/>
  <c r="G166" i="24"/>
  <c r="Q72" i="24"/>
  <c r="H61" i="23"/>
  <c r="H100" i="23"/>
  <c r="P86" i="24"/>
  <c r="H67" i="24"/>
  <c r="J113" i="24"/>
  <c r="H75" i="23"/>
  <c r="H58" i="24"/>
  <c r="G116" i="23"/>
  <c r="J120" i="24"/>
  <c r="H62" i="23"/>
  <c r="J130" i="24"/>
  <c r="K131" i="23"/>
  <c r="P65" i="23"/>
  <c r="P86" i="23"/>
  <c r="G176" i="24"/>
  <c r="F172" i="23"/>
  <c r="M121" i="23"/>
  <c r="J111" i="24"/>
  <c r="B141" i="24"/>
  <c r="C110" i="24"/>
  <c r="P61" i="23"/>
  <c r="P73" i="23"/>
  <c r="K142" i="23"/>
  <c r="K111" i="24"/>
  <c r="G184" i="24"/>
  <c r="G199" i="24"/>
  <c r="J111" i="23"/>
  <c r="K111" i="23"/>
  <c r="L112" i="24"/>
  <c r="B133" i="24"/>
  <c r="M182" i="24"/>
  <c r="J151" i="24"/>
  <c r="B111" i="24"/>
  <c r="P59" i="24"/>
  <c r="J142" i="23"/>
  <c r="Q65" i="24"/>
  <c r="M62" i="23"/>
  <c r="B116" i="24"/>
  <c r="B134" i="24"/>
  <c r="B150" i="24"/>
  <c r="Q62" i="24"/>
  <c r="K141" i="24"/>
  <c r="B110" i="24"/>
  <c r="B126" i="24"/>
  <c r="B142" i="24"/>
  <c r="P69" i="24"/>
  <c r="J117" i="23"/>
  <c r="Q70" i="24"/>
  <c r="J136" i="24"/>
  <c r="P79" i="23"/>
  <c r="P91" i="23"/>
  <c r="P89" i="23"/>
  <c r="P83" i="23"/>
  <c r="P78" i="23"/>
  <c r="P81" i="23"/>
  <c r="P60" i="23"/>
  <c r="P68" i="23"/>
  <c r="P80" i="23"/>
  <c r="P70" i="23"/>
  <c r="K172" i="24"/>
  <c r="K196" i="24"/>
  <c r="K195" i="24"/>
  <c r="K164" i="24"/>
  <c r="K191" i="24"/>
  <c r="K202" i="24"/>
  <c r="K178" i="24"/>
  <c r="P69" i="23"/>
  <c r="G205" i="23"/>
  <c r="G196" i="23"/>
  <c r="G181" i="23"/>
  <c r="G168" i="23"/>
  <c r="G201" i="23"/>
  <c r="G167" i="23"/>
  <c r="F86" i="23"/>
  <c r="N102" i="23"/>
  <c r="G163" i="23"/>
  <c r="P75" i="23"/>
  <c r="G176" i="23"/>
  <c r="H84" i="23"/>
  <c r="P94" i="23"/>
  <c r="H121" i="23"/>
  <c r="P64" i="23"/>
  <c r="M72" i="23"/>
  <c r="M76" i="23"/>
  <c r="G193" i="23"/>
  <c r="N152" i="23"/>
  <c r="N128" i="23"/>
  <c r="G140" i="24"/>
  <c r="G135" i="24"/>
  <c r="G121" i="24"/>
  <c r="K189" i="24"/>
  <c r="P92" i="23"/>
  <c r="C175" i="24"/>
  <c r="C196" i="24"/>
  <c r="C179" i="24"/>
  <c r="C184" i="24"/>
  <c r="C195" i="24"/>
  <c r="C186" i="24"/>
  <c r="C164" i="24"/>
  <c r="C201" i="24"/>
  <c r="C165" i="24"/>
  <c r="H59" i="23"/>
  <c r="G180" i="23"/>
  <c r="P88" i="23"/>
  <c r="P101" i="23"/>
  <c r="M123" i="23"/>
  <c r="M144" i="23"/>
  <c r="Q198" i="23"/>
  <c r="Q172" i="23"/>
  <c r="C163" i="24"/>
  <c r="G172" i="23"/>
  <c r="P84" i="23"/>
  <c r="P95" i="23"/>
  <c r="F134" i="23"/>
  <c r="F127" i="23"/>
  <c r="F154" i="23"/>
  <c r="P98" i="23"/>
  <c r="N102" i="24"/>
  <c r="N94" i="24"/>
  <c r="N92" i="24"/>
  <c r="P99" i="23"/>
  <c r="N70" i="23"/>
  <c r="K197" i="24"/>
  <c r="M138" i="24"/>
  <c r="M123" i="24"/>
  <c r="K203" i="24"/>
  <c r="H79" i="23"/>
  <c r="H69" i="23"/>
  <c r="H96" i="23"/>
  <c r="H86" i="23"/>
  <c r="H77" i="23"/>
  <c r="H64" i="23"/>
  <c r="H91" i="23"/>
  <c r="H81" i="23"/>
  <c r="H89" i="23"/>
  <c r="H85" i="23"/>
  <c r="H68" i="23"/>
  <c r="H60" i="23"/>
  <c r="C203" i="24"/>
  <c r="H73" i="23"/>
  <c r="G189" i="23"/>
  <c r="G200" i="23"/>
  <c r="G124" i="23"/>
  <c r="G142" i="23"/>
  <c r="G123" i="23"/>
  <c r="N78" i="24"/>
  <c r="C185" i="24"/>
  <c r="Q116" i="24"/>
  <c r="Q132" i="24"/>
  <c r="Q148" i="24"/>
  <c r="B112" i="23"/>
  <c r="J164" i="23"/>
  <c r="C113" i="23"/>
  <c r="B120" i="23"/>
  <c r="C121" i="23"/>
  <c r="B180" i="23"/>
  <c r="J180" i="23"/>
  <c r="K129" i="23"/>
  <c r="B188" i="23"/>
  <c r="J188" i="23"/>
  <c r="C137" i="23"/>
  <c r="K137" i="23"/>
  <c r="B196" i="23"/>
  <c r="L94" i="23"/>
  <c r="B152" i="23"/>
  <c r="P70" i="24"/>
  <c r="P92" i="24"/>
  <c r="P74" i="24"/>
  <c r="G115" i="24"/>
  <c r="B111" i="23"/>
  <c r="N115" i="23"/>
  <c r="B119" i="23"/>
  <c r="B143" i="23"/>
  <c r="H68" i="24"/>
  <c r="H91" i="24"/>
  <c r="H70" i="24"/>
  <c r="H82" i="24"/>
  <c r="H69" i="24"/>
  <c r="J124" i="24"/>
  <c r="B152" i="24"/>
  <c r="J112" i="24"/>
  <c r="L140" i="23"/>
  <c r="L141" i="23"/>
  <c r="L119" i="23"/>
  <c r="L117" i="23"/>
  <c r="L118" i="23"/>
  <c r="D69" i="24"/>
  <c r="D97" i="24"/>
  <c r="C145" i="23"/>
  <c r="L167" i="24"/>
  <c r="L190" i="24"/>
  <c r="L182" i="24"/>
  <c r="L200" i="24"/>
  <c r="L165" i="24"/>
  <c r="L186" i="24"/>
  <c r="L202" i="24"/>
  <c r="L188" i="24"/>
  <c r="K112" i="23"/>
  <c r="L61" i="23"/>
  <c r="C120" i="23"/>
  <c r="K120" i="23"/>
  <c r="C128" i="23"/>
  <c r="K180" i="23"/>
  <c r="B187" i="23"/>
  <c r="J187" i="23"/>
  <c r="J195" i="23"/>
  <c r="C144" i="23"/>
  <c r="D93" i="23"/>
  <c r="J203" i="23"/>
  <c r="C152" i="23"/>
  <c r="K152" i="23"/>
  <c r="L196" i="24"/>
  <c r="M198" i="24"/>
  <c r="M164" i="24"/>
  <c r="L203" i="24"/>
  <c r="D58" i="24"/>
  <c r="D78" i="24"/>
  <c r="D75" i="24"/>
  <c r="D63" i="24"/>
  <c r="D65" i="24"/>
  <c r="D85" i="24"/>
  <c r="D86" i="24"/>
  <c r="D70" i="24"/>
  <c r="D98" i="24"/>
  <c r="L80" i="24"/>
  <c r="L67" i="24"/>
  <c r="L86" i="24"/>
  <c r="L74" i="24"/>
  <c r="L79" i="24"/>
  <c r="D62" i="24"/>
  <c r="M90" i="24"/>
  <c r="M59" i="24"/>
  <c r="M92" i="24"/>
  <c r="M67" i="24"/>
  <c r="M66" i="24"/>
  <c r="M62" i="24"/>
  <c r="M82" i="24"/>
  <c r="D95" i="23"/>
  <c r="D65" i="23"/>
  <c r="D60" i="23"/>
  <c r="D85" i="23"/>
  <c r="L88" i="23"/>
  <c r="L84" i="23"/>
  <c r="J202" i="23"/>
  <c r="J192" i="23"/>
  <c r="J197" i="23"/>
  <c r="M65" i="24"/>
  <c r="N121" i="24"/>
  <c r="N120" i="24"/>
  <c r="N122" i="24"/>
  <c r="N124" i="24"/>
  <c r="C126" i="23"/>
  <c r="C140" i="23"/>
  <c r="C116" i="23"/>
  <c r="C139" i="23"/>
  <c r="C110" i="23"/>
  <c r="K128" i="23"/>
  <c r="K150" i="23"/>
  <c r="K122" i="23"/>
  <c r="K117" i="23"/>
  <c r="K145" i="23"/>
  <c r="M138" i="23"/>
  <c r="B162" i="23"/>
  <c r="L60" i="23"/>
  <c r="C119" i="23"/>
  <c r="L136" i="23"/>
  <c r="F93" i="24"/>
  <c r="N63" i="24"/>
  <c r="N85" i="24"/>
  <c r="N83" i="24"/>
  <c r="N97" i="24"/>
  <c r="L205" i="24"/>
  <c r="G117" i="23"/>
  <c r="H70" i="23"/>
  <c r="N138" i="23"/>
  <c r="K110" i="23"/>
  <c r="G62" i="23"/>
  <c r="B169" i="23"/>
  <c r="J169" i="23"/>
  <c r="K118" i="23"/>
  <c r="F69" i="23"/>
  <c r="N69" i="23"/>
  <c r="J125" i="23"/>
  <c r="K126" i="23"/>
  <c r="L127" i="23"/>
  <c r="K134" i="23"/>
  <c r="J193" i="23"/>
  <c r="D91" i="23"/>
  <c r="J97" i="23"/>
  <c r="C150" i="23"/>
  <c r="L151" i="23"/>
  <c r="F153" i="23"/>
  <c r="B117" i="24"/>
  <c r="B125" i="24"/>
  <c r="N77" i="24"/>
  <c r="J132" i="24"/>
  <c r="C187" i="24"/>
  <c r="C193" i="24"/>
  <c r="G145" i="24"/>
  <c r="C202" i="24"/>
  <c r="Q69" i="24"/>
  <c r="P98" i="24"/>
  <c r="K176" i="24"/>
  <c r="C139" i="24"/>
  <c r="P97" i="24"/>
  <c r="P89" i="24"/>
  <c r="H75" i="24"/>
  <c r="C122" i="24"/>
  <c r="H63" i="24"/>
  <c r="B120" i="24"/>
  <c r="P68" i="24"/>
  <c r="P75" i="24"/>
  <c r="M77" i="24"/>
  <c r="P135" i="24"/>
  <c r="P91" i="24"/>
  <c r="C111" i="23"/>
  <c r="B170" i="23"/>
  <c r="L172" i="23"/>
  <c r="K127" i="23"/>
  <c r="C135" i="23"/>
  <c r="L100" i="23"/>
  <c r="G117" i="24"/>
  <c r="M122" i="23"/>
  <c r="G146" i="23"/>
  <c r="M153" i="23"/>
  <c r="P62" i="23"/>
  <c r="H76" i="23"/>
  <c r="H95" i="23"/>
  <c r="P122" i="23"/>
  <c r="H147" i="23"/>
  <c r="P58" i="24"/>
  <c r="H65" i="24"/>
  <c r="H78" i="24"/>
  <c r="P81" i="24"/>
  <c r="Q73" i="24"/>
  <c r="N88" i="24"/>
  <c r="C146" i="24"/>
  <c r="B118" i="24"/>
  <c r="G127" i="24"/>
  <c r="H92" i="24"/>
  <c r="H100" i="24"/>
  <c r="H89" i="24"/>
  <c r="H83" i="24"/>
  <c r="L169" i="24"/>
  <c r="J118" i="24"/>
  <c r="L176" i="24"/>
  <c r="J141" i="24"/>
  <c r="J170" i="23"/>
  <c r="C127" i="23"/>
  <c r="K143" i="23"/>
  <c r="C151" i="23"/>
  <c r="P102" i="24"/>
  <c r="N89" i="24"/>
  <c r="H63" i="23"/>
  <c r="F126" i="23"/>
  <c r="F71" i="24"/>
  <c r="H74" i="24"/>
  <c r="F85" i="24"/>
  <c r="P94" i="24"/>
  <c r="H90" i="24"/>
  <c r="H101" i="24"/>
  <c r="C192" i="24"/>
  <c r="L162" i="24"/>
  <c r="L66" i="24"/>
  <c r="P71" i="24"/>
  <c r="M72" i="24"/>
  <c r="J126" i="24"/>
  <c r="B130" i="24"/>
  <c r="M80" i="24"/>
  <c r="L81" i="24"/>
  <c r="L89" i="24"/>
  <c r="J142" i="24"/>
  <c r="J58" i="23"/>
  <c r="K119" i="23"/>
  <c r="B186" i="23"/>
  <c r="C143" i="23"/>
  <c r="K151" i="23"/>
  <c r="F70" i="24"/>
  <c r="F89" i="24"/>
  <c r="P100" i="24"/>
  <c r="G113" i="23"/>
  <c r="F190" i="23"/>
  <c r="C62" i="23"/>
  <c r="N62" i="24"/>
  <c r="P65" i="24"/>
  <c r="G123" i="24"/>
  <c r="F77" i="24"/>
  <c r="C172" i="24"/>
  <c r="P93" i="24"/>
  <c r="H94" i="24"/>
  <c r="K186" i="24"/>
  <c r="C177" i="24"/>
  <c r="G122" i="24"/>
  <c r="Q71" i="24"/>
  <c r="M73" i="24"/>
  <c r="P79" i="24"/>
  <c r="B139" i="24"/>
  <c r="P87" i="24"/>
  <c r="M89" i="24"/>
  <c r="L194" i="24"/>
  <c r="B147" i="24"/>
  <c r="P95" i="24"/>
  <c r="A163" i="25"/>
  <c r="A59" i="25"/>
  <c r="A111" i="25"/>
  <c r="A10" i="25"/>
  <c r="F133" i="23"/>
  <c r="F134" i="24"/>
  <c r="F117" i="24"/>
  <c r="N205" i="23"/>
  <c r="N189" i="23"/>
  <c r="N183" i="23"/>
  <c r="N175" i="23"/>
  <c r="N187" i="23"/>
  <c r="F174" i="23"/>
  <c r="F182" i="23"/>
  <c r="N190" i="23"/>
  <c r="F171" i="23"/>
  <c r="M82" i="23"/>
  <c r="M101" i="23"/>
  <c r="M71" i="23"/>
  <c r="M84" i="23"/>
  <c r="N196" i="24"/>
  <c r="N169" i="24"/>
  <c r="N186" i="24"/>
  <c r="N200" i="24"/>
  <c r="N202" i="24"/>
  <c r="N198" i="24"/>
  <c r="N162" i="24"/>
  <c r="N193" i="24"/>
  <c r="N170" i="24"/>
  <c r="N192" i="24"/>
  <c r="N164" i="24"/>
  <c r="N206" i="24"/>
  <c r="N168" i="24"/>
  <c r="N204" i="24"/>
  <c r="N180" i="24"/>
  <c r="N163" i="24"/>
  <c r="N184" i="24"/>
  <c r="F61" i="23"/>
  <c r="F93" i="23"/>
  <c r="F101" i="23"/>
  <c r="K102" i="24"/>
  <c r="K93" i="24"/>
  <c r="K74" i="24"/>
  <c r="K83" i="24"/>
  <c r="K77" i="24"/>
  <c r="K71" i="24"/>
  <c r="K100" i="24"/>
  <c r="K79" i="24"/>
  <c r="K76" i="24"/>
  <c r="M91" i="23"/>
  <c r="G72" i="23"/>
  <c r="G77" i="23"/>
  <c r="G60" i="23"/>
  <c r="N196" i="23"/>
  <c r="Q129" i="24"/>
  <c r="Q147" i="24"/>
  <c r="Q111" i="24"/>
  <c r="M110" i="23"/>
  <c r="L111" i="23"/>
  <c r="N171" i="23"/>
  <c r="N172" i="23"/>
  <c r="M75" i="23"/>
  <c r="M77" i="23"/>
  <c r="M80" i="23"/>
  <c r="M83" i="23"/>
  <c r="F90" i="23"/>
  <c r="H102" i="23"/>
  <c r="H98" i="23"/>
  <c r="H94" i="23"/>
  <c r="H92" i="23"/>
  <c r="H87" i="23"/>
  <c r="H83" i="23"/>
  <c r="H78" i="23"/>
  <c r="H67" i="23"/>
  <c r="H71" i="23"/>
  <c r="P67" i="23"/>
  <c r="P71" i="23"/>
  <c r="P96" i="23"/>
  <c r="P76" i="23"/>
  <c r="P63" i="23"/>
  <c r="P100" i="23"/>
  <c r="P85" i="23"/>
  <c r="P77" i="23"/>
  <c r="P72" i="23"/>
  <c r="G65" i="23"/>
  <c r="M96" i="23"/>
  <c r="K82" i="24"/>
  <c r="J63" i="24"/>
  <c r="K78" i="24"/>
  <c r="F205" i="23"/>
  <c r="F193" i="23"/>
  <c r="N198" i="23"/>
  <c r="N165" i="23"/>
  <c r="B98" i="24"/>
  <c r="B81" i="24"/>
  <c r="B74" i="24"/>
  <c r="B66" i="24"/>
  <c r="B82" i="24"/>
  <c r="B102" i="24"/>
  <c r="B73" i="24"/>
  <c r="F162" i="23"/>
  <c r="M64" i="23"/>
  <c r="N63" i="23"/>
  <c r="M95" i="23"/>
  <c r="C90" i="24"/>
  <c r="C62" i="24"/>
  <c r="C59" i="24"/>
  <c r="C94" i="24"/>
  <c r="C64" i="24"/>
  <c r="C58" i="24"/>
  <c r="C66" i="24"/>
  <c r="C67" i="24"/>
  <c r="C60" i="24"/>
  <c r="C75" i="24"/>
  <c r="C63" i="24"/>
  <c r="J100" i="24"/>
  <c r="N199" i="24"/>
  <c r="N183" i="24"/>
  <c r="F165" i="23"/>
  <c r="N168" i="23"/>
  <c r="M67" i="23"/>
  <c r="M70" i="23"/>
  <c r="M85" i="23"/>
  <c r="M102" i="23"/>
  <c r="Q150" i="23"/>
  <c r="N162" i="23"/>
  <c r="N80" i="23"/>
  <c r="F189" i="23"/>
  <c r="M93" i="23"/>
  <c r="H99" i="23"/>
  <c r="L154" i="23"/>
  <c r="H72" i="23"/>
  <c r="H80" i="23"/>
  <c r="N89" i="23"/>
  <c r="H97" i="23"/>
  <c r="C153" i="23"/>
  <c r="C142" i="23"/>
  <c r="C138" i="23"/>
  <c r="J76" i="24"/>
  <c r="N167" i="24"/>
  <c r="B77" i="24"/>
  <c r="B63" i="24"/>
  <c r="J73" i="24"/>
  <c r="J81" i="24"/>
  <c r="F198" i="23"/>
  <c r="F173" i="23"/>
  <c r="M100" i="23"/>
  <c r="N197" i="23"/>
  <c r="F194" i="24"/>
  <c r="F172" i="24"/>
  <c r="F168" i="24"/>
  <c r="F182" i="24"/>
  <c r="N178" i="24"/>
  <c r="N192" i="23"/>
  <c r="M68" i="23"/>
  <c r="Q110" i="23"/>
  <c r="F176" i="23"/>
  <c r="G74" i="23"/>
  <c r="M78" i="23"/>
  <c r="M87" i="23"/>
  <c r="F196" i="23"/>
  <c r="M66" i="23"/>
  <c r="M90" i="23"/>
  <c r="M99" i="23"/>
  <c r="L137" i="23"/>
  <c r="L145" i="23"/>
  <c r="L150" i="23"/>
  <c r="L148" i="23"/>
  <c r="L142" i="23"/>
  <c r="L131" i="23"/>
  <c r="L143" i="23"/>
  <c r="L166" i="23"/>
  <c r="F64" i="23"/>
  <c r="N64" i="23"/>
  <c r="F72" i="23"/>
  <c r="N176" i="23"/>
  <c r="F184" i="23"/>
  <c r="N88" i="23"/>
  <c r="F200" i="23"/>
  <c r="N200" i="23"/>
  <c r="K84" i="24"/>
  <c r="F162" i="24"/>
  <c r="F167" i="24"/>
  <c r="Q115" i="24"/>
  <c r="B71" i="24"/>
  <c r="F166" i="23"/>
  <c r="J84" i="24"/>
  <c r="J88" i="24"/>
  <c r="J95" i="24"/>
  <c r="J60" i="24"/>
  <c r="J75" i="24"/>
  <c r="J96" i="24"/>
  <c r="J83" i="24"/>
  <c r="N166" i="23"/>
  <c r="N98" i="23"/>
  <c r="N97" i="23"/>
  <c r="Q120" i="23"/>
  <c r="F188" i="23"/>
  <c r="M89" i="23"/>
  <c r="M94" i="23"/>
  <c r="M74" i="23"/>
  <c r="G91" i="23"/>
  <c r="M154" i="23"/>
  <c r="M114" i="23"/>
  <c r="M150" i="23"/>
  <c r="M152" i="23"/>
  <c r="M134" i="23"/>
  <c r="F63" i="23"/>
  <c r="F183" i="23"/>
  <c r="L189" i="23"/>
  <c r="N191" i="23"/>
  <c r="L197" i="23"/>
  <c r="F199" i="23"/>
  <c r="N199" i="23"/>
  <c r="L153" i="23"/>
  <c r="Q111" i="23"/>
  <c r="C95" i="24"/>
  <c r="J87" i="24"/>
  <c r="F201" i="24"/>
  <c r="B65" i="24"/>
  <c r="D58" i="23"/>
  <c r="L110" i="23"/>
  <c r="F164" i="23"/>
  <c r="J168" i="23"/>
  <c r="D66" i="23"/>
  <c r="B176" i="23"/>
  <c r="J176" i="23"/>
  <c r="K177" i="23"/>
  <c r="L126" i="23"/>
  <c r="F180" i="23"/>
  <c r="B132" i="23"/>
  <c r="K81" i="23"/>
  <c r="L82" i="23"/>
  <c r="N188" i="23"/>
  <c r="C193" i="23"/>
  <c r="L90" i="23"/>
  <c r="N92" i="23"/>
  <c r="B200" i="23"/>
  <c r="J148" i="23"/>
  <c r="N204" i="23"/>
  <c r="C137" i="24"/>
  <c r="C126" i="24"/>
  <c r="C138" i="24"/>
  <c r="C115" i="24"/>
  <c r="C127" i="24"/>
  <c r="K122" i="24"/>
  <c r="K127" i="24"/>
  <c r="K138" i="24"/>
  <c r="C111" i="24"/>
  <c r="K143" i="24"/>
  <c r="L67" i="23"/>
  <c r="D87" i="23"/>
  <c r="H124" i="23"/>
  <c r="N135" i="23"/>
  <c r="F59" i="23"/>
  <c r="J167" i="23"/>
  <c r="K116" i="23"/>
  <c r="N67" i="23"/>
  <c r="J175" i="23"/>
  <c r="C124" i="23"/>
  <c r="K124" i="23"/>
  <c r="J183" i="23"/>
  <c r="C132" i="23"/>
  <c r="K132" i="23"/>
  <c r="L185" i="23"/>
  <c r="F187" i="23"/>
  <c r="B87" i="23"/>
  <c r="J191" i="23"/>
  <c r="K140" i="23"/>
  <c r="F195" i="23"/>
  <c r="N195" i="23"/>
  <c r="J147" i="23"/>
  <c r="C148" i="23"/>
  <c r="K200" i="23"/>
  <c r="F203" i="23"/>
  <c r="N203" i="23"/>
  <c r="Q63" i="23"/>
  <c r="L128" i="24"/>
  <c r="L123" i="24"/>
  <c r="B166" i="23"/>
  <c r="K167" i="23"/>
  <c r="F66" i="23"/>
  <c r="N66" i="23"/>
  <c r="C175" i="23"/>
  <c r="L124" i="23"/>
  <c r="J130" i="23"/>
  <c r="C131" i="23"/>
  <c r="K183" i="23"/>
  <c r="F82" i="23"/>
  <c r="B138" i="23"/>
  <c r="J138" i="23"/>
  <c r="K139" i="23"/>
  <c r="B146" i="23"/>
  <c r="C199" i="23"/>
  <c r="K147" i="23"/>
  <c r="F98" i="23"/>
  <c r="J206" i="23"/>
  <c r="Q124" i="23"/>
  <c r="P59" i="23"/>
  <c r="J113" i="23"/>
  <c r="K114" i="23"/>
  <c r="D63" i="23"/>
  <c r="F169" i="23"/>
  <c r="N169" i="23"/>
  <c r="B121" i="23"/>
  <c r="J121" i="23"/>
  <c r="C122" i="23"/>
  <c r="F177" i="23"/>
  <c r="N177" i="23"/>
  <c r="B129" i="23"/>
  <c r="J181" i="23"/>
  <c r="C130" i="23"/>
  <c r="K130" i="23"/>
  <c r="F185" i="23"/>
  <c r="N185" i="23"/>
  <c r="L139" i="23"/>
  <c r="B145" i="23"/>
  <c r="K146" i="23"/>
  <c r="N201" i="23"/>
  <c r="J205" i="23"/>
  <c r="C154" i="23"/>
  <c r="K102" i="23"/>
  <c r="Q117" i="23"/>
  <c r="Q94" i="24"/>
  <c r="Q77" i="24"/>
  <c r="Q68" i="24"/>
  <c r="B83" i="24"/>
  <c r="B195" i="24"/>
  <c r="N64" i="24"/>
  <c r="N86" i="24"/>
  <c r="M93" i="24"/>
  <c r="D101" i="24"/>
  <c r="F116" i="24"/>
  <c r="K163" i="24"/>
  <c r="G164" i="24"/>
  <c r="C188" i="24"/>
  <c r="N87" i="24"/>
  <c r="C199" i="24"/>
  <c r="G150" i="24"/>
  <c r="J154" i="24"/>
  <c r="K200" i="24"/>
  <c r="F84" i="24"/>
  <c r="N133" i="24"/>
  <c r="H79" i="24"/>
  <c r="F76" i="24"/>
  <c r="N69" i="24"/>
  <c r="G171" i="24"/>
  <c r="L64" i="24"/>
  <c r="K166" i="24"/>
  <c r="D59" i="24"/>
  <c r="G110" i="24"/>
  <c r="F59" i="24"/>
  <c r="J114" i="24"/>
  <c r="J121" i="24"/>
  <c r="B72" i="24"/>
  <c r="F79" i="24"/>
  <c r="B132" i="24"/>
  <c r="G190" i="24"/>
  <c r="F87" i="24"/>
  <c r="G146" i="24"/>
  <c r="M97" i="24"/>
  <c r="Q74" i="24"/>
  <c r="N71" i="24"/>
  <c r="H84" i="24"/>
  <c r="N93" i="24"/>
  <c r="L96" i="24"/>
  <c r="F101" i="24"/>
  <c r="J128" i="24"/>
  <c r="H60" i="24"/>
  <c r="G168" i="24"/>
  <c r="J119" i="24"/>
  <c r="M70" i="24"/>
  <c r="K188" i="24"/>
  <c r="M98" i="24"/>
  <c r="K206" i="24"/>
  <c r="H99" i="24"/>
  <c r="J148" i="24"/>
  <c r="M83" i="24"/>
  <c r="K185" i="24"/>
  <c r="P78" i="24"/>
  <c r="K175" i="24"/>
  <c r="F69" i="24"/>
  <c r="D67" i="24"/>
  <c r="J116" i="24"/>
  <c r="H62" i="24"/>
  <c r="G111" i="24"/>
  <c r="B164" i="24"/>
  <c r="P60" i="24"/>
  <c r="M61" i="24"/>
  <c r="L166" i="24"/>
  <c r="M68" i="24"/>
  <c r="L121" i="24"/>
  <c r="J122" i="24"/>
  <c r="F176" i="24"/>
  <c r="M127" i="24"/>
  <c r="J129" i="24"/>
  <c r="G183" i="24"/>
  <c r="F80" i="24"/>
  <c r="J85" i="24"/>
  <c r="J93" i="24"/>
  <c r="B96" i="24"/>
  <c r="Q99" i="24"/>
  <c r="N61" i="24"/>
  <c r="D66" i="24"/>
  <c r="N72" i="24"/>
  <c r="M78" i="24"/>
  <c r="D94" i="24"/>
  <c r="N96" i="24"/>
  <c r="N101" i="24"/>
  <c r="G169" i="24"/>
  <c r="H61" i="24"/>
  <c r="K168" i="24"/>
  <c r="G180" i="24"/>
  <c r="H81" i="24"/>
  <c r="B137" i="24"/>
  <c r="N95" i="24"/>
  <c r="H102" i="24"/>
  <c r="H95" i="24"/>
  <c r="B138" i="24"/>
  <c r="L83" i="24"/>
  <c r="F81" i="24"/>
  <c r="L75" i="24"/>
  <c r="N125" i="24"/>
  <c r="H71" i="24"/>
  <c r="B121" i="24"/>
  <c r="K162" i="24"/>
  <c r="F60" i="24"/>
  <c r="B171" i="24"/>
  <c r="P67" i="24"/>
  <c r="M121" i="24"/>
  <c r="L70" i="24"/>
  <c r="M76" i="24"/>
  <c r="L181" i="24"/>
  <c r="M188" i="24"/>
  <c r="L189" i="24"/>
  <c r="J190" i="24"/>
  <c r="F96" i="24"/>
  <c r="F95" i="24"/>
  <c r="N68" i="24"/>
  <c r="N84" i="24"/>
  <c r="D90" i="24"/>
  <c r="K177" i="24"/>
  <c r="P61" i="24"/>
  <c r="D72" i="24"/>
  <c r="H77" i="24"/>
  <c r="F83" i="24"/>
  <c r="P85" i="24"/>
  <c r="N99" i="24"/>
  <c r="L100" i="24"/>
  <c r="H98" i="24"/>
  <c r="D95" i="24"/>
  <c r="H87" i="24"/>
  <c r="H85" i="24"/>
  <c r="F113" i="24"/>
  <c r="P62" i="24"/>
  <c r="J169" i="24"/>
  <c r="G126" i="24"/>
  <c r="F75" i="24"/>
  <c r="B128" i="24"/>
  <c r="P76" i="24"/>
  <c r="B84" i="24"/>
  <c r="P84" i="24"/>
  <c r="F195" i="24"/>
  <c r="B144" i="24"/>
  <c r="B151" i="24"/>
  <c r="P99" i="24"/>
  <c r="L102" i="24"/>
  <c r="Q114" i="24"/>
  <c r="Q80" i="24"/>
  <c r="M180" i="24"/>
  <c r="B80" i="24"/>
  <c r="B112" i="24"/>
  <c r="M113" i="24"/>
  <c r="L170" i="24"/>
  <c r="F183" i="24"/>
  <c r="J145" i="24"/>
  <c r="L69" i="24"/>
  <c r="F72" i="24"/>
  <c r="B76" i="24"/>
  <c r="M120" i="24"/>
  <c r="J61" i="24"/>
  <c r="J125" i="24"/>
  <c r="B124" i="24"/>
  <c r="B91" i="24"/>
  <c r="B60" i="24"/>
  <c r="M69" i="24"/>
  <c r="L110" i="24"/>
  <c r="M173" i="24"/>
  <c r="G102" i="24"/>
  <c r="M84" i="24"/>
  <c r="C166" i="24"/>
  <c r="C125" i="24"/>
  <c r="J140" i="24"/>
  <c r="N60" i="24"/>
  <c r="L82" i="24"/>
  <c r="F146" i="24"/>
  <c r="F169" i="24"/>
  <c r="F177" i="24"/>
  <c r="K130" i="24"/>
  <c r="C194" i="24"/>
  <c r="F97" i="24"/>
  <c r="M119" i="24"/>
  <c r="K123" i="24"/>
  <c r="F185" i="24"/>
  <c r="L99" i="24"/>
  <c r="M124" i="24"/>
  <c r="J117" i="24"/>
  <c r="N172" i="24"/>
  <c r="G205" i="24"/>
  <c r="N81" i="24"/>
  <c r="B69" i="24"/>
  <c r="M102" i="24"/>
  <c r="L85" i="24"/>
  <c r="C176" i="24"/>
  <c r="C72" i="24"/>
  <c r="N143" i="24"/>
  <c r="N91" i="24"/>
  <c r="L97" i="24"/>
  <c r="L201" i="24"/>
  <c r="F203" i="24"/>
  <c r="F99" i="24"/>
  <c r="D73" i="24"/>
  <c r="B131" i="24"/>
  <c r="B79" i="24"/>
  <c r="K184" i="24"/>
  <c r="K80" i="24"/>
  <c r="M58" i="24"/>
  <c r="M162" i="24"/>
  <c r="L177" i="24"/>
  <c r="L73" i="24"/>
  <c r="P181" i="24"/>
  <c r="P77" i="24"/>
  <c r="J139" i="24"/>
  <c r="N187" i="24"/>
  <c r="C87" i="24"/>
  <c r="C68" i="24"/>
  <c r="N191" i="24"/>
  <c r="F165" i="24"/>
  <c r="B119" i="24"/>
  <c r="D89" i="24"/>
  <c r="L87" i="24"/>
  <c r="L63" i="24"/>
  <c r="D88" i="24"/>
  <c r="M174" i="24"/>
  <c r="N177" i="24"/>
  <c r="K183" i="24"/>
  <c r="B61" i="24"/>
  <c r="B67" i="24"/>
  <c r="L72" i="24"/>
  <c r="K86" i="24"/>
  <c r="L140" i="24"/>
  <c r="B59" i="24"/>
  <c r="N65" i="24"/>
  <c r="N73" i="24"/>
  <c r="D93" i="24"/>
  <c r="M94" i="24"/>
  <c r="M130" i="24"/>
  <c r="N134" i="24"/>
  <c r="I161" i="24"/>
  <c r="I109" i="24"/>
  <c r="A163" i="24"/>
  <c r="A59" i="24"/>
  <c r="A10" i="24"/>
  <c r="A111" i="24"/>
  <c r="H199" i="24"/>
  <c r="H191" i="24"/>
  <c r="H183" i="24"/>
  <c r="H175" i="24"/>
  <c r="H206" i="24"/>
  <c r="H190" i="24"/>
  <c r="H178" i="24"/>
  <c r="H177" i="24"/>
  <c r="H203" i="24"/>
  <c r="H202" i="24"/>
  <c r="H201" i="24"/>
  <c r="H200" i="24"/>
  <c r="H197" i="24"/>
  <c r="H196" i="24"/>
  <c r="H184" i="24"/>
  <c r="H171" i="24"/>
  <c r="H168" i="24"/>
  <c r="H205" i="24"/>
  <c r="H198" i="24"/>
  <c r="H193" i="24"/>
  <c r="H186" i="24"/>
  <c r="H189" i="24"/>
  <c r="H180" i="24"/>
  <c r="H170" i="24"/>
  <c r="H195" i="24"/>
  <c r="H194" i="24"/>
  <c r="H188" i="24"/>
  <c r="H182" i="24"/>
  <c r="H176" i="24"/>
  <c r="H173" i="24"/>
  <c r="H166" i="24"/>
  <c r="H181" i="24"/>
  <c r="H172" i="24"/>
  <c r="H162" i="24"/>
  <c r="H192" i="24"/>
  <c r="H167" i="24"/>
  <c r="H174" i="24"/>
  <c r="H164" i="24"/>
  <c r="H169" i="24"/>
  <c r="H179" i="24"/>
  <c r="H185" i="24"/>
  <c r="H204" i="24"/>
  <c r="H187" i="24"/>
  <c r="H165" i="24"/>
  <c r="P199" i="24"/>
  <c r="P191" i="24"/>
  <c r="P183" i="24"/>
  <c r="P175" i="24"/>
  <c r="P192" i="24"/>
  <c r="P179" i="24"/>
  <c r="P206" i="24"/>
  <c r="P202" i="24"/>
  <c r="P201" i="24"/>
  <c r="P198" i="24"/>
  <c r="P186" i="24"/>
  <c r="P185" i="24"/>
  <c r="P173" i="24"/>
  <c r="P172" i="24"/>
  <c r="P168" i="24"/>
  <c r="P196" i="24"/>
  <c r="P190" i="24"/>
  <c r="P163" i="24"/>
  <c r="P162" i="24"/>
  <c r="P177" i="24"/>
  <c r="P200" i="24"/>
  <c r="P204" i="24"/>
  <c r="P174" i="24"/>
  <c r="P171" i="24"/>
  <c r="P169" i="24"/>
  <c r="P165" i="24"/>
  <c r="P178" i="24"/>
  <c r="P166" i="24"/>
  <c r="P176" i="24"/>
  <c r="P203" i="24"/>
  <c r="P205" i="24"/>
  <c r="P197" i="24"/>
  <c r="P194" i="24"/>
  <c r="P187" i="24"/>
  <c r="P180" i="24"/>
  <c r="P167" i="24"/>
  <c r="P195" i="24"/>
  <c r="P170" i="24"/>
  <c r="P164" i="24"/>
  <c r="P189" i="24"/>
  <c r="P184" i="24"/>
  <c r="P193" i="24"/>
  <c r="P188" i="24"/>
  <c r="P182" i="24"/>
  <c r="F161" i="24"/>
  <c r="F109" i="24"/>
  <c r="C169" i="24"/>
  <c r="C117" i="24"/>
  <c r="K169" i="24"/>
  <c r="K117" i="24"/>
  <c r="C173" i="24"/>
  <c r="C121" i="24"/>
  <c r="K173" i="24"/>
  <c r="K121" i="24"/>
  <c r="C70" i="24"/>
  <c r="G133" i="24"/>
  <c r="F62" i="24"/>
  <c r="F114" i="24"/>
  <c r="M60" i="24"/>
  <c r="C69" i="24"/>
  <c r="H149" i="24"/>
  <c r="H141" i="24"/>
  <c r="H133" i="24"/>
  <c r="H125" i="24"/>
  <c r="H140" i="24"/>
  <c r="H128" i="24"/>
  <c r="H127" i="24"/>
  <c r="H142" i="24"/>
  <c r="H135" i="24"/>
  <c r="H129" i="24"/>
  <c r="H152" i="24"/>
  <c r="H151" i="24"/>
  <c r="H148" i="24"/>
  <c r="H138" i="24"/>
  <c r="H132" i="24"/>
  <c r="H126" i="24"/>
  <c r="H121" i="24"/>
  <c r="H113" i="24"/>
  <c r="H154" i="24"/>
  <c r="H144" i="24"/>
  <c r="H136" i="24"/>
  <c r="H112" i="24"/>
  <c r="H143" i="24"/>
  <c r="H130" i="24"/>
  <c r="H123" i="24"/>
  <c r="H124" i="24"/>
  <c r="H122" i="24"/>
  <c r="H146" i="24"/>
  <c r="H119" i="24"/>
  <c r="H118" i="24"/>
  <c r="H120" i="24"/>
  <c r="H111" i="24"/>
  <c r="H150" i="24"/>
  <c r="H117" i="24"/>
  <c r="H153" i="24"/>
  <c r="H116" i="24"/>
  <c r="H115" i="24"/>
  <c r="H139" i="24"/>
  <c r="H147" i="24"/>
  <c r="H114" i="24"/>
  <c r="H137" i="24"/>
  <c r="H110" i="24"/>
  <c r="P149" i="24"/>
  <c r="P141" i="24"/>
  <c r="P133" i="24"/>
  <c r="P125" i="24"/>
  <c r="P154" i="24"/>
  <c r="P153" i="24"/>
  <c r="P142" i="24"/>
  <c r="P129" i="24"/>
  <c r="P146" i="24"/>
  <c r="P139" i="24"/>
  <c r="P128" i="24"/>
  <c r="P150" i="24"/>
  <c r="P152" i="24"/>
  <c r="P147" i="24"/>
  <c r="P136" i="24"/>
  <c r="P121" i="24"/>
  <c r="P113" i="24"/>
  <c r="P137" i="24"/>
  <c r="P126" i="24"/>
  <c r="P114" i="24"/>
  <c r="P140" i="24"/>
  <c r="P134" i="24"/>
  <c r="P145" i="24"/>
  <c r="P131" i="24"/>
  <c r="P111" i="24"/>
  <c r="P110" i="24"/>
  <c r="P144" i="24"/>
  <c r="P124" i="24"/>
  <c r="P120" i="24"/>
  <c r="P130" i="24"/>
  <c r="P127" i="24"/>
  <c r="P123" i="24"/>
  <c r="P122" i="24"/>
  <c r="P112" i="24"/>
  <c r="P143" i="24"/>
  <c r="P138" i="24"/>
  <c r="P119" i="24"/>
  <c r="P118" i="24"/>
  <c r="P117" i="24"/>
  <c r="H161" i="24"/>
  <c r="H109" i="24"/>
  <c r="P109" i="24"/>
  <c r="P161" i="24"/>
  <c r="C181" i="24"/>
  <c r="C129" i="24"/>
  <c r="K181" i="24"/>
  <c r="K129" i="24"/>
  <c r="J79" i="24"/>
  <c r="J131" i="24"/>
  <c r="F192" i="24"/>
  <c r="F88" i="24"/>
  <c r="J202" i="24"/>
  <c r="J98" i="24"/>
  <c r="M75" i="24"/>
  <c r="G92" i="24"/>
  <c r="P115" i="24"/>
  <c r="P132" i="24"/>
  <c r="F137" i="24"/>
  <c r="H163" i="24"/>
  <c r="N171" i="24"/>
  <c r="N67" i="24"/>
  <c r="N118" i="24"/>
  <c r="B109" i="24"/>
  <c r="B161" i="24"/>
  <c r="J110" i="24"/>
  <c r="J58" i="24"/>
  <c r="G170" i="24"/>
  <c r="G118" i="24"/>
  <c r="F190" i="24"/>
  <c r="F86" i="24"/>
  <c r="F198" i="24"/>
  <c r="F94" i="24"/>
  <c r="D61" i="24"/>
  <c r="G96" i="24"/>
  <c r="K109" i="24"/>
  <c r="E161" i="24"/>
  <c r="E109" i="24"/>
  <c r="F170" i="24"/>
  <c r="F118" i="24"/>
  <c r="F171" i="24"/>
  <c r="F67" i="24"/>
  <c r="B166" i="24"/>
  <c r="B114" i="24"/>
  <c r="F126" i="24"/>
  <c r="F178" i="24"/>
  <c r="N179" i="24"/>
  <c r="N75" i="24"/>
  <c r="L77" i="24"/>
  <c r="F91" i="24"/>
  <c r="L109" i="24"/>
  <c r="C114" i="24"/>
  <c r="P116" i="24"/>
  <c r="H134" i="24"/>
  <c r="H145" i="24"/>
  <c r="M161" i="24"/>
  <c r="M109" i="24"/>
  <c r="G93" i="24"/>
  <c r="G85" i="24"/>
  <c r="G77" i="24"/>
  <c r="G69" i="24"/>
  <c r="G61" i="24"/>
  <c r="G95" i="24"/>
  <c r="G101" i="24"/>
  <c r="G90" i="24"/>
  <c r="G83" i="24"/>
  <c r="G73" i="24"/>
  <c r="G63" i="24"/>
  <c r="G88" i="24"/>
  <c r="G86" i="24"/>
  <c r="G74" i="24"/>
  <c r="G70" i="24"/>
  <c r="G68" i="24"/>
  <c r="G67" i="24"/>
  <c r="G66" i="24"/>
  <c r="G65" i="24"/>
  <c r="G64" i="24"/>
  <c r="G59" i="24"/>
  <c r="G100" i="24"/>
  <c r="G97" i="24"/>
  <c r="G87" i="24"/>
  <c r="G98" i="24"/>
  <c r="G71" i="24"/>
  <c r="G62" i="24"/>
  <c r="G89" i="24"/>
  <c r="G84" i="24"/>
  <c r="G82" i="24"/>
  <c r="G81" i="24"/>
  <c r="G80" i="24"/>
  <c r="G79" i="24"/>
  <c r="G78" i="24"/>
  <c r="G76" i="24"/>
  <c r="G75" i="24"/>
  <c r="G72" i="24"/>
  <c r="G94" i="24"/>
  <c r="G60" i="24"/>
  <c r="G58" i="24"/>
  <c r="G91" i="24"/>
  <c r="A162" i="24"/>
  <c r="A110" i="24"/>
  <c r="A58" i="24"/>
  <c r="D161" i="24"/>
  <c r="D109" i="24"/>
  <c r="K165" i="24"/>
  <c r="K113" i="24"/>
  <c r="F196" i="24"/>
  <c r="F92" i="24"/>
  <c r="N59" i="24"/>
  <c r="G99" i="24"/>
  <c r="F110" i="24"/>
  <c r="P151" i="24"/>
  <c r="J166" i="24"/>
  <c r="J161" i="24"/>
  <c r="J109" i="24"/>
  <c r="C183" i="24"/>
  <c r="C131" i="24"/>
  <c r="K201" i="24"/>
  <c r="K149" i="24"/>
  <c r="Q91" i="24"/>
  <c r="Q83" i="24"/>
  <c r="Q75" i="24"/>
  <c r="Q67" i="24"/>
  <c r="Q59" i="24"/>
  <c r="Q98" i="24"/>
  <c r="Q88" i="24"/>
  <c r="Q93" i="24"/>
  <c r="Q86" i="24"/>
  <c r="Q76" i="24"/>
  <c r="Q66" i="24"/>
  <c r="N70" i="24"/>
  <c r="C74" i="24"/>
  <c r="C76" i="24"/>
  <c r="N76" i="24"/>
  <c r="C77" i="24"/>
  <c r="C79" i="24"/>
  <c r="C80" i="24"/>
  <c r="C82" i="24"/>
  <c r="C83" i="24"/>
  <c r="K87" i="24"/>
  <c r="K88" i="24"/>
  <c r="B89" i="24"/>
  <c r="Q90" i="24"/>
  <c r="Q101" i="24"/>
  <c r="Q152" i="24"/>
  <c r="Q146" i="24"/>
  <c r="Q138" i="24"/>
  <c r="Q130" i="24"/>
  <c r="Q151" i="24"/>
  <c r="Q141" i="24"/>
  <c r="Q140" i="24"/>
  <c r="Q128" i="24"/>
  <c r="Q127" i="24"/>
  <c r="Q154" i="24"/>
  <c r="Q134" i="24"/>
  <c r="Q150" i="24"/>
  <c r="Q153" i="24"/>
  <c r="Q149" i="24"/>
  <c r="Q145" i="24"/>
  <c r="Q137" i="24"/>
  <c r="Q131" i="24"/>
  <c r="Q126" i="24"/>
  <c r="Q118" i="24"/>
  <c r="Q110" i="24"/>
  <c r="Q113" i="24"/>
  <c r="Q112" i="24"/>
  <c r="Q139" i="24"/>
  <c r="Q123" i="24"/>
  <c r="Q122" i="24"/>
  <c r="Q143" i="24"/>
  <c r="Q133" i="24"/>
  <c r="Q119" i="24"/>
  <c r="N109" i="24"/>
  <c r="N112" i="24"/>
  <c r="Q117" i="24"/>
  <c r="Q125" i="24"/>
  <c r="Q135" i="24"/>
  <c r="Q206" i="24"/>
  <c r="Q205" i="24"/>
  <c r="Q196" i="24"/>
  <c r="Q188" i="24"/>
  <c r="Q180" i="24"/>
  <c r="Q172" i="24"/>
  <c r="Q191" i="24"/>
  <c r="Q190" i="24"/>
  <c r="Q178" i="24"/>
  <c r="Q177" i="24"/>
  <c r="Q202" i="24"/>
  <c r="Q201" i="24"/>
  <c r="Q203" i="24"/>
  <c r="Q200" i="24"/>
  <c r="Q204" i="24"/>
  <c r="Q197" i="24"/>
  <c r="Q184" i="24"/>
  <c r="Q171" i="24"/>
  <c r="Q165" i="24"/>
  <c r="Q181" i="24"/>
  <c r="Q174" i="24"/>
  <c r="Q195" i="24"/>
  <c r="Q193" i="24"/>
  <c r="Q186" i="24"/>
  <c r="Q170" i="24"/>
  <c r="Q192" i="24"/>
  <c r="Q185" i="24"/>
  <c r="Q179" i="24"/>
  <c r="Q189" i="24"/>
  <c r="Q167" i="24"/>
  <c r="Q169" i="24"/>
  <c r="Q163" i="24"/>
  <c r="Q199" i="24"/>
  <c r="Q194" i="24"/>
  <c r="Q168" i="24"/>
  <c r="Q162" i="24"/>
  <c r="Q198" i="24"/>
  <c r="Q182" i="24"/>
  <c r="Q183" i="24"/>
  <c r="Q176" i="24"/>
  <c r="Q187" i="24"/>
  <c r="Q175" i="24"/>
  <c r="Q173" i="24"/>
  <c r="Q166" i="24"/>
  <c r="B178" i="24"/>
  <c r="C168" i="24"/>
  <c r="C116" i="24"/>
  <c r="B101" i="24"/>
  <c r="B99" i="24"/>
  <c r="B94" i="24"/>
  <c r="B86" i="24"/>
  <c r="B78" i="24"/>
  <c r="B70" i="24"/>
  <c r="B62" i="24"/>
  <c r="B90" i="24"/>
  <c r="B95" i="24"/>
  <c r="B85" i="24"/>
  <c r="B75" i="24"/>
  <c r="B68" i="24"/>
  <c r="B58" i="24"/>
  <c r="J101" i="24"/>
  <c r="J99" i="24"/>
  <c r="J94" i="24"/>
  <c r="J86" i="24"/>
  <c r="J78" i="24"/>
  <c r="J70" i="24"/>
  <c r="J62" i="24"/>
  <c r="J102" i="24"/>
  <c r="J97" i="24"/>
  <c r="J92" i="24"/>
  <c r="J82" i="24"/>
  <c r="J72" i="24"/>
  <c r="J65" i="24"/>
  <c r="Q58" i="24"/>
  <c r="Q60" i="24"/>
  <c r="F61" i="24"/>
  <c r="Q61" i="24"/>
  <c r="F63" i="24"/>
  <c r="Q63" i="24"/>
  <c r="F64" i="24"/>
  <c r="Q64" i="24"/>
  <c r="F65" i="24"/>
  <c r="F68" i="24"/>
  <c r="D77" i="24"/>
  <c r="D79" i="24"/>
  <c r="D80" i="24"/>
  <c r="N80" i="24"/>
  <c r="D82" i="24"/>
  <c r="D83" i="24"/>
  <c r="C84" i="24"/>
  <c r="C85" i="24"/>
  <c r="M85" i="24"/>
  <c r="C86" i="24"/>
  <c r="M86" i="24"/>
  <c r="B87" i="24"/>
  <c r="B88" i="24"/>
  <c r="M88" i="24"/>
  <c r="K92" i="24"/>
  <c r="B93" i="24"/>
  <c r="K96" i="24"/>
  <c r="B97" i="24"/>
  <c r="B100" i="24"/>
  <c r="O109" i="24"/>
  <c r="K110" i="24"/>
  <c r="Q120" i="24"/>
  <c r="Q121" i="24"/>
  <c r="Q124" i="24"/>
  <c r="F127" i="24"/>
  <c r="N128" i="24"/>
  <c r="M131" i="24"/>
  <c r="C133" i="24"/>
  <c r="C136" i="24"/>
  <c r="K137" i="24"/>
  <c r="F142" i="24"/>
  <c r="K97" i="24"/>
  <c r="K89" i="24"/>
  <c r="K81" i="24"/>
  <c r="K73" i="24"/>
  <c r="K65" i="24"/>
  <c r="K90" i="24"/>
  <c r="K99" i="24"/>
  <c r="K95" i="24"/>
  <c r="K85" i="24"/>
  <c r="K75" i="24"/>
  <c r="K68" i="24"/>
  <c r="K58" i="24"/>
  <c r="C118" i="24"/>
  <c r="C170" i="24"/>
  <c r="K170" i="24"/>
  <c r="K118" i="24"/>
  <c r="K187" i="24"/>
  <c r="K135" i="24"/>
  <c r="K194" i="24"/>
  <c r="K142" i="24"/>
  <c r="C197" i="24"/>
  <c r="C145" i="24"/>
  <c r="K199" i="24"/>
  <c r="K147" i="24"/>
  <c r="D92" i="24"/>
  <c r="D84" i="24"/>
  <c r="D76" i="24"/>
  <c r="D68" i="24"/>
  <c r="D60" i="24"/>
  <c r="D100" i="24"/>
  <c r="D96" i="24"/>
  <c r="D91" i="24"/>
  <c r="D81" i="24"/>
  <c r="D74" i="24"/>
  <c r="D64" i="24"/>
  <c r="L92" i="24"/>
  <c r="L84" i="24"/>
  <c r="L76" i="24"/>
  <c r="L68" i="24"/>
  <c r="L60" i="24"/>
  <c r="L101" i="24"/>
  <c r="L93" i="24"/>
  <c r="L98" i="24"/>
  <c r="L88" i="24"/>
  <c r="L78" i="24"/>
  <c r="L71" i="24"/>
  <c r="L61" i="24"/>
  <c r="J59" i="24"/>
  <c r="Q78" i="24"/>
  <c r="Q79" i="24"/>
  <c r="Q81" i="24"/>
  <c r="Q82" i="24"/>
  <c r="D87" i="24"/>
  <c r="Q89" i="24"/>
  <c r="K91" i="24"/>
  <c r="B92" i="24"/>
  <c r="Q97" i="24"/>
  <c r="M99" i="24"/>
  <c r="Q100" i="24"/>
  <c r="L145" i="24"/>
  <c r="L137" i="24"/>
  <c r="L129" i="24"/>
  <c r="L153" i="24"/>
  <c r="L149" i="24"/>
  <c r="L148" i="24"/>
  <c r="L147" i="24"/>
  <c r="L135" i="24"/>
  <c r="L134" i="24"/>
  <c r="L154" i="24"/>
  <c r="L144" i="24"/>
  <c r="L143" i="24"/>
  <c r="L126" i="24"/>
  <c r="L151" i="24"/>
  <c r="L142" i="24"/>
  <c r="L117" i="24"/>
  <c r="L138" i="24"/>
  <c r="L127" i="24"/>
  <c r="L124" i="24"/>
  <c r="L120" i="24"/>
  <c r="L119" i="24"/>
  <c r="L141" i="24"/>
  <c r="L132" i="24"/>
  <c r="L125" i="24"/>
  <c r="L118" i="24"/>
  <c r="L152" i="24"/>
  <c r="L116" i="24"/>
  <c r="L131" i="24"/>
  <c r="L113" i="24"/>
  <c r="M110" i="24"/>
  <c r="C123" i="24"/>
  <c r="L133" i="24"/>
  <c r="L136" i="24"/>
  <c r="C141" i="24"/>
  <c r="Q142" i="24"/>
  <c r="C162" i="24"/>
  <c r="C189" i="24"/>
  <c r="C97" i="24"/>
  <c r="C89" i="24"/>
  <c r="C81" i="24"/>
  <c r="C73" i="24"/>
  <c r="C65" i="24"/>
  <c r="C101" i="24"/>
  <c r="C93" i="24"/>
  <c r="C98" i="24"/>
  <c r="C88" i="24"/>
  <c r="C78" i="24"/>
  <c r="C71" i="24"/>
  <c r="C61" i="24"/>
  <c r="J91" i="24"/>
  <c r="C100" i="24"/>
  <c r="K133" i="24"/>
  <c r="C171" i="24"/>
  <c r="C119" i="24"/>
  <c r="K171" i="24"/>
  <c r="K119" i="24"/>
  <c r="M95" i="24"/>
  <c r="M87" i="24"/>
  <c r="M79" i="24"/>
  <c r="M71" i="24"/>
  <c r="M63" i="24"/>
  <c r="M100" i="24"/>
  <c r="M96" i="24"/>
  <c r="M91" i="24"/>
  <c r="M81" i="24"/>
  <c r="M74" i="24"/>
  <c r="M64" i="24"/>
  <c r="Q161" i="24"/>
  <c r="Q109" i="24"/>
  <c r="K59" i="24"/>
  <c r="K62" i="24"/>
  <c r="J64" i="24"/>
  <c r="J66" i="24"/>
  <c r="J67" i="24"/>
  <c r="J69" i="24"/>
  <c r="Q84" i="24"/>
  <c r="Q85" i="24"/>
  <c r="Q87" i="24"/>
  <c r="J90" i="24"/>
  <c r="L91" i="24"/>
  <c r="C92" i="24"/>
  <c r="K94" i="24"/>
  <c r="L95" i="24"/>
  <c r="C96" i="24"/>
  <c r="C99" i="24"/>
  <c r="K101" i="24"/>
  <c r="C102" i="24"/>
  <c r="M154" i="24"/>
  <c r="M150" i="24"/>
  <c r="M142" i="24"/>
  <c r="M134" i="24"/>
  <c r="M126" i="24"/>
  <c r="M146" i="24"/>
  <c r="M133" i="24"/>
  <c r="M143" i="24"/>
  <c r="M151" i="24"/>
  <c r="M141" i="24"/>
  <c r="M137" i="24"/>
  <c r="M132" i="24"/>
  <c r="M153" i="24"/>
  <c r="M129" i="24"/>
  <c r="M122" i="24"/>
  <c r="M114" i="24"/>
  <c r="M148" i="24"/>
  <c r="M135" i="24"/>
  <c r="M125" i="24"/>
  <c r="M118" i="24"/>
  <c r="M152" i="24"/>
  <c r="M149" i="24"/>
  <c r="M147" i="24"/>
  <c r="M117" i="24"/>
  <c r="M116" i="24"/>
  <c r="M140" i="24"/>
  <c r="M115" i="24"/>
  <c r="M145" i="24"/>
  <c r="M139" i="24"/>
  <c r="M128" i="24"/>
  <c r="M112" i="24"/>
  <c r="M111" i="24"/>
  <c r="G109" i="24"/>
  <c r="G112" i="24"/>
  <c r="L114" i="24"/>
  <c r="G119" i="24"/>
  <c r="F120" i="24"/>
  <c r="F125" i="24"/>
  <c r="F132" i="24"/>
  <c r="M136" i="24"/>
  <c r="L139" i="24"/>
  <c r="M144" i="24"/>
  <c r="F78" i="24"/>
  <c r="L130" i="24"/>
  <c r="C180" i="24"/>
  <c r="C128" i="24"/>
  <c r="F102" i="24"/>
  <c r="L58" i="24"/>
  <c r="L59" i="24"/>
  <c r="K60" i="24"/>
  <c r="K61" i="24"/>
  <c r="L62" i="24"/>
  <c r="K63" i="24"/>
  <c r="K64" i="24"/>
  <c r="L65" i="24"/>
  <c r="K66" i="24"/>
  <c r="K67" i="24"/>
  <c r="J68" i="24"/>
  <c r="K69" i="24"/>
  <c r="K70" i="24"/>
  <c r="K72" i="24"/>
  <c r="J74" i="24"/>
  <c r="J77" i="24"/>
  <c r="J80" i="24"/>
  <c r="J89" i="24"/>
  <c r="L90" i="24"/>
  <c r="C91" i="24"/>
  <c r="Q92" i="24"/>
  <c r="L94" i="24"/>
  <c r="Q96" i="24"/>
  <c r="K98" i="24"/>
  <c r="D99" i="24"/>
  <c r="M101" i="24"/>
  <c r="D102" i="24"/>
  <c r="Q102" i="24"/>
  <c r="F147" i="24"/>
  <c r="F139" i="24"/>
  <c r="F131" i="24"/>
  <c r="F153" i="24"/>
  <c r="F152" i="24"/>
  <c r="F151" i="24"/>
  <c r="F150" i="24"/>
  <c r="F149" i="24"/>
  <c r="F143" i="24"/>
  <c r="F130" i="24"/>
  <c r="F140" i="24"/>
  <c r="F144" i="24"/>
  <c r="F145" i="24"/>
  <c r="F119" i="24"/>
  <c r="F111" i="24"/>
  <c r="F128" i="24"/>
  <c r="F115" i="24"/>
  <c r="F154" i="24"/>
  <c r="F136" i="24"/>
  <c r="F133" i="24"/>
  <c r="F112" i="24"/>
  <c r="F141" i="24"/>
  <c r="F135" i="24"/>
  <c r="F124" i="24"/>
  <c r="F122" i="24"/>
  <c r="F121" i="24"/>
  <c r="N147" i="24"/>
  <c r="N139" i="24"/>
  <c r="N131" i="24"/>
  <c r="N123" i="24"/>
  <c r="N150" i="24"/>
  <c r="N145" i="24"/>
  <c r="N144" i="24"/>
  <c r="N132" i="24"/>
  <c r="N151" i="24"/>
  <c r="N142" i="24"/>
  <c r="N141" i="24"/>
  <c r="N138" i="24"/>
  <c r="N127" i="24"/>
  <c r="N154" i="24"/>
  <c r="N148" i="24"/>
  <c r="N140" i="24"/>
  <c r="N135" i="24"/>
  <c r="N130" i="24"/>
  <c r="N119" i="24"/>
  <c r="N111" i="24"/>
  <c r="N152" i="24"/>
  <c r="N149" i="24"/>
  <c r="N117" i="24"/>
  <c r="N116" i="24"/>
  <c r="N129" i="24"/>
  <c r="N115" i="24"/>
  <c r="N146" i="24"/>
  <c r="N137" i="24"/>
  <c r="N126" i="24"/>
  <c r="N114" i="24"/>
  <c r="N113" i="24"/>
  <c r="N136" i="24"/>
  <c r="N110" i="24"/>
  <c r="L111" i="24"/>
  <c r="L115" i="24"/>
  <c r="K116" i="24"/>
  <c r="F123" i="24"/>
  <c r="G124" i="24"/>
  <c r="K126" i="24"/>
  <c r="Q136" i="24"/>
  <c r="F138" i="24"/>
  <c r="C143" i="24"/>
  <c r="Q144" i="24"/>
  <c r="L146" i="24"/>
  <c r="F148" i="24"/>
  <c r="L150" i="24"/>
  <c r="N153" i="24"/>
  <c r="J168" i="24"/>
  <c r="B172" i="24"/>
  <c r="H96" i="24"/>
  <c r="H88" i="24"/>
  <c r="H80" i="24"/>
  <c r="H72" i="24"/>
  <c r="H64" i="24"/>
  <c r="P96" i="24"/>
  <c r="P88" i="24"/>
  <c r="P80" i="24"/>
  <c r="P72" i="24"/>
  <c r="P64" i="24"/>
  <c r="H59" i="24"/>
  <c r="P63" i="24"/>
  <c r="H66" i="24"/>
  <c r="P73" i="24"/>
  <c r="H76" i="24"/>
  <c r="P83" i="24"/>
  <c r="H86" i="24"/>
  <c r="P90" i="24"/>
  <c r="H93" i="24"/>
  <c r="P101" i="24"/>
  <c r="C151" i="24"/>
  <c r="C148" i="24"/>
  <c r="C140" i="24"/>
  <c r="C132" i="24"/>
  <c r="C124" i="24"/>
  <c r="C150" i="24"/>
  <c r="C147" i="24"/>
  <c r="C135" i="24"/>
  <c r="C134" i="24"/>
  <c r="C144" i="24"/>
  <c r="C153" i="24"/>
  <c r="C152" i="24"/>
  <c r="C149" i="24"/>
  <c r="C120" i="24"/>
  <c r="C112" i="24"/>
  <c r="K151" i="24"/>
  <c r="K148" i="24"/>
  <c r="K140" i="24"/>
  <c r="K132" i="24"/>
  <c r="K124" i="24"/>
  <c r="K136" i="24"/>
  <c r="K150" i="24"/>
  <c r="K146" i="24"/>
  <c r="K145" i="24"/>
  <c r="K152" i="24"/>
  <c r="K131" i="24"/>
  <c r="K154" i="24"/>
  <c r="K144" i="24"/>
  <c r="K139" i="24"/>
  <c r="K134" i="24"/>
  <c r="K128" i="24"/>
  <c r="K120" i="24"/>
  <c r="K112" i="24"/>
  <c r="C113" i="24"/>
  <c r="K114" i="24"/>
  <c r="K115" i="24"/>
  <c r="G120" i="24"/>
  <c r="G125" i="24"/>
  <c r="C130" i="24"/>
  <c r="G132" i="24"/>
  <c r="C142" i="24"/>
  <c r="G147" i="24"/>
  <c r="K153" i="24"/>
  <c r="B201" i="24"/>
  <c r="B193" i="24"/>
  <c r="B185" i="24"/>
  <c r="B177" i="24"/>
  <c r="B199" i="24"/>
  <c r="B198" i="24"/>
  <c r="B186" i="24"/>
  <c r="B205" i="24"/>
  <c r="B196" i="24"/>
  <c r="B192" i="24"/>
  <c r="B180" i="24"/>
  <c r="B179" i="24"/>
  <c r="B170" i="24"/>
  <c r="B162" i="24"/>
  <c r="B194" i="24"/>
  <c r="B176" i="24"/>
  <c r="B169" i="24"/>
  <c r="B204" i="24"/>
  <c r="B200" i="24"/>
  <c r="B181" i="24"/>
  <c r="B173" i="24"/>
  <c r="B191" i="24"/>
  <c r="B202" i="24"/>
  <c r="B190" i="24"/>
  <c r="B184" i="24"/>
  <c r="B163" i="24"/>
  <c r="B206" i="24"/>
  <c r="B203" i="24"/>
  <c r="B197" i="24"/>
  <c r="B189" i="24"/>
  <c r="B183" i="24"/>
  <c r="B188" i="24"/>
  <c r="B187" i="24"/>
  <c r="B182" i="24"/>
  <c r="B168" i="24"/>
  <c r="B165" i="24"/>
  <c r="B175" i="24"/>
  <c r="B174" i="24"/>
  <c r="B167" i="24"/>
  <c r="J201" i="24"/>
  <c r="J193" i="24"/>
  <c r="J185" i="24"/>
  <c r="J177" i="24"/>
  <c r="J200" i="24"/>
  <c r="J188" i="24"/>
  <c r="J187" i="24"/>
  <c r="J175" i="24"/>
  <c r="J204" i="24"/>
  <c r="J199" i="24"/>
  <c r="J197" i="24"/>
  <c r="J205" i="24"/>
  <c r="J194" i="24"/>
  <c r="J181" i="24"/>
  <c r="J170" i="24"/>
  <c r="J162" i="24"/>
  <c r="J191" i="24"/>
  <c r="J182" i="24"/>
  <c r="J206" i="24"/>
  <c r="J178" i="24"/>
  <c r="J198" i="24"/>
  <c r="J203" i="24"/>
  <c r="J186" i="24"/>
  <c r="J180" i="24"/>
  <c r="J163" i="24"/>
  <c r="J174" i="24"/>
  <c r="J167" i="24"/>
  <c r="J164" i="24"/>
  <c r="J196" i="24"/>
  <c r="J183" i="24"/>
  <c r="J173" i="24"/>
  <c r="J172" i="24"/>
  <c r="J171" i="24"/>
  <c r="J189" i="24"/>
  <c r="J184" i="24"/>
  <c r="J176" i="24"/>
  <c r="J179" i="24"/>
  <c r="J165" i="24"/>
  <c r="J192" i="24"/>
  <c r="G130" i="24"/>
  <c r="G138" i="24"/>
  <c r="G148" i="24"/>
  <c r="M168" i="24"/>
  <c r="G153" i="24"/>
  <c r="G144" i="24"/>
  <c r="G136" i="24"/>
  <c r="G128" i="24"/>
  <c r="G154" i="24"/>
  <c r="G151" i="24"/>
  <c r="G142" i="24"/>
  <c r="G141" i="24"/>
  <c r="G129" i="24"/>
  <c r="G152" i="24"/>
  <c r="G134" i="24"/>
  <c r="G149" i="24"/>
  <c r="G143" i="24"/>
  <c r="G137" i="24"/>
  <c r="G131" i="24"/>
  <c r="G116" i="24"/>
  <c r="G113" i="24"/>
  <c r="G114" i="24"/>
  <c r="G139" i="24"/>
  <c r="F58" i="24"/>
  <c r="N58" i="24"/>
  <c r="F66" i="24"/>
  <c r="N66" i="24"/>
  <c r="F74" i="24"/>
  <c r="N74" i="24"/>
  <c r="F82" i="24"/>
  <c r="N82" i="24"/>
  <c r="F90" i="24"/>
  <c r="N90" i="24"/>
  <c r="F98" i="24"/>
  <c r="N98" i="24"/>
  <c r="F100" i="24"/>
  <c r="N100" i="24"/>
  <c r="B143" i="24"/>
  <c r="B135" i="24"/>
  <c r="B127" i="24"/>
  <c r="B153" i="24"/>
  <c r="B149" i="24"/>
  <c r="B148" i="24"/>
  <c r="B136" i="24"/>
  <c r="B154" i="24"/>
  <c r="B146" i="24"/>
  <c r="B145" i="24"/>
  <c r="J143" i="24"/>
  <c r="J135" i="24"/>
  <c r="J127" i="24"/>
  <c r="J152" i="24"/>
  <c r="J138" i="24"/>
  <c r="J137" i="24"/>
  <c r="J153" i="24"/>
  <c r="J149" i="24"/>
  <c r="J147" i="24"/>
  <c r="B115" i="24"/>
  <c r="J115" i="24"/>
  <c r="B123" i="24"/>
  <c r="J123" i="24"/>
  <c r="B129" i="24"/>
  <c r="J133" i="24"/>
  <c r="B140" i="24"/>
  <c r="J146" i="24"/>
  <c r="J150" i="24"/>
  <c r="M204" i="24"/>
  <c r="M203" i="24"/>
  <c r="M200" i="24"/>
  <c r="M192" i="24"/>
  <c r="M184" i="24"/>
  <c r="M176" i="24"/>
  <c r="M196" i="24"/>
  <c r="M183" i="24"/>
  <c r="M205" i="24"/>
  <c r="M206" i="24"/>
  <c r="M202" i="24"/>
  <c r="M190" i="24"/>
  <c r="M189" i="24"/>
  <c r="M177" i="24"/>
  <c r="M169" i="24"/>
  <c r="M197" i="24"/>
  <c r="M194" i="24"/>
  <c r="M187" i="24"/>
  <c r="M178" i="24"/>
  <c r="M172" i="24"/>
  <c r="M167" i="24"/>
  <c r="M166" i="24"/>
  <c r="M181" i="24"/>
  <c r="M199" i="24"/>
  <c r="M193" i="24"/>
  <c r="M186" i="24"/>
  <c r="M201" i="24"/>
  <c r="M191" i="24"/>
  <c r="M185" i="24"/>
  <c r="M179" i="24"/>
  <c r="M165" i="24"/>
  <c r="M163" i="24"/>
  <c r="M170" i="24"/>
  <c r="G206" i="24"/>
  <c r="G202" i="24"/>
  <c r="G194" i="24"/>
  <c r="G186" i="24"/>
  <c r="G178" i="24"/>
  <c r="G192" i="24"/>
  <c r="G191" i="24"/>
  <c r="G179" i="24"/>
  <c r="G203" i="24"/>
  <c r="G201" i="24"/>
  <c r="G204" i="24"/>
  <c r="G198" i="24"/>
  <c r="G185" i="24"/>
  <c r="G173" i="24"/>
  <c r="G172" i="24"/>
  <c r="G163" i="24"/>
  <c r="G195" i="24"/>
  <c r="G177" i="24"/>
  <c r="G174" i="24"/>
  <c r="G162" i="24"/>
  <c r="G182" i="24"/>
  <c r="G197" i="24"/>
  <c r="G196" i="24"/>
  <c r="G189" i="24"/>
  <c r="G193" i="24"/>
  <c r="G187" i="24"/>
  <c r="G175" i="24"/>
  <c r="G167" i="24"/>
  <c r="G165" i="24"/>
  <c r="M171" i="24"/>
  <c r="M175" i="24"/>
  <c r="G181" i="24"/>
  <c r="G188" i="24"/>
  <c r="L195" i="24"/>
  <c r="L187" i="24"/>
  <c r="L179" i="24"/>
  <c r="L171" i="24"/>
  <c r="L204" i="24"/>
  <c r="L198" i="24"/>
  <c r="L197" i="24"/>
  <c r="L185" i="24"/>
  <c r="L184" i="24"/>
  <c r="L191" i="24"/>
  <c r="L178" i="24"/>
  <c r="L164" i="24"/>
  <c r="L206" i="24"/>
  <c r="L180" i="24"/>
  <c r="L168" i="24"/>
  <c r="L192" i="24"/>
  <c r="L183" i="24"/>
  <c r="L173" i="24"/>
  <c r="L174" i="24"/>
  <c r="F205" i="24"/>
  <c r="L163" i="24"/>
  <c r="L172" i="24"/>
  <c r="L175" i="24"/>
  <c r="L193" i="24"/>
  <c r="L199" i="24"/>
  <c r="N174" i="24"/>
  <c r="F175" i="24"/>
  <c r="F184" i="24"/>
  <c r="N190" i="24"/>
  <c r="F191" i="24"/>
  <c r="F197" i="24"/>
  <c r="F189" i="24"/>
  <c r="F181" i="24"/>
  <c r="F173" i="24"/>
  <c r="F193" i="24"/>
  <c r="F180" i="24"/>
  <c r="F206" i="24"/>
  <c r="F202" i="24"/>
  <c r="F200" i="24"/>
  <c r="F199" i="24"/>
  <c r="F187" i="24"/>
  <c r="F186" i="24"/>
  <c r="F174" i="24"/>
  <c r="F166" i="24"/>
  <c r="N197" i="24"/>
  <c r="N189" i="24"/>
  <c r="N181" i="24"/>
  <c r="N173" i="24"/>
  <c r="N195" i="24"/>
  <c r="N194" i="24"/>
  <c r="N182" i="24"/>
  <c r="N205" i="24"/>
  <c r="N203" i="24"/>
  <c r="N201" i="24"/>
  <c r="N188" i="24"/>
  <c r="N176" i="24"/>
  <c r="N175" i="24"/>
  <c r="N166" i="24"/>
  <c r="F163" i="24"/>
  <c r="F164" i="24"/>
  <c r="N165" i="24"/>
  <c r="F179" i="24"/>
  <c r="N185" i="24"/>
  <c r="F188" i="24"/>
  <c r="F204" i="24"/>
  <c r="C205" i="24"/>
  <c r="C204" i="24"/>
  <c r="C198" i="24"/>
  <c r="C190" i="24"/>
  <c r="C182" i="24"/>
  <c r="C174" i="24"/>
  <c r="K205" i="24"/>
  <c r="K204" i="24"/>
  <c r="K198" i="24"/>
  <c r="K190" i="24"/>
  <c r="K182" i="24"/>
  <c r="K174" i="24"/>
  <c r="C167" i="24"/>
  <c r="K167" i="24"/>
  <c r="C178" i="24"/>
  <c r="K179" i="24"/>
  <c r="K180" i="24"/>
  <c r="C191" i="24"/>
  <c r="K192" i="24"/>
  <c r="K193" i="24"/>
  <c r="C206" i="24"/>
  <c r="Q115" i="23"/>
  <c r="C114" i="23"/>
  <c r="N65" i="23"/>
  <c r="F73" i="23"/>
  <c r="J129" i="23"/>
  <c r="B195" i="23"/>
  <c r="F115" i="23"/>
  <c r="F168" i="23"/>
  <c r="N170" i="23"/>
  <c r="N173" i="23"/>
  <c r="N174" i="23"/>
  <c r="J112" i="23"/>
  <c r="J101" i="23"/>
  <c r="B173" i="23"/>
  <c r="K96" i="23"/>
  <c r="L178" i="23"/>
  <c r="B139" i="23"/>
  <c r="J162" i="23"/>
  <c r="C80" i="23"/>
  <c r="D83" i="23"/>
  <c r="N86" i="23"/>
  <c r="J201" i="23"/>
  <c r="B191" i="23"/>
  <c r="N96" i="23"/>
  <c r="N94" i="23"/>
  <c r="N139" i="23"/>
  <c r="O109" i="23"/>
  <c r="N109" i="23"/>
  <c r="A162" i="23"/>
  <c r="A110" i="23"/>
  <c r="A58" i="23"/>
  <c r="A9" i="23"/>
  <c r="B161" i="23"/>
  <c r="B109" i="23"/>
  <c r="D161" i="23"/>
  <c r="D109" i="23"/>
  <c r="L109" i="23"/>
  <c r="L161" i="23"/>
  <c r="P161" i="23"/>
  <c r="P109" i="23"/>
  <c r="C169" i="23"/>
  <c r="C117" i="23"/>
  <c r="D82" i="23"/>
  <c r="C136" i="23"/>
  <c r="C188" i="23"/>
  <c r="K138" i="23"/>
  <c r="K190" i="23"/>
  <c r="Q96" i="23"/>
  <c r="Q88" i="23"/>
  <c r="Q101" i="23"/>
  <c r="Q90" i="23"/>
  <c r="Q85" i="23"/>
  <c r="Q77" i="23"/>
  <c r="Q69" i="23"/>
  <c r="Q61" i="23"/>
  <c r="Q100" i="23"/>
  <c r="Q87" i="23"/>
  <c r="Q83" i="23"/>
  <c r="Q102" i="23"/>
  <c r="Q81" i="23"/>
  <c r="Q71" i="23"/>
  <c r="Q64" i="23"/>
  <c r="Q97" i="23"/>
  <c r="Q84" i="23"/>
  <c r="Q86" i="23"/>
  <c r="Q68" i="23"/>
  <c r="Q93" i="23"/>
  <c r="Q92" i="23"/>
  <c r="Q82" i="23"/>
  <c r="Q79" i="23"/>
  <c r="Q75" i="23"/>
  <c r="Q73" i="23"/>
  <c r="Q91" i="23"/>
  <c r="Q70" i="23"/>
  <c r="Q99" i="23"/>
  <c r="Q98" i="23"/>
  <c r="Q89" i="23"/>
  <c r="Q62" i="23"/>
  <c r="D64" i="23"/>
  <c r="K70" i="23"/>
  <c r="J161" i="23"/>
  <c r="J109" i="23"/>
  <c r="L121" i="23"/>
  <c r="L173" i="23"/>
  <c r="L174" i="23"/>
  <c r="L122" i="23"/>
  <c r="L175" i="23"/>
  <c r="L71" i="23"/>
  <c r="L123" i="23"/>
  <c r="B177" i="23"/>
  <c r="B125" i="23"/>
  <c r="F204" i="23"/>
  <c r="F152" i="23"/>
  <c r="B91" i="23"/>
  <c r="B99" i="23"/>
  <c r="B92" i="23"/>
  <c r="B80" i="23"/>
  <c r="B72" i="23"/>
  <c r="B64" i="23"/>
  <c r="B82" i="23"/>
  <c r="B98" i="23"/>
  <c r="B97" i="23"/>
  <c r="B102" i="23"/>
  <c r="B83" i="23"/>
  <c r="B73" i="23"/>
  <c r="B63" i="23"/>
  <c r="B101" i="23"/>
  <c r="B93" i="23"/>
  <c r="B89" i="23"/>
  <c r="B100" i="23"/>
  <c r="B84" i="23"/>
  <c r="B77" i="23"/>
  <c r="B74" i="23"/>
  <c r="B86" i="23"/>
  <c r="B67" i="23"/>
  <c r="B66" i="23"/>
  <c r="B65" i="23"/>
  <c r="B62" i="23"/>
  <c r="B59" i="23"/>
  <c r="B68" i="23"/>
  <c r="B61" i="23"/>
  <c r="B60" i="23"/>
  <c r="B58" i="23"/>
  <c r="B90" i="23"/>
  <c r="B85" i="23"/>
  <c r="B79" i="23"/>
  <c r="B75" i="23"/>
  <c r="B96" i="23"/>
  <c r="B81" i="23"/>
  <c r="B69" i="23"/>
  <c r="B95" i="23"/>
  <c r="B88" i="23"/>
  <c r="B94" i="23"/>
  <c r="B70" i="23"/>
  <c r="J91" i="23"/>
  <c r="J100" i="23"/>
  <c r="J96" i="23"/>
  <c r="J89" i="23"/>
  <c r="J80" i="23"/>
  <c r="J72" i="23"/>
  <c r="J64" i="23"/>
  <c r="J93" i="23"/>
  <c r="J90" i="23"/>
  <c r="J88" i="23"/>
  <c r="J87" i="23"/>
  <c r="J77" i="23"/>
  <c r="J70" i="23"/>
  <c r="J60" i="23"/>
  <c r="J82" i="23"/>
  <c r="J102" i="23"/>
  <c r="J83" i="23"/>
  <c r="J95" i="23"/>
  <c r="J81" i="23"/>
  <c r="J84" i="23"/>
  <c r="J78" i="23"/>
  <c r="J76" i="23"/>
  <c r="J94" i="23"/>
  <c r="J74" i="23"/>
  <c r="J71" i="23"/>
  <c r="J67" i="23"/>
  <c r="J66" i="23"/>
  <c r="J65" i="23"/>
  <c r="J63" i="23"/>
  <c r="J62" i="23"/>
  <c r="J59" i="23"/>
  <c r="J61" i="23"/>
  <c r="J86" i="23"/>
  <c r="J68" i="23"/>
  <c r="J92" i="23"/>
  <c r="J79" i="23"/>
  <c r="J75" i="23"/>
  <c r="J73" i="23"/>
  <c r="C74" i="23"/>
  <c r="B76" i="23"/>
  <c r="B78" i="23"/>
  <c r="Q95" i="23"/>
  <c r="H205" i="23"/>
  <c r="H196" i="23"/>
  <c r="H188" i="23"/>
  <c r="H180" i="23"/>
  <c r="H172" i="23"/>
  <c r="H206" i="23"/>
  <c r="H203" i="23"/>
  <c r="H197" i="23"/>
  <c r="H201" i="23"/>
  <c r="H189" i="23"/>
  <c r="H176" i="23"/>
  <c r="H169" i="23"/>
  <c r="H192" i="23"/>
  <c r="H187" i="23"/>
  <c r="H179" i="23"/>
  <c r="H174" i="23"/>
  <c r="H164" i="23"/>
  <c r="H163" i="23"/>
  <c r="H204" i="23"/>
  <c r="H202" i="23"/>
  <c r="H199" i="23"/>
  <c r="H190" i="23"/>
  <c r="H185" i="23"/>
  <c r="H195" i="23"/>
  <c r="H198" i="23"/>
  <c r="H191" i="23"/>
  <c r="H186" i="23"/>
  <c r="H177" i="23"/>
  <c r="H168" i="23"/>
  <c r="H175" i="23"/>
  <c r="H170" i="23"/>
  <c r="H193" i="23"/>
  <c r="H166" i="23"/>
  <c r="H182" i="23"/>
  <c r="H167" i="23"/>
  <c r="H200" i="23"/>
  <c r="H173" i="23"/>
  <c r="H165" i="23"/>
  <c r="H184" i="23"/>
  <c r="H162" i="23"/>
  <c r="H194" i="23"/>
  <c r="H183" i="23"/>
  <c r="H178" i="23"/>
  <c r="H181" i="23"/>
  <c r="H171" i="23"/>
  <c r="P205" i="23"/>
  <c r="P196" i="23"/>
  <c r="P188" i="23"/>
  <c r="P180" i="23"/>
  <c r="P172" i="23"/>
  <c r="P202" i="23"/>
  <c r="P199" i="23"/>
  <c r="P198" i="23"/>
  <c r="P186" i="23"/>
  <c r="P185" i="23"/>
  <c r="P206" i="23"/>
  <c r="P203" i="23"/>
  <c r="P204" i="23"/>
  <c r="P191" i="23"/>
  <c r="P190" i="23"/>
  <c r="P178" i="23"/>
  <c r="P177" i="23"/>
  <c r="P169" i="23"/>
  <c r="P189" i="23"/>
  <c r="P183" i="23"/>
  <c r="P165" i="23"/>
  <c r="P184" i="23"/>
  <c r="P200" i="23"/>
  <c r="P194" i="23"/>
  <c r="P179" i="23"/>
  <c r="P195" i="23"/>
  <c r="P181" i="23"/>
  <c r="P176" i="23"/>
  <c r="P170" i="23"/>
  <c r="P187" i="23"/>
  <c r="P167" i="23"/>
  <c r="P173" i="23"/>
  <c r="P163" i="23"/>
  <c r="P182" i="23"/>
  <c r="P197" i="23"/>
  <c r="P192" i="23"/>
  <c r="P164" i="23"/>
  <c r="P174" i="23"/>
  <c r="P162" i="23"/>
  <c r="P201" i="23"/>
  <c r="P171" i="23"/>
  <c r="P168" i="23"/>
  <c r="P166" i="23"/>
  <c r="P175" i="23"/>
  <c r="P193" i="23"/>
  <c r="K161" i="23"/>
  <c r="K109" i="23"/>
  <c r="F170" i="23"/>
  <c r="F118" i="23"/>
  <c r="B179" i="23"/>
  <c r="B127" i="23"/>
  <c r="J179" i="23"/>
  <c r="J127" i="23"/>
  <c r="C101" i="23"/>
  <c r="C99" i="23"/>
  <c r="C94" i="23"/>
  <c r="C95" i="23"/>
  <c r="C83" i="23"/>
  <c r="C75" i="23"/>
  <c r="C67" i="23"/>
  <c r="C59" i="23"/>
  <c r="C85" i="23"/>
  <c r="C86" i="23"/>
  <c r="C76" i="23"/>
  <c r="C66" i="23"/>
  <c r="C87" i="23"/>
  <c r="C79" i="23"/>
  <c r="C78" i="23"/>
  <c r="C81" i="23"/>
  <c r="C72" i="23"/>
  <c r="C68" i="23"/>
  <c r="C64" i="23"/>
  <c r="C63" i="23"/>
  <c r="C61" i="23"/>
  <c r="C60" i="23"/>
  <c r="C58" i="23"/>
  <c r="C98" i="23"/>
  <c r="C97" i="23"/>
  <c r="C91" i="23"/>
  <c r="C90" i="23"/>
  <c r="C82" i="23"/>
  <c r="C100" i="23"/>
  <c r="C96" i="23"/>
  <c r="C77" i="23"/>
  <c r="C73" i="23"/>
  <c r="C69" i="23"/>
  <c r="C102" i="23"/>
  <c r="C89" i="23"/>
  <c r="C88" i="23"/>
  <c r="C84" i="23"/>
  <c r="C70" i="23"/>
  <c r="K101" i="23"/>
  <c r="K99" i="23"/>
  <c r="K94" i="23"/>
  <c r="K92" i="23"/>
  <c r="K83" i="23"/>
  <c r="K75" i="23"/>
  <c r="K67" i="23"/>
  <c r="K59" i="23"/>
  <c r="K82" i="23"/>
  <c r="K100" i="23"/>
  <c r="K80" i="23"/>
  <c r="K73" i="23"/>
  <c r="K63" i="23"/>
  <c r="K98" i="23"/>
  <c r="K86" i="23"/>
  <c r="K97" i="23"/>
  <c r="K95" i="23"/>
  <c r="K79" i="23"/>
  <c r="K78" i="23"/>
  <c r="K76" i="23"/>
  <c r="K84" i="23"/>
  <c r="K88" i="23"/>
  <c r="K87" i="23"/>
  <c r="K74" i="23"/>
  <c r="K71" i="23"/>
  <c r="K66" i="23"/>
  <c r="K65" i="23"/>
  <c r="K62" i="23"/>
  <c r="K64" i="23"/>
  <c r="K61" i="23"/>
  <c r="K60" i="23"/>
  <c r="K58" i="23"/>
  <c r="K93" i="23"/>
  <c r="K72" i="23"/>
  <c r="K68" i="23"/>
  <c r="K91" i="23"/>
  <c r="K77" i="23"/>
  <c r="K69" i="23"/>
  <c r="G59" i="23"/>
  <c r="Q66" i="23"/>
  <c r="Q67" i="23"/>
  <c r="J69" i="23"/>
  <c r="K89" i="23"/>
  <c r="C92" i="23"/>
  <c r="J98" i="23"/>
  <c r="N184" i="23"/>
  <c r="F163" i="23"/>
  <c r="F111" i="23"/>
  <c r="M115" i="23"/>
  <c r="M63" i="23"/>
  <c r="B123" i="23"/>
  <c r="B175" i="23"/>
  <c r="F181" i="23"/>
  <c r="F77" i="23"/>
  <c r="K196" i="23"/>
  <c r="K144" i="23"/>
  <c r="G188" i="23"/>
  <c r="G84" i="23"/>
  <c r="G161" i="23"/>
  <c r="G109" i="23"/>
  <c r="Q65" i="23"/>
  <c r="B71" i="23"/>
  <c r="Q72" i="23"/>
  <c r="Q78" i="23"/>
  <c r="Q80" i="23"/>
  <c r="G92" i="23"/>
  <c r="L114" i="23"/>
  <c r="E161" i="23"/>
  <c r="E109" i="23"/>
  <c r="K113" i="23"/>
  <c r="K165" i="23"/>
  <c r="B167" i="23"/>
  <c r="B115" i="23"/>
  <c r="G174" i="23"/>
  <c r="G122" i="23"/>
  <c r="J185" i="23"/>
  <c r="J133" i="23"/>
  <c r="B201" i="23"/>
  <c r="B149" i="23"/>
  <c r="N58" i="23"/>
  <c r="Q60" i="23"/>
  <c r="F62" i="23"/>
  <c r="C71" i="23"/>
  <c r="Q76" i="23"/>
  <c r="J85" i="23"/>
  <c r="K90" i="23"/>
  <c r="L96" i="23"/>
  <c r="J99" i="23"/>
  <c r="N119" i="23"/>
  <c r="B134" i="23"/>
  <c r="N163" i="23"/>
  <c r="N59" i="23"/>
  <c r="L168" i="23"/>
  <c r="L64" i="23"/>
  <c r="L116" i="23"/>
  <c r="F201" i="23"/>
  <c r="F97" i="23"/>
  <c r="L177" i="23"/>
  <c r="L125" i="23"/>
  <c r="B116" i="23"/>
  <c r="B168" i="23"/>
  <c r="L181" i="23"/>
  <c r="L129" i="23"/>
  <c r="L132" i="23"/>
  <c r="L80" i="23"/>
  <c r="F80" i="23"/>
  <c r="M109" i="23"/>
  <c r="M161" i="23"/>
  <c r="Q58" i="23"/>
  <c r="D61" i="23"/>
  <c r="F67" i="23"/>
  <c r="Q74" i="23"/>
  <c r="K85" i="23"/>
  <c r="C93" i="23"/>
  <c r="Q94" i="23"/>
  <c r="H161" i="23"/>
  <c r="H109" i="23"/>
  <c r="G110" i="23"/>
  <c r="G162" i="23"/>
  <c r="N164" i="23"/>
  <c r="N112" i="23"/>
  <c r="N182" i="23"/>
  <c r="N130" i="23"/>
  <c r="I161" i="23"/>
  <c r="I109" i="23"/>
  <c r="M61" i="23"/>
  <c r="M165" i="23"/>
  <c r="N179" i="23"/>
  <c r="N127" i="23"/>
  <c r="G95" i="23"/>
  <c r="Q59" i="23"/>
  <c r="C65" i="23"/>
  <c r="J177" i="23"/>
  <c r="P119" i="23"/>
  <c r="H123" i="23"/>
  <c r="H128" i="23"/>
  <c r="H132" i="23"/>
  <c r="H136" i="23"/>
  <c r="P147" i="23"/>
  <c r="L167" i="23"/>
  <c r="L115" i="23"/>
  <c r="B178" i="23"/>
  <c r="B126" i="23"/>
  <c r="B189" i="23"/>
  <c r="B137" i="23"/>
  <c r="M97" i="23"/>
  <c r="M149" i="23"/>
  <c r="D97" i="23"/>
  <c r="D89" i="23"/>
  <c r="D98" i="23"/>
  <c r="D88" i="23"/>
  <c r="D86" i="23"/>
  <c r="D78" i="23"/>
  <c r="D70" i="23"/>
  <c r="D62" i="23"/>
  <c r="D81" i="23"/>
  <c r="D100" i="23"/>
  <c r="D99" i="23"/>
  <c r="D79" i="23"/>
  <c r="D69" i="23"/>
  <c r="D59" i="23"/>
  <c r="D84" i="23"/>
  <c r="D80" i="23"/>
  <c r="D77" i="23"/>
  <c r="D76" i="23"/>
  <c r="D75" i="23"/>
  <c r="D74" i="23"/>
  <c r="D73" i="23"/>
  <c r="D72" i="23"/>
  <c r="D71" i="23"/>
  <c r="D68" i="23"/>
  <c r="D96" i="23"/>
  <c r="D94" i="23"/>
  <c r="D92" i="23"/>
  <c r="D90" i="23"/>
  <c r="L97" i="23"/>
  <c r="L89" i="23"/>
  <c r="L99" i="23"/>
  <c r="L95" i="23"/>
  <c r="L86" i="23"/>
  <c r="L78" i="23"/>
  <c r="L70" i="23"/>
  <c r="L62" i="23"/>
  <c r="L85" i="23"/>
  <c r="L98" i="23"/>
  <c r="L102" i="23"/>
  <c r="L101" i="23"/>
  <c r="L83" i="23"/>
  <c r="L76" i="23"/>
  <c r="L66" i="23"/>
  <c r="L93" i="23"/>
  <c r="L91" i="23"/>
  <c r="L87" i="23"/>
  <c r="L77" i="23"/>
  <c r="L75" i="23"/>
  <c r="L74" i="23"/>
  <c r="L73" i="23"/>
  <c r="G64" i="23"/>
  <c r="G66" i="23"/>
  <c r="G67" i="23"/>
  <c r="L69" i="23"/>
  <c r="F71" i="23"/>
  <c r="N73" i="23"/>
  <c r="F74" i="23"/>
  <c r="G76" i="23"/>
  <c r="F78" i="23"/>
  <c r="L79" i="23"/>
  <c r="G83" i="23"/>
  <c r="N85" i="23"/>
  <c r="N90" i="23"/>
  <c r="L92" i="23"/>
  <c r="G93" i="23"/>
  <c r="G94" i="23"/>
  <c r="G135" i="23"/>
  <c r="F113" i="23"/>
  <c r="N121" i="23"/>
  <c r="K203" i="23"/>
  <c r="H154" i="23"/>
  <c r="H150" i="23"/>
  <c r="H142" i="23"/>
  <c r="H134" i="23"/>
  <c r="H126" i="23"/>
  <c r="H140" i="23"/>
  <c r="H139" i="23"/>
  <c r="H127" i="23"/>
  <c r="H116" i="23"/>
  <c r="H144" i="23"/>
  <c r="H133" i="23"/>
  <c r="H114" i="23"/>
  <c r="H113" i="23"/>
  <c r="H152" i="23"/>
  <c r="H145" i="23"/>
  <c r="H131" i="23"/>
  <c r="H119" i="23"/>
  <c r="H118" i="23"/>
  <c r="H149" i="23"/>
  <c r="H137" i="23"/>
  <c r="H135" i="23"/>
  <c r="H125" i="23"/>
  <c r="H138" i="23"/>
  <c r="H117" i="23"/>
  <c r="H151" i="23"/>
  <c r="H130" i="23"/>
  <c r="H115" i="23"/>
  <c r="H153" i="23"/>
  <c r="H143" i="23"/>
  <c r="H129" i="23"/>
  <c r="H111" i="23"/>
  <c r="H120" i="23"/>
  <c r="P154" i="23"/>
  <c r="P150" i="23"/>
  <c r="P142" i="23"/>
  <c r="P134" i="23"/>
  <c r="P126" i="23"/>
  <c r="P153" i="23"/>
  <c r="P152" i="23"/>
  <c r="P151" i="23"/>
  <c r="P141" i="23"/>
  <c r="P129" i="23"/>
  <c r="P128" i="23"/>
  <c r="P116" i="23"/>
  <c r="P148" i="23"/>
  <c r="P137" i="23"/>
  <c r="P115" i="23"/>
  <c r="P149" i="23"/>
  <c r="P143" i="23"/>
  <c r="P138" i="23"/>
  <c r="P132" i="23"/>
  <c r="P144" i="23"/>
  <c r="P139" i="23"/>
  <c r="P146" i="23"/>
  <c r="P135" i="23"/>
  <c r="P124" i="23"/>
  <c r="P120" i="23"/>
  <c r="P123" i="23"/>
  <c r="P114" i="23"/>
  <c r="P131" i="23"/>
  <c r="P121" i="23"/>
  <c r="P112" i="23"/>
  <c r="P130" i="23"/>
  <c r="P127" i="23"/>
  <c r="P113" i="23"/>
  <c r="P110" i="23"/>
  <c r="P145" i="23"/>
  <c r="P111" i="23"/>
  <c r="P140" i="23"/>
  <c r="P117" i="23"/>
  <c r="H148" i="23"/>
  <c r="G166" i="23"/>
  <c r="G114" i="23"/>
  <c r="J171" i="23"/>
  <c r="J119" i="23"/>
  <c r="F95" i="23"/>
  <c r="F102" i="23"/>
  <c r="F94" i="23"/>
  <c r="F84" i="23"/>
  <c r="F76" i="23"/>
  <c r="F68" i="23"/>
  <c r="F60" i="23"/>
  <c r="F100" i="23"/>
  <c r="F99" i="23"/>
  <c r="F92" i="23"/>
  <c r="F91" i="23"/>
  <c r="F89" i="23"/>
  <c r="F88" i="23"/>
  <c r="F87" i="23"/>
  <c r="F85" i="23"/>
  <c r="F75" i="23"/>
  <c r="F65" i="23"/>
  <c r="F58" i="23"/>
  <c r="F96" i="23"/>
  <c r="N95" i="23"/>
  <c r="N87" i="23"/>
  <c r="N91" i="23"/>
  <c r="N84" i="23"/>
  <c r="N76" i="23"/>
  <c r="N68" i="23"/>
  <c r="N60" i="23"/>
  <c r="N81" i="23"/>
  <c r="N100" i="23"/>
  <c r="N99" i="23"/>
  <c r="N82" i="23"/>
  <c r="N72" i="23"/>
  <c r="N62" i="23"/>
  <c r="N93" i="23"/>
  <c r="N83" i="23"/>
  <c r="N79" i="23"/>
  <c r="N78" i="23"/>
  <c r="N77" i="23"/>
  <c r="N75" i="23"/>
  <c r="N74" i="23"/>
  <c r="N71" i="23"/>
  <c r="N101" i="23"/>
  <c r="L68" i="23"/>
  <c r="G70" i="23"/>
  <c r="L72" i="23"/>
  <c r="F81" i="23"/>
  <c r="G88" i="23"/>
  <c r="D101" i="23"/>
  <c r="D102" i="23"/>
  <c r="Q147" i="23"/>
  <c r="Q139" i="23"/>
  <c r="Q131" i="23"/>
  <c r="Q123" i="23"/>
  <c r="Q154" i="23"/>
  <c r="Q140" i="23"/>
  <c r="Q127" i="23"/>
  <c r="Q121" i="23"/>
  <c r="Q113" i="23"/>
  <c r="Q153" i="23"/>
  <c r="Q151" i="23"/>
  <c r="Q149" i="23"/>
  <c r="Q143" i="23"/>
  <c r="Q138" i="23"/>
  <c r="Q132" i="23"/>
  <c r="Q114" i="23"/>
  <c r="Q144" i="23"/>
  <c r="Q133" i="23"/>
  <c r="Q141" i="23"/>
  <c r="Q136" i="23"/>
  <c r="Q130" i="23"/>
  <c r="Q125" i="23"/>
  <c r="Q119" i="23"/>
  <c r="Q118" i="23"/>
  <c r="Q129" i="23"/>
  <c r="Q126" i="23"/>
  <c r="Q116" i="23"/>
  <c r="Q152" i="23"/>
  <c r="Q142" i="23"/>
  <c r="Q112" i="23"/>
  <c r="Q145" i="23"/>
  <c r="Q128" i="23"/>
  <c r="Q137" i="23"/>
  <c r="Q134" i="23"/>
  <c r="Q122" i="23"/>
  <c r="Q148" i="23"/>
  <c r="Q146" i="23"/>
  <c r="H110" i="23"/>
  <c r="N113" i="23"/>
  <c r="P118" i="23"/>
  <c r="M185" i="23"/>
  <c r="F161" i="23"/>
  <c r="F109" i="23"/>
  <c r="J172" i="23"/>
  <c r="J120" i="23"/>
  <c r="G102" i="23"/>
  <c r="G100" i="23"/>
  <c r="G98" i="23"/>
  <c r="G90" i="23"/>
  <c r="G97" i="23"/>
  <c r="G87" i="23"/>
  <c r="G79" i="23"/>
  <c r="G71" i="23"/>
  <c r="G63" i="23"/>
  <c r="G101" i="23"/>
  <c r="G80" i="23"/>
  <c r="G78" i="23"/>
  <c r="G68" i="23"/>
  <c r="G61" i="23"/>
  <c r="G81" i="23"/>
  <c r="G82" i="23"/>
  <c r="L58" i="23"/>
  <c r="L59" i="23"/>
  <c r="L63" i="23"/>
  <c r="G89" i="23"/>
  <c r="H122" i="23"/>
  <c r="C112" i="23"/>
  <c r="C164" i="23"/>
  <c r="B165" i="23"/>
  <c r="B113" i="23"/>
  <c r="L180" i="23"/>
  <c r="L128" i="23"/>
  <c r="C129" i="23"/>
  <c r="C181" i="23"/>
  <c r="B183" i="23"/>
  <c r="B131" i="23"/>
  <c r="F197" i="23"/>
  <c r="F145" i="23"/>
  <c r="M58" i="23"/>
  <c r="L65" i="23"/>
  <c r="G69" i="23"/>
  <c r="G73" i="23"/>
  <c r="G75" i="23"/>
  <c r="F79" i="23"/>
  <c r="G85" i="23"/>
  <c r="G96" i="23"/>
  <c r="G99" i="23"/>
  <c r="H112" i="23"/>
  <c r="P125" i="23"/>
  <c r="J131" i="23"/>
  <c r="P133" i="23"/>
  <c r="H146" i="23"/>
  <c r="Q203" i="23"/>
  <c r="Q201" i="23"/>
  <c r="Q193" i="23"/>
  <c r="Q185" i="23"/>
  <c r="Q177" i="23"/>
  <c r="Q197" i="23"/>
  <c r="Q206" i="23"/>
  <c r="Q189" i="23"/>
  <c r="Q176" i="23"/>
  <c r="Q166" i="23"/>
  <c r="Q196" i="23"/>
  <c r="Q184" i="23"/>
  <c r="Q178" i="23"/>
  <c r="Q173" i="23"/>
  <c r="Q164" i="23"/>
  <c r="Q163" i="23"/>
  <c r="Q200" i="23"/>
  <c r="Q194" i="23"/>
  <c r="Q179" i="23"/>
  <c r="Q192" i="23"/>
  <c r="Q187" i="23"/>
  <c r="Q202" i="23"/>
  <c r="Q188" i="23"/>
  <c r="Q182" i="23"/>
  <c r="Q171" i="23"/>
  <c r="Q169" i="23"/>
  <c r="Q168" i="23"/>
  <c r="Q180" i="23"/>
  <c r="Q165" i="23"/>
  <c r="Q181" i="23"/>
  <c r="Q195" i="23"/>
  <c r="Q190" i="23"/>
  <c r="Q170" i="23"/>
  <c r="Q174" i="23"/>
  <c r="Q162" i="23"/>
  <c r="Q205" i="23"/>
  <c r="Q186" i="23"/>
  <c r="Q167" i="23"/>
  <c r="Q199" i="23"/>
  <c r="Q183" i="23"/>
  <c r="Q175" i="23"/>
  <c r="Q191" i="23"/>
  <c r="M125" i="23"/>
  <c r="Q204" i="23"/>
  <c r="M205" i="23"/>
  <c r="M197" i="23"/>
  <c r="M189" i="23"/>
  <c r="M181" i="23"/>
  <c r="M173" i="23"/>
  <c r="M190" i="23"/>
  <c r="M202" i="23"/>
  <c r="M200" i="23"/>
  <c r="M199" i="23"/>
  <c r="M203" i="23"/>
  <c r="M195" i="23"/>
  <c r="M194" i="23"/>
  <c r="M182" i="23"/>
  <c r="M170" i="23"/>
  <c r="M162" i="23"/>
  <c r="M204" i="23"/>
  <c r="M193" i="23"/>
  <c r="M188" i="23"/>
  <c r="M176" i="23"/>
  <c r="M169" i="23"/>
  <c r="M206" i="23"/>
  <c r="M201" i="23"/>
  <c r="M191" i="23"/>
  <c r="M186" i="23"/>
  <c r="M177" i="23"/>
  <c r="M198" i="23"/>
  <c r="M183" i="23"/>
  <c r="M192" i="23"/>
  <c r="M187" i="23"/>
  <c r="M180" i="23"/>
  <c r="M174" i="23"/>
  <c r="M178" i="23"/>
  <c r="M179" i="23"/>
  <c r="M171" i="23"/>
  <c r="M167" i="23"/>
  <c r="M196" i="23"/>
  <c r="M184" i="23"/>
  <c r="M175" i="23"/>
  <c r="M168" i="23"/>
  <c r="M166" i="23"/>
  <c r="M164" i="23"/>
  <c r="M172" i="23"/>
  <c r="L135" i="23"/>
  <c r="L187" i="23"/>
  <c r="M92" i="23"/>
  <c r="M98" i="23"/>
  <c r="M88" i="23"/>
  <c r="M81" i="23"/>
  <c r="M73" i="23"/>
  <c r="M65" i="23"/>
  <c r="M59" i="23"/>
  <c r="M69" i="23"/>
  <c r="M79" i="23"/>
  <c r="M86" i="23"/>
  <c r="B153" i="23"/>
  <c r="B144" i="23"/>
  <c r="B136" i="23"/>
  <c r="B128" i="23"/>
  <c r="B154" i="23"/>
  <c r="B148" i="23"/>
  <c r="B135" i="23"/>
  <c r="B118" i="23"/>
  <c r="B110" i="23"/>
  <c r="B141" i="23"/>
  <c r="B130" i="23"/>
  <c r="B124" i="23"/>
  <c r="B122" i="23"/>
  <c r="B147" i="23"/>
  <c r="B151" i="23"/>
  <c r="B142" i="23"/>
  <c r="B114" i="23"/>
  <c r="J153" i="23"/>
  <c r="J144" i="23"/>
  <c r="J136" i="23"/>
  <c r="J128" i="23"/>
  <c r="J152" i="23"/>
  <c r="J151" i="23"/>
  <c r="J150" i="23"/>
  <c r="J149" i="23"/>
  <c r="J137" i="23"/>
  <c r="J124" i="23"/>
  <c r="J118" i="23"/>
  <c r="J110" i="23"/>
  <c r="J145" i="23"/>
  <c r="J139" i="23"/>
  <c r="J134" i="23"/>
  <c r="J123" i="23"/>
  <c r="J154" i="23"/>
  <c r="J146" i="23"/>
  <c r="J140" i="23"/>
  <c r="J135" i="23"/>
  <c r="J141" i="23"/>
  <c r="J143" i="23"/>
  <c r="J132" i="23"/>
  <c r="J126" i="23"/>
  <c r="J116" i="23"/>
  <c r="J115" i="23"/>
  <c r="F110" i="23"/>
  <c r="J114" i="23"/>
  <c r="B117" i="23"/>
  <c r="N117" i="23"/>
  <c r="G118" i="23"/>
  <c r="F120" i="23"/>
  <c r="G126" i="23"/>
  <c r="B133" i="23"/>
  <c r="B140" i="23"/>
  <c r="N146" i="23"/>
  <c r="N149" i="23"/>
  <c r="N154" i="23"/>
  <c r="B181" i="23"/>
  <c r="M143" i="23"/>
  <c r="M135" i="23"/>
  <c r="M127" i="23"/>
  <c r="M146" i="23"/>
  <c r="M145" i="23"/>
  <c r="M133" i="23"/>
  <c r="M132" i="23"/>
  <c r="M117" i="23"/>
  <c r="M141" i="23"/>
  <c r="M130" i="23"/>
  <c r="M120" i="23"/>
  <c r="M119" i="23"/>
  <c r="M147" i="23"/>
  <c r="M142" i="23"/>
  <c r="M136" i="23"/>
  <c r="M151" i="23"/>
  <c r="M148" i="23"/>
  <c r="M137" i="23"/>
  <c r="M139" i="23"/>
  <c r="M128" i="23"/>
  <c r="M112" i="23"/>
  <c r="M111" i="23"/>
  <c r="M116" i="23"/>
  <c r="M126" i="23"/>
  <c r="G140" i="23"/>
  <c r="F151" i="23"/>
  <c r="F148" i="23"/>
  <c r="F140" i="23"/>
  <c r="F132" i="23"/>
  <c r="F124" i="23"/>
  <c r="F150" i="23"/>
  <c r="F143" i="23"/>
  <c r="F142" i="23"/>
  <c r="F130" i="23"/>
  <c r="F129" i="23"/>
  <c r="F122" i="23"/>
  <c r="F114" i="23"/>
  <c r="F117" i="23"/>
  <c r="F116" i="23"/>
  <c r="F149" i="23"/>
  <c r="F138" i="23"/>
  <c r="F144" i="23"/>
  <c r="F139" i="23"/>
  <c r="F146" i="23"/>
  <c r="F141" i="23"/>
  <c r="F135" i="23"/>
  <c r="F121" i="23"/>
  <c r="N151" i="23"/>
  <c r="N148" i="23"/>
  <c r="N140" i="23"/>
  <c r="N132" i="23"/>
  <c r="N124" i="23"/>
  <c r="N144" i="23"/>
  <c r="N131" i="23"/>
  <c r="N122" i="23"/>
  <c r="N114" i="23"/>
  <c r="N147" i="23"/>
  <c r="N142" i="23"/>
  <c r="N136" i="23"/>
  <c r="N125" i="23"/>
  <c r="N118" i="23"/>
  <c r="N137" i="23"/>
  <c r="N153" i="23"/>
  <c r="N143" i="23"/>
  <c r="N150" i="23"/>
  <c r="N145" i="23"/>
  <c r="N134" i="23"/>
  <c r="N129" i="23"/>
  <c r="N123" i="23"/>
  <c r="N110" i="23"/>
  <c r="F112" i="23"/>
  <c r="N116" i="23"/>
  <c r="M118" i="23"/>
  <c r="F119" i="23"/>
  <c r="F125" i="23"/>
  <c r="N126" i="23"/>
  <c r="M129" i="23"/>
  <c r="G134" i="23"/>
  <c r="F137" i="23"/>
  <c r="N141" i="23"/>
  <c r="C204" i="23"/>
  <c r="K199" i="23"/>
  <c r="G145" i="23"/>
  <c r="G137" i="23"/>
  <c r="G129" i="23"/>
  <c r="G154" i="23"/>
  <c r="G153" i="23"/>
  <c r="G152" i="23"/>
  <c r="G151" i="23"/>
  <c r="G141" i="23"/>
  <c r="G128" i="23"/>
  <c r="G119" i="23"/>
  <c r="G111" i="23"/>
  <c r="G149" i="23"/>
  <c r="G143" i="23"/>
  <c r="G138" i="23"/>
  <c r="G132" i="23"/>
  <c r="G127" i="23"/>
  <c r="G115" i="23"/>
  <c r="G144" i="23"/>
  <c r="G139" i="23"/>
  <c r="G133" i="23"/>
  <c r="G150" i="23"/>
  <c r="G147" i="23"/>
  <c r="G136" i="23"/>
  <c r="G130" i="23"/>
  <c r="G125" i="23"/>
  <c r="G120" i="23"/>
  <c r="N111" i="23"/>
  <c r="G112" i="23"/>
  <c r="M113" i="23"/>
  <c r="N120" i="23"/>
  <c r="G121" i="23"/>
  <c r="F123" i="23"/>
  <c r="M124" i="23"/>
  <c r="F128" i="23"/>
  <c r="F131" i="23"/>
  <c r="N133" i="23"/>
  <c r="F136" i="23"/>
  <c r="M140" i="23"/>
  <c r="F147" i="23"/>
  <c r="G148" i="23"/>
  <c r="L199" i="23"/>
  <c r="H93" i="23"/>
  <c r="P93" i="23"/>
  <c r="H58" i="23"/>
  <c r="P58" i="23"/>
  <c r="H66" i="23"/>
  <c r="P66" i="23"/>
  <c r="H74" i="23"/>
  <c r="P74" i="23"/>
  <c r="H82" i="23"/>
  <c r="P82" i="23"/>
  <c r="P87" i="23"/>
  <c r="H90" i="23"/>
  <c r="P97" i="23"/>
  <c r="H101" i="23"/>
  <c r="P102" i="23"/>
  <c r="L152" i="23"/>
  <c r="L146" i="23"/>
  <c r="L138" i="23"/>
  <c r="L130" i="23"/>
  <c r="L147" i="23"/>
  <c r="L134" i="23"/>
  <c r="L120" i="23"/>
  <c r="L112" i="23"/>
  <c r="L113" i="23"/>
  <c r="L133" i="23"/>
  <c r="L144" i="23"/>
  <c r="L149" i="23"/>
  <c r="G203" i="23"/>
  <c r="K163" i="23"/>
  <c r="C166" i="23"/>
  <c r="K170" i="23"/>
  <c r="C178" i="23"/>
  <c r="K189" i="23"/>
  <c r="L190" i="23"/>
  <c r="C203" i="23"/>
  <c r="K169" i="23"/>
  <c r="K174" i="23"/>
  <c r="K178" i="23"/>
  <c r="L194" i="23"/>
  <c r="C206" i="23"/>
  <c r="C202" i="23"/>
  <c r="C195" i="23"/>
  <c r="C187" i="23"/>
  <c r="C179" i="23"/>
  <c r="C171" i="23"/>
  <c r="C191" i="23"/>
  <c r="C205" i="23"/>
  <c r="C201" i="23"/>
  <c r="C200" i="23"/>
  <c r="C196" i="23"/>
  <c r="C183" i="23"/>
  <c r="C168" i="23"/>
  <c r="C186" i="23"/>
  <c r="C182" i="23"/>
  <c r="C170" i="23"/>
  <c r="C198" i="23"/>
  <c r="C189" i="23"/>
  <c r="C177" i="23"/>
  <c r="C194" i="23"/>
  <c r="C197" i="23"/>
  <c r="C185" i="23"/>
  <c r="C180" i="23"/>
  <c r="C174" i="23"/>
  <c r="C163" i="23"/>
  <c r="C162" i="23"/>
  <c r="K206" i="23"/>
  <c r="K202" i="23"/>
  <c r="K195" i="23"/>
  <c r="K187" i="23"/>
  <c r="K179" i="23"/>
  <c r="K171" i="23"/>
  <c r="K193" i="23"/>
  <c r="K192" i="23"/>
  <c r="K204" i="23"/>
  <c r="K198" i="23"/>
  <c r="K197" i="23"/>
  <c r="K185" i="23"/>
  <c r="K184" i="23"/>
  <c r="K172" i="23"/>
  <c r="K168" i="23"/>
  <c r="K181" i="23"/>
  <c r="K175" i="23"/>
  <c r="K205" i="23"/>
  <c r="K176" i="23"/>
  <c r="K201" i="23"/>
  <c r="K191" i="23"/>
  <c r="K188" i="23"/>
  <c r="K182" i="23"/>
  <c r="K194" i="23"/>
  <c r="K173" i="23"/>
  <c r="K164" i="23"/>
  <c r="K162" i="23"/>
  <c r="C165" i="23"/>
  <c r="C173" i="23"/>
  <c r="C192" i="23"/>
  <c r="L203" i="23"/>
  <c r="L200" i="23"/>
  <c r="L192" i="23"/>
  <c r="L184" i="23"/>
  <c r="L176" i="23"/>
  <c r="L204" i="23"/>
  <c r="L191" i="23"/>
  <c r="L205" i="23"/>
  <c r="L201" i="23"/>
  <c r="L206" i="23"/>
  <c r="L196" i="23"/>
  <c r="L183" i="23"/>
  <c r="L171" i="23"/>
  <c r="L165" i="23"/>
  <c r="L195" i="23"/>
  <c r="L170" i="23"/>
  <c r="L193" i="23"/>
  <c r="L188" i="23"/>
  <c r="L182" i="23"/>
  <c r="L186" i="23"/>
  <c r="L179" i="23"/>
  <c r="L163" i="23"/>
  <c r="L162" i="23"/>
  <c r="L164" i="23"/>
  <c r="K166" i="23"/>
  <c r="C167" i="23"/>
  <c r="C176" i="23"/>
  <c r="C184" i="23"/>
  <c r="K186" i="23"/>
  <c r="C190" i="23"/>
  <c r="L198" i="23"/>
  <c r="L202" i="23"/>
  <c r="C149" i="23"/>
  <c r="C141" i="23"/>
  <c r="C133" i="23"/>
  <c r="C125" i="23"/>
  <c r="K149" i="23"/>
  <c r="K141" i="23"/>
  <c r="K133" i="23"/>
  <c r="K125" i="23"/>
  <c r="C115" i="23"/>
  <c r="K115" i="23"/>
  <c r="C123" i="23"/>
  <c r="K123" i="23"/>
  <c r="C134" i="23"/>
  <c r="K135" i="23"/>
  <c r="K136" i="23"/>
  <c r="C146" i="23"/>
  <c r="C147" i="23"/>
  <c r="K148" i="23"/>
  <c r="K153" i="23"/>
  <c r="K154" i="23"/>
  <c r="B204" i="23"/>
  <c r="B198" i="23"/>
  <c r="B190" i="23"/>
  <c r="B182" i="23"/>
  <c r="B174" i="23"/>
  <c r="B193" i="23"/>
  <c r="B192" i="23"/>
  <c r="B205" i="23"/>
  <c r="B202" i="23"/>
  <c r="B203" i="23"/>
  <c r="B197" i="23"/>
  <c r="B185" i="23"/>
  <c r="B184" i="23"/>
  <c r="B172" i="23"/>
  <c r="B171" i="23"/>
  <c r="B163" i="23"/>
  <c r="J204" i="23"/>
  <c r="J198" i="23"/>
  <c r="J190" i="23"/>
  <c r="J182" i="23"/>
  <c r="J174" i="23"/>
  <c r="J194" i="23"/>
  <c r="J199" i="23"/>
  <c r="J186" i="23"/>
  <c r="J173" i="23"/>
  <c r="J163" i="23"/>
  <c r="B164" i="23"/>
  <c r="J165" i="23"/>
  <c r="J166" i="23"/>
  <c r="G169" i="23"/>
  <c r="G170" i="23"/>
  <c r="G171" i="23"/>
  <c r="J178" i="23"/>
  <c r="G182" i="23"/>
  <c r="J184" i="23"/>
  <c r="J189" i="23"/>
  <c r="J196" i="23"/>
  <c r="B199" i="23"/>
  <c r="J200" i="23"/>
  <c r="B206" i="23"/>
  <c r="G197" i="23"/>
  <c r="G202" i="23"/>
  <c r="G187" i="23"/>
  <c r="G192" i="23"/>
  <c r="G204" i="23"/>
  <c r="G199" i="23"/>
  <c r="G191" i="23"/>
  <c r="G183" i="23"/>
  <c r="G175" i="23"/>
  <c r="G198" i="23"/>
  <c r="G186" i="23"/>
  <c r="G185" i="23"/>
  <c r="G206" i="23"/>
  <c r="G190" i="23"/>
  <c r="G178" i="23"/>
  <c r="G177" i="23"/>
  <c r="G164" i="23"/>
  <c r="G165" i="23"/>
  <c r="G173" i="23"/>
  <c r="G184" i="23"/>
  <c r="G194" i="23"/>
  <c r="F206" i="23"/>
  <c r="F202" i="23"/>
  <c r="F194" i="23"/>
  <c r="F186" i="23"/>
  <c r="F178" i="23"/>
  <c r="N206" i="23"/>
  <c r="N202" i="23"/>
  <c r="N194" i="23"/>
  <c r="N186" i="23"/>
  <c r="N178" i="23"/>
  <c r="F167" i="23"/>
  <c r="N167" i="23"/>
  <c r="F179" i="23"/>
  <c r="N180" i="23"/>
  <c r="N181" i="23"/>
  <c r="F191" i="23"/>
  <c r="F192" i="23"/>
  <c r="N193" i="23"/>
  <c r="O56" i="18"/>
  <c r="O57" i="18" s="1"/>
  <c r="K56" i="18"/>
  <c r="K57" i="18" s="1"/>
  <c r="I11" i="18"/>
  <c r="I19" i="18"/>
  <c r="I35" i="18"/>
  <c r="I23" i="18"/>
  <c r="I5" i="18"/>
  <c r="I47" i="18"/>
  <c r="Y39" i="18"/>
  <c r="Y21" i="18"/>
  <c r="Z34" i="18"/>
  <c r="I9" i="18"/>
  <c r="I17" i="18"/>
  <c r="I20" i="18"/>
  <c r="I22" i="18"/>
  <c r="I27" i="18"/>
  <c r="Z32" i="18"/>
  <c r="AA47" i="18"/>
  <c r="I6" i="18"/>
  <c r="I13" i="18"/>
  <c r="I18" i="18"/>
  <c r="I24" i="18"/>
  <c r="I39" i="18"/>
  <c r="I41" i="18"/>
  <c r="AA41" i="18"/>
  <c r="I45" i="18"/>
  <c r="I8" i="18"/>
  <c r="I10" i="18"/>
  <c r="I15" i="18"/>
  <c r="I43" i="18"/>
  <c r="I16" i="18"/>
  <c r="I38" i="18"/>
  <c r="I40" i="18"/>
  <c r="I42" i="18"/>
  <c r="I51" i="18"/>
  <c r="I36" i="18"/>
  <c r="I31" i="18"/>
  <c r="I34" i="18"/>
  <c r="AA31" i="18"/>
  <c r="I52" i="18"/>
  <c r="AA23" i="18"/>
  <c r="I25" i="18"/>
  <c r="I29" i="18"/>
  <c r="I32" i="18"/>
  <c r="I49" i="18"/>
  <c r="I12" i="18"/>
  <c r="I14" i="18"/>
  <c r="I21" i="18"/>
  <c r="I44" i="18"/>
  <c r="I46" i="18"/>
  <c r="AA21" i="18"/>
  <c r="I48" i="18"/>
  <c r="I50" i="18"/>
  <c r="I26" i="18"/>
  <c r="I33" i="18"/>
  <c r="I28" i="18"/>
  <c r="I30" i="18"/>
  <c r="I37" i="18"/>
  <c r="AA52" i="18"/>
  <c r="Z52" i="18"/>
  <c r="Y52" i="18"/>
  <c r="AA51" i="18"/>
  <c r="Z51" i="18"/>
  <c r="AA50" i="18"/>
  <c r="Z50" i="18"/>
  <c r="AA49" i="18"/>
  <c r="Z49" i="18"/>
  <c r="AA48" i="18"/>
  <c r="Z48" i="18"/>
  <c r="Y48" i="18"/>
  <c r="Z47" i="18"/>
  <c r="AA46" i="18"/>
  <c r="Z46" i="18"/>
  <c r="AA45" i="18"/>
  <c r="Z45" i="18"/>
  <c r="AA44" i="18"/>
  <c r="Z44" i="18"/>
  <c r="Y44" i="18"/>
  <c r="AA43" i="18"/>
  <c r="Z43" i="18"/>
  <c r="AA42" i="18"/>
  <c r="Z42" i="18"/>
  <c r="Z41" i="18"/>
  <c r="AA40" i="18"/>
  <c r="Z40" i="18"/>
  <c r="Y40" i="18"/>
  <c r="AA39" i="18"/>
  <c r="Z39" i="18"/>
  <c r="AA38" i="18"/>
  <c r="Z38" i="18"/>
  <c r="AA37" i="18"/>
  <c r="Z37" i="18"/>
  <c r="AA36" i="18"/>
  <c r="Z36" i="18"/>
  <c r="R36" i="18"/>
  <c r="AA35" i="18"/>
  <c r="Z35" i="18"/>
  <c r="AA34" i="18"/>
  <c r="AA33" i="18"/>
  <c r="Z33" i="18"/>
  <c r="AA32" i="18"/>
  <c r="Z31" i="18"/>
  <c r="AA30" i="18"/>
  <c r="Z30" i="18"/>
  <c r="AA29" i="18"/>
  <c r="Z29" i="18"/>
  <c r="AA28" i="18"/>
  <c r="Z28" i="18"/>
  <c r="R28" i="18"/>
  <c r="AA27" i="18"/>
  <c r="Z27" i="18"/>
  <c r="AA26" i="18"/>
  <c r="Z26" i="18"/>
  <c r="AA25" i="18"/>
  <c r="Z25" i="18"/>
  <c r="AA24" i="18"/>
  <c r="Z24" i="18"/>
  <c r="Z23" i="18"/>
  <c r="Y23" i="18"/>
  <c r="AA22" i="18"/>
  <c r="Z22" i="18"/>
  <c r="Z21" i="18"/>
  <c r="AA20" i="18"/>
  <c r="Z20" i="18"/>
  <c r="R20" i="18"/>
  <c r="AA19" i="18"/>
  <c r="Z19" i="18"/>
  <c r="Y19" i="18"/>
  <c r="AA18" i="18"/>
  <c r="Z18" i="18"/>
  <c r="AA17" i="18"/>
  <c r="Z17" i="18"/>
  <c r="AA16" i="18"/>
  <c r="Z16" i="18"/>
  <c r="AA15" i="18"/>
  <c r="Z15" i="18"/>
  <c r="AA14" i="18"/>
  <c r="Z14" i="18"/>
  <c r="AA13" i="18"/>
  <c r="Z13" i="18"/>
  <c r="AA12" i="18"/>
  <c r="Z12" i="18"/>
  <c r="R12" i="18"/>
  <c r="AA11" i="18"/>
  <c r="Z11" i="18"/>
  <c r="Y11" i="18"/>
  <c r="AA10" i="18"/>
  <c r="Z10" i="18"/>
  <c r="AA9" i="18"/>
  <c r="Z9" i="18"/>
  <c r="AA8" i="18"/>
  <c r="Z8" i="18"/>
  <c r="Y8" i="18"/>
  <c r="AA7" i="18"/>
  <c r="Z7" i="18"/>
  <c r="AA6" i="18"/>
  <c r="Z6" i="18"/>
  <c r="AA5" i="18"/>
  <c r="Z5" i="18"/>
  <c r="L170" i="29" l="1"/>
  <c r="L182" i="29"/>
  <c r="Y63" i="29"/>
  <c r="Y182" i="29"/>
  <c r="L168" i="29"/>
  <c r="E190" i="29"/>
  <c r="Y98" i="29"/>
  <c r="Y133" i="29"/>
  <c r="Y66" i="29"/>
  <c r="Y143" i="29"/>
  <c r="N59" i="29"/>
  <c r="N133" i="29"/>
  <c r="L119" i="29"/>
  <c r="P73" i="29"/>
  <c r="N118" i="29"/>
  <c r="N69" i="29"/>
  <c r="N137" i="29"/>
  <c r="E138" i="29"/>
  <c r="Y190" i="29"/>
  <c r="R139" i="29"/>
  <c r="E204" i="29"/>
  <c r="N143" i="29"/>
  <c r="N111" i="29"/>
  <c r="N129" i="29"/>
  <c r="L144" i="29"/>
  <c r="L126" i="29"/>
  <c r="L200" i="29"/>
  <c r="L163" i="29"/>
  <c r="L188" i="29"/>
  <c r="L165" i="29"/>
  <c r="T143" i="29"/>
  <c r="T141" i="29"/>
  <c r="E135" i="29"/>
  <c r="E143" i="29"/>
  <c r="T69" i="29"/>
  <c r="Y192" i="29"/>
  <c r="Y179" i="29"/>
  <c r="R126" i="29"/>
  <c r="R123" i="29"/>
  <c r="H123" i="29"/>
  <c r="H110" i="29"/>
  <c r="P75" i="29"/>
  <c r="P190" i="29"/>
  <c r="N154" i="29"/>
  <c r="N136" i="29"/>
  <c r="H74" i="29"/>
  <c r="N113" i="29"/>
  <c r="R169" i="29"/>
  <c r="P87" i="29"/>
  <c r="E137" i="29"/>
  <c r="Y67" i="29"/>
  <c r="T202" i="29"/>
  <c r="T195" i="29"/>
  <c r="R135" i="29"/>
  <c r="T170" i="29"/>
  <c r="Y186" i="29"/>
  <c r="Y199" i="29"/>
  <c r="R131" i="29"/>
  <c r="H142" i="29"/>
  <c r="T179" i="29"/>
  <c r="Y168" i="29"/>
  <c r="N81" i="29"/>
  <c r="E148" i="29"/>
  <c r="H170" i="29"/>
  <c r="H192" i="29"/>
  <c r="N153" i="29"/>
  <c r="N127" i="29"/>
  <c r="N130" i="29"/>
  <c r="N152" i="29"/>
  <c r="L135" i="29"/>
  <c r="R171" i="29"/>
  <c r="L203" i="29"/>
  <c r="T154" i="29"/>
  <c r="T131" i="29"/>
  <c r="P120" i="29"/>
  <c r="E146" i="29"/>
  <c r="R198" i="29"/>
  <c r="L123" i="29"/>
  <c r="T162" i="29"/>
  <c r="Y185" i="29"/>
  <c r="Y193" i="29"/>
  <c r="E120" i="29"/>
  <c r="N141" i="29"/>
  <c r="N115" i="29"/>
  <c r="L204" i="29"/>
  <c r="L167" i="29"/>
  <c r="Y126" i="29"/>
  <c r="Y178" i="29"/>
  <c r="Y151" i="29"/>
  <c r="Y162" i="29"/>
  <c r="E110" i="29"/>
  <c r="P180" i="29"/>
  <c r="L153" i="29"/>
  <c r="L199" i="29"/>
  <c r="L202" i="29"/>
  <c r="Y127" i="29"/>
  <c r="Y142" i="29"/>
  <c r="N66" i="29"/>
  <c r="E147" i="29"/>
  <c r="P79" i="29"/>
  <c r="N135" i="29"/>
  <c r="N138" i="29"/>
  <c r="H59" i="29"/>
  <c r="P177" i="29"/>
  <c r="P164" i="29"/>
  <c r="L151" i="29"/>
  <c r="L139" i="29"/>
  <c r="L198" i="29"/>
  <c r="L196" i="29"/>
  <c r="T138" i="29"/>
  <c r="R80" i="29"/>
  <c r="AC80" i="29" s="1"/>
  <c r="AE80" i="29" s="1"/>
  <c r="Y183" i="29"/>
  <c r="P200" i="29"/>
  <c r="Y97" i="29"/>
  <c r="T66" i="29"/>
  <c r="E73" i="29"/>
  <c r="P191" i="29"/>
  <c r="T168" i="29"/>
  <c r="E98" i="29"/>
  <c r="P163" i="29"/>
  <c r="E140" i="29"/>
  <c r="Y95" i="29"/>
  <c r="Y64" i="29"/>
  <c r="T167" i="29"/>
  <c r="T194" i="29"/>
  <c r="T174" i="29"/>
  <c r="T197" i="29"/>
  <c r="Y115" i="29"/>
  <c r="E84" i="29"/>
  <c r="Y188" i="29"/>
  <c r="Y194" i="29"/>
  <c r="R149" i="29"/>
  <c r="R113" i="29"/>
  <c r="R148" i="29"/>
  <c r="N89" i="29"/>
  <c r="E184" i="29"/>
  <c r="H121" i="29"/>
  <c r="H134" i="29"/>
  <c r="H112" i="29"/>
  <c r="H138" i="29"/>
  <c r="H141" i="29"/>
  <c r="T185" i="29"/>
  <c r="N70" i="29"/>
  <c r="N64" i="29"/>
  <c r="N82" i="29"/>
  <c r="E114" i="29"/>
  <c r="E113" i="29"/>
  <c r="P71" i="29"/>
  <c r="E77" i="29"/>
  <c r="H180" i="29"/>
  <c r="H168" i="29"/>
  <c r="H197" i="29"/>
  <c r="H200" i="29"/>
  <c r="P188" i="29"/>
  <c r="R187" i="29"/>
  <c r="N147" i="29"/>
  <c r="N151" i="29"/>
  <c r="H82" i="29"/>
  <c r="H91" i="29"/>
  <c r="H99" i="29"/>
  <c r="N119" i="29"/>
  <c r="T126" i="29"/>
  <c r="P187" i="29"/>
  <c r="P176" i="29"/>
  <c r="P195" i="29"/>
  <c r="P162" i="29"/>
  <c r="L125" i="29"/>
  <c r="L120" i="29"/>
  <c r="L176" i="29"/>
  <c r="L183" i="29"/>
  <c r="T150" i="29"/>
  <c r="T124" i="29"/>
  <c r="T123" i="29"/>
  <c r="L174" i="29"/>
  <c r="L179" i="29"/>
  <c r="L166" i="29"/>
  <c r="P98" i="29"/>
  <c r="P85" i="29"/>
  <c r="P99" i="29"/>
  <c r="P84" i="29"/>
  <c r="P59" i="29"/>
  <c r="Y150" i="29"/>
  <c r="Y116" i="29"/>
  <c r="Y132" i="29"/>
  <c r="E132" i="29"/>
  <c r="E115" i="29"/>
  <c r="E112" i="29"/>
  <c r="T62" i="29"/>
  <c r="T102" i="29"/>
  <c r="Y68" i="29"/>
  <c r="T200" i="29"/>
  <c r="E75" i="29"/>
  <c r="E64" i="29"/>
  <c r="N164" i="29"/>
  <c r="Y176" i="29"/>
  <c r="R147" i="29"/>
  <c r="N68" i="29"/>
  <c r="N88" i="29"/>
  <c r="N80" i="29"/>
  <c r="H129" i="29"/>
  <c r="H146" i="29"/>
  <c r="Y198" i="29"/>
  <c r="N83" i="29"/>
  <c r="N73" i="29"/>
  <c r="N91" i="29"/>
  <c r="P68" i="29"/>
  <c r="H173" i="29"/>
  <c r="H175" i="29"/>
  <c r="H187" i="29"/>
  <c r="N191" i="29"/>
  <c r="N146" i="29"/>
  <c r="N131" i="29"/>
  <c r="T122" i="29"/>
  <c r="L193" i="29"/>
  <c r="E72" i="29"/>
  <c r="E91" i="29"/>
  <c r="N181" i="29"/>
  <c r="T182" i="29"/>
  <c r="P90" i="29"/>
  <c r="P58" i="29"/>
  <c r="E100" i="29"/>
  <c r="P204" i="29"/>
  <c r="P173" i="29"/>
  <c r="N149" i="29"/>
  <c r="L177" i="29"/>
  <c r="T132" i="29"/>
  <c r="Y74" i="29"/>
  <c r="Y59" i="29"/>
  <c r="Y84" i="29"/>
  <c r="Y73" i="29"/>
  <c r="T80" i="29"/>
  <c r="T178" i="29"/>
  <c r="T169" i="29"/>
  <c r="T171" i="29"/>
  <c r="T187" i="29"/>
  <c r="Y146" i="29"/>
  <c r="Y174" i="29"/>
  <c r="Y175" i="29"/>
  <c r="Y184" i="29"/>
  <c r="Y196" i="29"/>
  <c r="R136" i="29"/>
  <c r="R140" i="29"/>
  <c r="R120" i="29"/>
  <c r="R152" i="29"/>
  <c r="H124" i="29"/>
  <c r="H130" i="29"/>
  <c r="H126" i="29"/>
  <c r="H148" i="29"/>
  <c r="T184" i="29"/>
  <c r="Y164" i="29"/>
  <c r="N90" i="29"/>
  <c r="N98" i="29"/>
  <c r="N97" i="29"/>
  <c r="N60" i="29"/>
  <c r="N67" i="29"/>
  <c r="H201" i="29"/>
  <c r="H183" i="29"/>
  <c r="H166" i="29"/>
  <c r="H174" i="29"/>
  <c r="N205" i="29"/>
  <c r="N182" i="29"/>
  <c r="N201" i="29"/>
  <c r="P171" i="29"/>
  <c r="P178" i="29"/>
  <c r="N140" i="29"/>
  <c r="N123" i="29"/>
  <c r="N121" i="29"/>
  <c r="N124" i="29"/>
  <c r="R181" i="29"/>
  <c r="H81" i="29"/>
  <c r="H94" i="29"/>
  <c r="H64" i="29"/>
  <c r="T116" i="29"/>
  <c r="L184" i="29"/>
  <c r="L201" i="29"/>
  <c r="L173" i="29"/>
  <c r="L162" i="29"/>
  <c r="P134" i="29"/>
  <c r="P145" i="29"/>
  <c r="R82" i="29"/>
  <c r="AC82" i="29" s="1"/>
  <c r="AE82" i="29" s="1"/>
  <c r="H131" i="29"/>
  <c r="N92" i="29"/>
  <c r="H204" i="29"/>
  <c r="H194" i="29"/>
  <c r="N202" i="29"/>
  <c r="AC97" i="27"/>
  <c r="AE97" i="27" s="1"/>
  <c r="R97" i="29"/>
  <c r="AC97" i="29" s="1"/>
  <c r="AE97" i="29" s="1"/>
  <c r="H68" i="29"/>
  <c r="H88" i="29"/>
  <c r="L124" i="29"/>
  <c r="T153" i="29"/>
  <c r="T137" i="29"/>
  <c r="Y119" i="29"/>
  <c r="T92" i="29"/>
  <c r="T193" i="29"/>
  <c r="T203" i="29"/>
  <c r="T165" i="29"/>
  <c r="E71" i="29"/>
  <c r="Y206" i="29"/>
  <c r="Y170" i="29"/>
  <c r="R145" i="29"/>
  <c r="R115" i="29"/>
  <c r="R154" i="29"/>
  <c r="R150" i="29"/>
  <c r="H133" i="29"/>
  <c r="H152" i="29"/>
  <c r="H114" i="29"/>
  <c r="H143" i="29"/>
  <c r="N71" i="29"/>
  <c r="N62" i="29"/>
  <c r="N84" i="29"/>
  <c r="R124" i="29"/>
  <c r="H137" i="29"/>
  <c r="N85" i="29"/>
  <c r="T176" i="29"/>
  <c r="H144" i="29"/>
  <c r="N94" i="29"/>
  <c r="E83" i="29"/>
  <c r="H125" i="29"/>
  <c r="H172" i="29"/>
  <c r="T175" i="29"/>
  <c r="E99" i="29"/>
  <c r="N76" i="29"/>
  <c r="Y71" i="29"/>
  <c r="T205" i="29"/>
  <c r="R114" i="29"/>
  <c r="N112" i="29"/>
  <c r="AC84" i="27"/>
  <c r="AE84" i="27" s="1"/>
  <c r="R84" i="29"/>
  <c r="AC84" i="29" s="1"/>
  <c r="AE84" i="29" s="1"/>
  <c r="Y89" i="29"/>
  <c r="T188" i="29"/>
  <c r="E162" i="29"/>
  <c r="H193" i="29"/>
  <c r="H176" i="29"/>
  <c r="Y65" i="29"/>
  <c r="T204" i="29"/>
  <c r="T191" i="29"/>
  <c r="T177" i="29"/>
  <c r="T183" i="29"/>
  <c r="T196" i="29"/>
  <c r="R167" i="29"/>
  <c r="Y203" i="29"/>
  <c r="Y201" i="29"/>
  <c r="Y165" i="29"/>
  <c r="Y177" i="29"/>
  <c r="Y180" i="29"/>
  <c r="Y169" i="29"/>
  <c r="R112" i="29"/>
  <c r="R151" i="29"/>
  <c r="H145" i="29"/>
  <c r="H147" i="29"/>
  <c r="H128" i="29"/>
  <c r="H149" i="29"/>
  <c r="H118" i="29"/>
  <c r="H150" i="29"/>
  <c r="N77" i="29"/>
  <c r="N95" i="29"/>
  <c r="N61" i="29"/>
  <c r="N79" i="29"/>
  <c r="H181" i="29"/>
  <c r="H162" i="29"/>
  <c r="H169" i="29"/>
  <c r="H195" i="29"/>
  <c r="H191" i="29"/>
  <c r="N198" i="29"/>
  <c r="H206" i="29"/>
  <c r="P166" i="29"/>
  <c r="P96" i="29"/>
  <c r="Y149" i="29"/>
  <c r="Y121" i="29"/>
  <c r="Y100" i="29"/>
  <c r="T181" i="29"/>
  <c r="T190" i="29"/>
  <c r="T166" i="29"/>
  <c r="E59" i="29"/>
  <c r="Y181" i="29"/>
  <c r="Y200" i="29"/>
  <c r="Y197" i="29"/>
  <c r="R137" i="29"/>
  <c r="R121" i="29"/>
  <c r="H132" i="29"/>
  <c r="H120" i="29"/>
  <c r="H122" i="29"/>
  <c r="N63" i="29"/>
  <c r="H203" i="29"/>
  <c r="H163" i="29"/>
  <c r="H185" i="29"/>
  <c r="H179" i="29"/>
  <c r="H198" i="29"/>
  <c r="H184" i="29"/>
  <c r="N173" i="29"/>
  <c r="R205" i="29"/>
  <c r="AC76" i="27"/>
  <c r="AE76" i="27" s="1"/>
  <c r="R76" i="29"/>
  <c r="AC76" i="29" s="1"/>
  <c r="AE76" i="29" s="1"/>
  <c r="AC98" i="27"/>
  <c r="AE98" i="27" s="1"/>
  <c r="R98" i="29"/>
  <c r="AC98" i="29" s="1"/>
  <c r="AE98" i="29" s="1"/>
  <c r="H78" i="29"/>
  <c r="H76" i="29"/>
  <c r="H72" i="29"/>
  <c r="H75" i="29"/>
  <c r="P199" i="29"/>
  <c r="P168" i="29"/>
  <c r="L145" i="29"/>
  <c r="L122" i="29"/>
  <c r="L128" i="29"/>
  <c r="T136" i="29"/>
  <c r="T144" i="29"/>
  <c r="P95" i="29"/>
  <c r="P101" i="29"/>
  <c r="P94" i="29"/>
  <c r="Y145" i="29"/>
  <c r="Y144" i="29"/>
  <c r="Y125" i="29"/>
  <c r="Y128" i="29"/>
  <c r="E116" i="29"/>
  <c r="E152" i="29"/>
  <c r="E123" i="29"/>
  <c r="E122" i="29"/>
  <c r="E119" i="29"/>
  <c r="H165" i="29"/>
  <c r="H67" i="29"/>
  <c r="H90" i="29"/>
  <c r="P65" i="29"/>
  <c r="Y152" i="29"/>
  <c r="Y70" i="29"/>
  <c r="Y83" i="29"/>
  <c r="Y81" i="29"/>
  <c r="Y78" i="29"/>
  <c r="Y69" i="29"/>
  <c r="T67" i="29"/>
  <c r="T180" i="29"/>
  <c r="T201" i="29"/>
  <c r="T206" i="29"/>
  <c r="E95" i="29"/>
  <c r="Y172" i="29"/>
  <c r="Y163" i="29"/>
  <c r="Y204" i="29"/>
  <c r="Y173" i="29"/>
  <c r="R111" i="29"/>
  <c r="R127" i="29"/>
  <c r="R130" i="29"/>
  <c r="R134" i="29"/>
  <c r="H117" i="29"/>
  <c r="H127" i="29"/>
  <c r="H136" i="29"/>
  <c r="H153" i="29"/>
  <c r="H154" i="29"/>
  <c r="N101" i="29"/>
  <c r="N74" i="29"/>
  <c r="N58" i="29"/>
  <c r="N75" i="29"/>
  <c r="N93" i="29"/>
  <c r="H196" i="29"/>
  <c r="H167" i="29"/>
  <c r="H182" i="29"/>
  <c r="N169" i="29"/>
  <c r="N150" i="29"/>
  <c r="P172" i="29"/>
  <c r="P174" i="29"/>
  <c r="L148" i="29"/>
  <c r="Y86" i="29"/>
  <c r="Y94" i="29"/>
  <c r="Y77" i="29"/>
  <c r="T163" i="29"/>
  <c r="T172" i="29"/>
  <c r="Y171" i="29"/>
  <c r="R118" i="29"/>
  <c r="R144" i="29"/>
  <c r="R142" i="29"/>
  <c r="R138" i="29"/>
  <c r="H116" i="29"/>
  <c r="H135" i="29"/>
  <c r="H151" i="29"/>
  <c r="H119" i="29"/>
  <c r="H139" i="29"/>
  <c r="N99" i="29"/>
  <c r="N100" i="29"/>
  <c r="N72" i="29"/>
  <c r="H188" i="29"/>
  <c r="H164" i="29"/>
  <c r="H205" i="29"/>
  <c r="H199" i="29"/>
  <c r="R199" i="29"/>
  <c r="N120" i="29"/>
  <c r="N110" i="29"/>
  <c r="R170" i="29"/>
  <c r="P149" i="29"/>
  <c r="H70" i="29"/>
  <c r="H60" i="29"/>
  <c r="H71" i="29"/>
  <c r="H63" i="29"/>
  <c r="H93" i="29"/>
  <c r="H89" i="29"/>
  <c r="P197" i="29"/>
  <c r="P206" i="29"/>
  <c r="P165" i="29"/>
  <c r="P189" i="29"/>
  <c r="P169" i="29"/>
  <c r="L133" i="29"/>
  <c r="L150" i="29"/>
  <c r="L110" i="29"/>
  <c r="L127" i="29"/>
  <c r="L192" i="29"/>
  <c r="L181" i="29"/>
  <c r="T110" i="29"/>
  <c r="T129" i="29"/>
  <c r="P115" i="29"/>
  <c r="P139" i="29"/>
  <c r="P66" i="29"/>
  <c r="P67" i="29"/>
  <c r="P74" i="29"/>
  <c r="P92" i="29"/>
  <c r="P81" i="29"/>
  <c r="L68" i="29"/>
  <c r="Y131" i="29"/>
  <c r="Y113" i="29"/>
  <c r="Y122" i="29"/>
  <c r="Y117" i="29"/>
  <c r="Y123" i="29"/>
  <c r="E129" i="29"/>
  <c r="E136" i="29"/>
  <c r="E151" i="29"/>
  <c r="E141" i="29"/>
  <c r="L102" i="29"/>
  <c r="L81" i="29"/>
  <c r="L100" i="29"/>
  <c r="T78" i="29"/>
  <c r="E87" i="29"/>
  <c r="T88" i="29"/>
  <c r="R175" i="29"/>
  <c r="E78" i="29"/>
  <c r="R192" i="29"/>
  <c r="E185" i="29"/>
  <c r="H177" i="29"/>
  <c r="H186" i="29"/>
  <c r="H190" i="29"/>
  <c r="H171" i="29"/>
  <c r="N189" i="29"/>
  <c r="R177" i="29"/>
  <c r="N148" i="29"/>
  <c r="N132" i="29"/>
  <c r="N139" i="29"/>
  <c r="N128" i="29"/>
  <c r="N145" i="29"/>
  <c r="R166" i="29"/>
  <c r="H97" i="29"/>
  <c r="H86" i="29"/>
  <c r="H62" i="29"/>
  <c r="H66" i="29"/>
  <c r="H102" i="29"/>
  <c r="H92" i="29"/>
  <c r="R197" i="29"/>
  <c r="P170" i="29"/>
  <c r="P193" i="29"/>
  <c r="P183" i="29"/>
  <c r="P192" i="29"/>
  <c r="P186" i="29"/>
  <c r="L146" i="29"/>
  <c r="L152" i="29"/>
  <c r="L111" i="29"/>
  <c r="L117" i="29"/>
  <c r="L134" i="29"/>
  <c r="R202" i="29"/>
  <c r="L180" i="29"/>
  <c r="L187" i="29"/>
  <c r="L185" i="29"/>
  <c r="L164" i="29"/>
  <c r="L194" i="29"/>
  <c r="L172" i="29"/>
  <c r="T146" i="29"/>
  <c r="T117" i="29"/>
  <c r="T142" i="29"/>
  <c r="T139" i="29"/>
  <c r="T127" i="29"/>
  <c r="P129" i="29"/>
  <c r="P128" i="29"/>
  <c r="P127" i="29"/>
  <c r="P88" i="29"/>
  <c r="P69" i="29"/>
  <c r="P77" i="29"/>
  <c r="P86" i="29"/>
  <c r="P89" i="29"/>
  <c r="Y137" i="29"/>
  <c r="Y112" i="29"/>
  <c r="Y153" i="29"/>
  <c r="Y139" i="29"/>
  <c r="Y134" i="29"/>
  <c r="Y110" i="29"/>
  <c r="E144" i="29"/>
  <c r="E150" i="29"/>
  <c r="E154" i="29"/>
  <c r="E111" i="29"/>
  <c r="E153" i="29"/>
  <c r="E127" i="29"/>
  <c r="L58" i="29"/>
  <c r="L84" i="29"/>
  <c r="L86" i="29"/>
  <c r="L71" i="29"/>
  <c r="L60" i="29"/>
  <c r="N170" i="29"/>
  <c r="E172" i="29"/>
  <c r="E68" i="29"/>
  <c r="E200" i="29"/>
  <c r="T75" i="29"/>
  <c r="T63" i="29"/>
  <c r="N116" i="29"/>
  <c r="N125" i="29"/>
  <c r="H101" i="29"/>
  <c r="H79" i="29"/>
  <c r="H69" i="29"/>
  <c r="H100" i="29"/>
  <c r="H95" i="29"/>
  <c r="P205" i="29"/>
  <c r="P198" i="29"/>
  <c r="L137" i="29"/>
  <c r="L147" i="29"/>
  <c r="L178" i="29"/>
  <c r="T152" i="29"/>
  <c r="T115" i="29"/>
  <c r="T111" i="29"/>
  <c r="T130" i="29"/>
  <c r="P100" i="29"/>
  <c r="P70" i="29"/>
  <c r="P63" i="29"/>
  <c r="P64" i="29"/>
  <c r="Y120" i="29"/>
  <c r="Y148" i="29"/>
  <c r="Y140" i="29"/>
  <c r="E117" i="29"/>
  <c r="E124" i="29"/>
  <c r="E133" i="29"/>
  <c r="E130" i="29"/>
  <c r="R94" i="29"/>
  <c r="AC94" i="29" s="1"/>
  <c r="AE94" i="29" s="1"/>
  <c r="R70" i="29"/>
  <c r="AC70" i="29" s="1"/>
  <c r="AE70" i="29" s="1"/>
  <c r="H84" i="29"/>
  <c r="H85" i="29"/>
  <c r="H65" i="29"/>
  <c r="H87" i="29"/>
  <c r="H98" i="29"/>
  <c r="P167" i="29"/>
  <c r="P196" i="29"/>
  <c r="P184" i="29"/>
  <c r="P181" i="29"/>
  <c r="L116" i="29"/>
  <c r="L129" i="29"/>
  <c r="L138" i="29"/>
  <c r="L149" i="29"/>
  <c r="L197" i="29"/>
  <c r="L175" i="29"/>
  <c r="L169" i="29"/>
  <c r="L186" i="29"/>
  <c r="T121" i="29"/>
  <c r="T135" i="29"/>
  <c r="T149" i="29"/>
  <c r="T128" i="29"/>
  <c r="T145" i="29"/>
  <c r="P102" i="29"/>
  <c r="P76" i="29"/>
  <c r="P62" i="29"/>
  <c r="Y129" i="29"/>
  <c r="Y154" i="29"/>
  <c r="Y141" i="29"/>
  <c r="Y130" i="29"/>
  <c r="Y138" i="29"/>
  <c r="E142" i="29"/>
  <c r="E131" i="29"/>
  <c r="E126" i="29"/>
  <c r="E134" i="29"/>
  <c r="T89" i="29"/>
  <c r="T93" i="29"/>
  <c r="H61" i="29"/>
  <c r="H96" i="29"/>
  <c r="H77" i="29"/>
  <c r="P202" i="29"/>
  <c r="P194" i="29"/>
  <c r="P182" i="29"/>
  <c r="P201" i="29"/>
  <c r="P185" i="29"/>
  <c r="L132" i="29"/>
  <c r="L140" i="29"/>
  <c r="L154" i="29"/>
  <c r="L130" i="29"/>
  <c r="L113" i="29"/>
  <c r="L136" i="29"/>
  <c r="L191" i="29"/>
  <c r="L190" i="29"/>
  <c r="T119" i="29"/>
  <c r="T148" i="29"/>
  <c r="T113" i="29"/>
  <c r="T147" i="29"/>
  <c r="T133" i="29"/>
  <c r="T120" i="29"/>
  <c r="P141" i="29"/>
  <c r="P124" i="29"/>
  <c r="P140" i="29"/>
  <c r="P60" i="29"/>
  <c r="P91" i="29"/>
  <c r="P78" i="29"/>
  <c r="P93" i="29"/>
  <c r="P72" i="29"/>
  <c r="P61" i="29"/>
  <c r="Y136" i="29"/>
  <c r="Y111" i="29"/>
  <c r="Y147" i="29"/>
  <c r="Y114" i="29"/>
  <c r="Y135" i="29"/>
  <c r="P142" i="29"/>
  <c r="E121" i="29"/>
  <c r="E125" i="29"/>
  <c r="E139" i="29"/>
  <c r="E149" i="29"/>
  <c r="E118" i="29"/>
  <c r="L64" i="29"/>
  <c r="L101" i="29"/>
  <c r="L70" i="29"/>
  <c r="L93" i="29"/>
  <c r="L79" i="29"/>
  <c r="L61" i="29"/>
  <c r="N183" i="29"/>
  <c r="E62" i="29"/>
  <c r="R189" i="29"/>
  <c r="N184" i="29"/>
  <c r="E70" i="29"/>
  <c r="T90" i="29"/>
  <c r="R185" i="29"/>
  <c r="N178" i="29"/>
  <c r="T61" i="29"/>
  <c r="R168" i="29"/>
  <c r="T98" i="29"/>
  <c r="E102" i="29"/>
  <c r="E165" i="29"/>
  <c r="N199" i="29"/>
  <c r="T86" i="29"/>
  <c r="E199" i="29"/>
  <c r="E60" i="29"/>
  <c r="E85" i="29"/>
  <c r="T101" i="29"/>
  <c r="E175" i="29"/>
  <c r="AC100" i="26"/>
  <c r="AE100" i="26" s="1"/>
  <c r="R100" i="29"/>
  <c r="AC100" i="29" s="1"/>
  <c r="AE100" i="29" s="1"/>
  <c r="AC78" i="26"/>
  <c r="AE78" i="26" s="1"/>
  <c r="R78" i="29"/>
  <c r="AC78" i="29" s="1"/>
  <c r="AE78" i="29" s="1"/>
  <c r="AC60" i="26"/>
  <c r="AE60" i="26" s="1"/>
  <c r="R60" i="29"/>
  <c r="AC60" i="29" s="1"/>
  <c r="AE60" i="29" s="1"/>
  <c r="Y82" i="29"/>
  <c r="Y92" i="29"/>
  <c r="AC92" i="26"/>
  <c r="AE92" i="26" s="1"/>
  <c r="R92" i="29"/>
  <c r="AC92" i="29" s="1"/>
  <c r="AE92" i="29" s="1"/>
  <c r="AC72" i="26"/>
  <c r="AE72" i="26" s="1"/>
  <c r="R72" i="29"/>
  <c r="AC72" i="29" s="1"/>
  <c r="AE72" i="29" s="1"/>
  <c r="AC73" i="26"/>
  <c r="AE73" i="26" s="1"/>
  <c r="R73" i="29"/>
  <c r="AC73" i="29" s="1"/>
  <c r="AE73" i="29" s="1"/>
  <c r="R133" i="29"/>
  <c r="R122" i="29"/>
  <c r="R153" i="29"/>
  <c r="Y90" i="29"/>
  <c r="Y75" i="29"/>
  <c r="Y96" i="29"/>
  <c r="Y61" i="29"/>
  <c r="AC88" i="26"/>
  <c r="AE88" i="26" s="1"/>
  <c r="R88" i="29"/>
  <c r="AC88" i="29" s="1"/>
  <c r="AE88" i="29" s="1"/>
  <c r="AC67" i="26"/>
  <c r="AE67" i="26" s="1"/>
  <c r="R67" i="29"/>
  <c r="AC67" i="29" s="1"/>
  <c r="AE67" i="29" s="1"/>
  <c r="R128" i="29"/>
  <c r="R165" i="29"/>
  <c r="P144" i="29"/>
  <c r="P118" i="29"/>
  <c r="P123" i="29"/>
  <c r="P125" i="29"/>
  <c r="P143" i="29"/>
  <c r="P130" i="29"/>
  <c r="L87" i="29"/>
  <c r="L78" i="29"/>
  <c r="L85" i="29"/>
  <c r="L92" i="29"/>
  <c r="L67" i="29"/>
  <c r="L77" i="29"/>
  <c r="N190" i="29"/>
  <c r="E187" i="29"/>
  <c r="E166" i="29"/>
  <c r="N174" i="29"/>
  <c r="T81" i="29"/>
  <c r="T73" i="29"/>
  <c r="E169" i="29"/>
  <c r="N168" i="29"/>
  <c r="E205" i="29"/>
  <c r="R174" i="29"/>
  <c r="E63" i="29"/>
  <c r="R59" i="29"/>
  <c r="AC59" i="29" s="1"/>
  <c r="AE59" i="29" s="1"/>
  <c r="R86" i="29"/>
  <c r="AC86" i="29" s="1"/>
  <c r="AE86" i="29" s="1"/>
  <c r="R68" i="29"/>
  <c r="AC68" i="29" s="1"/>
  <c r="AE68" i="29" s="1"/>
  <c r="AC96" i="26"/>
  <c r="AE96" i="26" s="1"/>
  <c r="R96" i="29"/>
  <c r="AC96" i="29" s="1"/>
  <c r="AE96" i="29" s="1"/>
  <c r="AC58" i="26"/>
  <c r="AE58" i="26" s="1"/>
  <c r="R58" i="29"/>
  <c r="AC58" i="29" s="1"/>
  <c r="AE58" i="29" s="1"/>
  <c r="P110" i="29"/>
  <c r="AC95" i="26"/>
  <c r="AE95" i="26" s="1"/>
  <c r="R95" i="29"/>
  <c r="AC95" i="29" s="1"/>
  <c r="AE95" i="29" s="1"/>
  <c r="L96" i="29"/>
  <c r="E174" i="29"/>
  <c r="E93" i="29"/>
  <c r="N177" i="29"/>
  <c r="E65" i="29"/>
  <c r="Y79" i="29"/>
  <c r="Y60" i="29"/>
  <c r="Y85" i="29"/>
  <c r="T72" i="29"/>
  <c r="R190" i="29"/>
  <c r="AC90" i="26"/>
  <c r="AE90" i="26" s="1"/>
  <c r="R90" i="29"/>
  <c r="AC90" i="29" s="1"/>
  <c r="AE90" i="29" s="1"/>
  <c r="AC62" i="26"/>
  <c r="AE62" i="26" s="1"/>
  <c r="R62" i="29"/>
  <c r="AC62" i="29" s="1"/>
  <c r="AE62" i="29" s="1"/>
  <c r="R146" i="29"/>
  <c r="R141" i="29"/>
  <c r="R143" i="29"/>
  <c r="R172" i="29"/>
  <c r="R163" i="29"/>
  <c r="R173" i="29"/>
  <c r="R191" i="29"/>
  <c r="P117" i="29"/>
  <c r="P137" i="29"/>
  <c r="P131" i="29"/>
  <c r="P114" i="29"/>
  <c r="P122" i="29"/>
  <c r="L90" i="29"/>
  <c r="L99" i="29"/>
  <c r="L94" i="29"/>
  <c r="L91" i="29"/>
  <c r="L72" i="29"/>
  <c r="E88" i="29"/>
  <c r="E167" i="29"/>
  <c r="N195" i="29"/>
  <c r="E69" i="29"/>
  <c r="E171" i="29"/>
  <c r="R182" i="29"/>
  <c r="E76" i="29"/>
  <c r="R193" i="29"/>
  <c r="N165" i="29"/>
  <c r="T65" i="29"/>
  <c r="E79" i="29"/>
  <c r="N188" i="29"/>
  <c r="N163" i="29"/>
  <c r="T99" i="29"/>
  <c r="T58" i="29"/>
  <c r="R89" i="29"/>
  <c r="AC89" i="29" s="1"/>
  <c r="AE89" i="29" s="1"/>
  <c r="R102" i="29"/>
  <c r="AC102" i="29" s="1"/>
  <c r="AE102" i="29" s="1"/>
  <c r="R69" i="29"/>
  <c r="AC69" i="29" s="1"/>
  <c r="AE69" i="29" s="1"/>
  <c r="R91" i="29"/>
  <c r="AC91" i="29" s="1"/>
  <c r="AE91" i="29" s="1"/>
  <c r="R85" i="29"/>
  <c r="AC85" i="29" s="1"/>
  <c r="AE85" i="29" s="1"/>
  <c r="AC71" i="26"/>
  <c r="AE71" i="26" s="1"/>
  <c r="R71" i="29"/>
  <c r="AC71" i="29" s="1"/>
  <c r="AE71" i="29" s="1"/>
  <c r="AC93" i="26"/>
  <c r="AE93" i="26" s="1"/>
  <c r="R93" i="29"/>
  <c r="AC93" i="29" s="1"/>
  <c r="AE93" i="29" s="1"/>
  <c r="AC66" i="26"/>
  <c r="AE66" i="26" s="1"/>
  <c r="R66" i="29"/>
  <c r="AC66" i="29" s="1"/>
  <c r="AE66" i="29" s="1"/>
  <c r="P119" i="29"/>
  <c r="L73" i="29"/>
  <c r="Y91" i="29"/>
  <c r="R194" i="29"/>
  <c r="AC64" i="26"/>
  <c r="AE64" i="26" s="1"/>
  <c r="R64" i="29"/>
  <c r="AC64" i="29" s="1"/>
  <c r="AE64" i="29" s="1"/>
  <c r="P146" i="29"/>
  <c r="L98" i="29"/>
  <c r="E164" i="29"/>
  <c r="N171" i="29"/>
  <c r="T97" i="29"/>
  <c r="Y58" i="29"/>
  <c r="Y87" i="29"/>
  <c r="Y62" i="29"/>
  <c r="Y80" i="29"/>
  <c r="Y93" i="29"/>
  <c r="T83" i="29"/>
  <c r="R188" i="29"/>
  <c r="AC61" i="26"/>
  <c r="AE61" i="26" s="1"/>
  <c r="R61" i="29"/>
  <c r="AC61" i="29" s="1"/>
  <c r="AE61" i="29" s="1"/>
  <c r="AC79" i="26"/>
  <c r="AE79" i="26" s="1"/>
  <c r="R79" i="29"/>
  <c r="AC79" i="29" s="1"/>
  <c r="AE79" i="29" s="1"/>
  <c r="AC65" i="26"/>
  <c r="AE65" i="26" s="1"/>
  <c r="R65" i="29"/>
  <c r="AC65" i="29" s="1"/>
  <c r="AE65" i="29" s="1"/>
  <c r="AC75" i="26"/>
  <c r="AE75" i="26" s="1"/>
  <c r="R75" i="29"/>
  <c r="AC75" i="29" s="1"/>
  <c r="AE75" i="29" s="1"/>
  <c r="R129" i="29"/>
  <c r="R203" i="29"/>
  <c r="R204" i="29"/>
  <c r="R186" i="29"/>
  <c r="R200" i="29"/>
  <c r="R87" i="29"/>
  <c r="AC87" i="29" s="1"/>
  <c r="AE87" i="29" s="1"/>
  <c r="R77" i="29"/>
  <c r="AC77" i="29" s="1"/>
  <c r="AE77" i="29" s="1"/>
  <c r="AC63" i="26"/>
  <c r="AE63" i="26" s="1"/>
  <c r="R63" i="29"/>
  <c r="AC63" i="29" s="1"/>
  <c r="AE63" i="29" s="1"/>
  <c r="P136" i="29"/>
  <c r="E61" i="29"/>
  <c r="AC101" i="26"/>
  <c r="AE101" i="26" s="1"/>
  <c r="R101" i="29"/>
  <c r="AC101" i="29" s="1"/>
  <c r="AE101" i="29" s="1"/>
  <c r="P152" i="29"/>
  <c r="L83" i="29"/>
  <c r="N185" i="29"/>
  <c r="E67" i="29"/>
  <c r="E202" i="29"/>
  <c r="E80" i="29"/>
  <c r="T76" i="29"/>
  <c r="E168" i="29"/>
  <c r="R83" i="29"/>
  <c r="AC83" i="29" s="1"/>
  <c r="AE83" i="29" s="1"/>
  <c r="Y72" i="29"/>
  <c r="Y102" i="29"/>
  <c r="Y76" i="29"/>
  <c r="T82" i="29"/>
  <c r="AC99" i="26"/>
  <c r="AE99" i="26" s="1"/>
  <c r="R99" i="29"/>
  <c r="AC99" i="29" s="1"/>
  <c r="AE99" i="29" s="1"/>
  <c r="R119" i="29"/>
  <c r="R132" i="29"/>
  <c r="R117" i="29"/>
  <c r="R110" i="29"/>
  <c r="R179" i="29"/>
  <c r="R176" i="29"/>
  <c r="L59" i="29"/>
  <c r="P126" i="29"/>
  <c r="P116" i="29"/>
  <c r="P133" i="29"/>
  <c r="P148" i="29"/>
  <c r="L75" i="29"/>
  <c r="L69" i="29"/>
  <c r="L62" i="29"/>
  <c r="L63" i="29"/>
  <c r="P147" i="29"/>
  <c r="E94" i="29"/>
  <c r="E86" i="29"/>
  <c r="R206" i="29"/>
  <c r="N172" i="29"/>
  <c r="E58" i="29"/>
  <c r="T60" i="29"/>
  <c r="R195" i="29"/>
  <c r="N179" i="29"/>
  <c r="R184" i="29"/>
  <c r="N193" i="29"/>
  <c r="N167" i="29"/>
  <c r="E197" i="29"/>
  <c r="E201" i="29"/>
  <c r="E203" i="29"/>
  <c r="E101" i="29"/>
  <c r="E89" i="29"/>
  <c r="T59" i="29"/>
  <c r="R74" i="29"/>
  <c r="AC74" i="29" s="1"/>
  <c r="AE74" i="29" s="1"/>
  <c r="R81" i="29"/>
  <c r="AC81" i="29" s="1"/>
  <c r="AE81" i="29" s="1"/>
  <c r="P150" i="29"/>
  <c r="P154" i="29"/>
  <c r="P153" i="29"/>
  <c r="P111" i="29"/>
  <c r="L82" i="29"/>
  <c r="L66" i="29"/>
  <c r="L88" i="29"/>
  <c r="L65" i="29"/>
  <c r="P112" i="29"/>
  <c r="R164" i="29"/>
  <c r="E74" i="29"/>
  <c r="E178" i="29"/>
  <c r="N204" i="29"/>
  <c r="E81" i="29"/>
  <c r="E191" i="29"/>
  <c r="R180" i="29"/>
  <c r="N194" i="29"/>
  <c r="E96" i="29"/>
  <c r="T70" i="29"/>
  <c r="E193" i="29"/>
  <c r="N200" i="29"/>
  <c r="E188" i="29"/>
  <c r="E198" i="29"/>
  <c r="E182" i="29"/>
  <c r="T87" i="29"/>
  <c r="N197" i="29"/>
  <c r="N175" i="29"/>
  <c r="R183" i="29"/>
  <c r="E181" i="29"/>
  <c r="P121" i="29"/>
  <c r="P138" i="29"/>
  <c r="P151" i="29"/>
  <c r="P132" i="29"/>
  <c r="P135" i="29"/>
  <c r="P113" i="29"/>
  <c r="L89" i="29"/>
  <c r="L95" i="29"/>
  <c r="L74" i="29"/>
  <c r="L97" i="29"/>
  <c r="L76" i="29"/>
  <c r="N180" i="29"/>
  <c r="T77" i="29"/>
  <c r="T64" i="29"/>
  <c r="N206" i="29"/>
  <c r="T94" i="29"/>
  <c r="E163" i="29"/>
  <c r="E97" i="29"/>
  <c r="N192" i="29"/>
  <c r="E196" i="29"/>
  <c r="R162" i="29"/>
  <c r="T71" i="29"/>
  <c r="E82" i="29"/>
  <c r="E179" i="29"/>
  <c r="N162" i="29"/>
  <c r="T79" i="29"/>
  <c r="T95" i="29"/>
  <c r="T100" i="29"/>
  <c r="T74" i="29"/>
  <c r="E180" i="29"/>
  <c r="E177" i="29"/>
  <c r="E189" i="29"/>
  <c r="T68" i="29"/>
  <c r="N166" i="29"/>
  <c r="N196" i="29"/>
  <c r="T84" i="29"/>
  <c r="E195" i="29"/>
  <c r="E192" i="29"/>
  <c r="E176" i="29"/>
  <c r="E194" i="29"/>
  <c r="E90" i="29"/>
  <c r="E173" i="29"/>
  <c r="R178" i="29"/>
  <c r="N186" i="29"/>
  <c r="E92" i="29"/>
  <c r="R196" i="29"/>
  <c r="E66" i="29"/>
  <c r="N176" i="29"/>
  <c r="E183" i="29"/>
  <c r="E206" i="29"/>
  <c r="E186" i="29"/>
  <c r="T91" i="29"/>
  <c r="I56" i="18"/>
  <c r="I57" i="18" s="1"/>
  <c r="D110" i="27"/>
  <c r="D120" i="27"/>
  <c r="D154" i="27"/>
  <c r="D115" i="27"/>
  <c r="D113" i="27"/>
  <c r="D131" i="27"/>
  <c r="D118" i="27"/>
  <c r="D117" i="27"/>
  <c r="D148" i="27"/>
  <c r="D114" i="27"/>
  <c r="D139" i="27"/>
  <c r="D133" i="27"/>
  <c r="D149" i="27"/>
  <c r="D111" i="27"/>
  <c r="D132" i="27"/>
  <c r="D146" i="27"/>
  <c r="D122" i="27"/>
  <c r="D125" i="27"/>
  <c r="D116" i="27"/>
  <c r="D112" i="27"/>
  <c r="D124" i="27"/>
  <c r="D130" i="27"/>
  <c r="D140" i="27"/>
  <c r="D142" i="27"/>
  <c r="D127" i="27"/>
  <c r="D123" i="27"/>
  <c r="D138" i="27"/>
  <c r="D126" i="27"/>
  <c r="D137" i="27"/>
  <c r="D134" i="27"/>
  <c r="D135" i="27"/>
  <c r="D119" i="27"/>
  <c r="D141" i="27"/>
  <c r="D128" i="27"/>
  <c r="D151" i="27"/>
  <c r="D150" i="27"/>
  <c r="D129" i="27"/>
  <c r="D153" i="27"/>
  <c r="D121" i="27"/>
  <c r="D147" i="27"/>
  <c r="D136" i="27"/>
  <c r="D143" i="27"/>
  <c r="D152" i="27"/>
  <c r="D145" i="27"/>
  <c r="D144" i="27"/>
  <c r="X102" i="25"/>
  <c r="X78" i="25"/>
  <c r="X97" i="25"/>
  <c r="X79" i="25"/>
  <c r="X85" i="25"/>
  <c r="X86" i="25"/>
  <c r="X75" i="25"/>
  <c r="X91" i="25"/>
  <c r="X98" i="25"/>
  <c r="X76" i="25"/>
  <c r="X100" i="25"/>
  <c r="X82" i="25"/>
  <c r="X96" i="25"/>
  <c r="X63" i="25"/>
  <c r="X83" i="25"/>
  <c r="X81" i="25"/>
  <c r="X73" i="25"/>
  <c r="X95" i="25"/>
  <c r="X58" i="25"/>
  <c r="X77" i="25"/>
  <c r="X60" i="25"/>
  <c r="X68" i="25"/>
  <c r="X94" i="25"/>
  <c r="X90" i="25"/>
  <c r="X74" i="25"/>
  <c r="X70" i="25"/>
  <c r="X71" i="25"/>
  <c r="X92" i="25"/>
  <c r="X67" i="25"/>
  <c r="X64" i="25"/>
  <c r="X99" i="25"/>
  <c r="X62" i="25"/>
  <c r="X93" i="25"/>
  <c r="X87" i="25"/>
  <c r="X69" i="25"/>
  <c r="X65" i="25"/>
  <c r="X72" i="25"/>
  <c r="X101" i="25"/>
  <c r="X61" i="25"/>
  <c r="X89" i="25"/>
  <c r="X59" i="25"/>
  <c r="X66" i="25"/>
  <c r="X88" i="25"/>
  <c r="X80" i="25"/>
  <c r="X84" i="25"/>
  <c r="X65" i="26"/>
  <c r="X75" i="26"/>
  <c r="X100" i="26"/>
  <c r="X72" i="26"/>
  <c r="X68" i="26"/>
  <c r="X82" i="26"/>
  <c r="X91" i="26"/>
  <c r="X88" i="26"/>
  <c r="X86" i="26"/>
  <c r="X58" i="26"/>
  <c r="X66" i="26"/>
  <c r="X69" i="26"/>
  <c r="X60" i="26"/>
  <c r="X62" i="26"/>
  <c r="X59" i="26"/>
  <c r="X61" i="26"/>
  <c r="X92" i="26"/>
  <c r="X81" i="26"/>
  <c r="X79" i="26"/>
  <c r="X71" i="26"/>
  <c r="X95" i="26"/>
  <c r="X93" i="26"/>
  <c r="X67" i="26"/>
  <c r="X70" i="26"/>
  <c r="X74" i="26"/>
  <c r="X63" i="26"/>
  <c r="X64" i="26"/>
  <c r="X76" i="26"/>
  <c r="X87" i="26"/>
  <c r="X101" i="26"/>
  <c r="X85" i="26"/>
  <c r="X77" i="26"/>
  <c r="X99" i="26"/>
  <c r="X78" i="26"/>
  <c r="X89" i="26"/>
  <c r="X94" i="26"/>
  <c r="X90" i="26"/>
  <c r="X96" i="26"/>
  <c r="X97" i="26"/>
  <c r="X84" i="26"/>
  <c r="X102" i="26"/>
  <c r="X73" i="26"/>
  <c r="X80" i="26"/>
  <c r="X83" i="26"/>
  <c r="X98" i="26"/>
  <c r="F120" i="27"/>
  <c r="F116" i="27"/>
  <c r="F113" i="27"/>
  <c r="F133" i="27"/>
  <c r="F132" i="27"/>
  <c r="F142" i="27"/>
  <c r="F119" i="27"/>
  <c r="F148" i="27"/>
  <c r="F135" i="27"/>
  <c r="F114" i="27"/>
  <c r="F115" i="27"/>
  <c r="F118" i="27"/>
  <c r="F143" i="27"/>
  <c r="F125" i="27"/>
  <c r="F139" i="27"/>
  <c r="F147" i="27"/>
  <c r="F130" i="27"/>
  <c r="F145" i="27"/>
  <c r="F153" i="27"/>
  <c r="F140" i="27"/>
  <c r="F127" i="27"/>
  <c r="F141" i="27"/>
  <c r="F112" i="27"/>
  <c r="F152" i="27"/>
  <c r="F123" i="27"/>
  <c r="F122" i="27"/>
  <c r="F138" i="27"/>
  <c r="F121" i="27"/>
  <c r="F129" i="27"/>
  <c r="F134" i="27"/>
  <c r="F144" i="27"/>
  <c r="F137" i="27"/>
  <c r="F110" i="27"/>
  <c r="F126" i="27"/>
  <c r="F111" i="27"/>
  <c r="F154" i="27"/>
  <c r="F146" i="27"/>
  <c r="F117" i="27"/>
  <c r="F128" i="27"/>
  <c r="F136" i="27"/>
  <c r="F150" i="27"/>
  <c r="F131" i="27"/>
  <c r="F124" i="27"/>
  <c r="F151" i="27"/>
  <c r="F149" i="27"/>
  <c r="X93" i="27"/>
  <c r="X69" i="27"/>
  <c r="X58" i="27"/>
  <c r="X73" i="27"/>
  <c r="X60" i="27"/>
  <c r="X76" i="27"/>
  <c r="X84" i="27"/>
  <c r="X70" i="27"/>
  <c r="X80" i="27"/>
  <c r="X78" i="27"/>
  <c r="X68" i="27"/>
  <c r="X89" i="27"/>
  <c r="X63" i="27"/>
  <c r="X88" i="27"/>
  <c r="X98" i="27"/>
  <c r="X66" i="27"/>
  <c r="X95" i="27"/>
  <c r="X65" i="27"/>
  <c r="X87" i="27"/>
  <c r="X72" i="27"/>
  <c r="X97" i="27"/>
  <c r="X74" i="27"/>
  <c r="X102" i="27"/>
  <c r="X85" i="27"/>
  <c r="X92" i="27"/>
  <c r="X90" i="27"/>
  <c r="X59" i="27"/>
  <c r="X81" i="27"/>
  <c r="X61" i="27"/>
  <c r="X64" i="27"/>
  <c r="X67" i="27"/>
  <c r="X75" i="27"/>
  <c r="X62" i="27"/>
  <c r="X82" i="27"/>
  <c r="X101" i="27"/>
  <c r="X91" i="27"/>
  <c r="X83" i="27"/>
  <c r="X77" i="27"/>
  <c r="X86" i="27"/>
  <c r="X79" i="27"/>
  <c r="X96" i="27"/>
  <c r="X71" i="27"/>
  <c r="X99" i="27"/>
  <c r="X94" i="27"/>
  <c r="X100" i="27"/>
  <c r="D203" i="25"/>
  <c r="D170" i="25"/>
  <c r="D186" i="25"/>
  <c r="D178" i="25"/>
  <c r="D175" i="25"/>
  <c r="D172" i="25"/>
  <c r="D162" i="25"/>
  <c r="D169" i="25"/>
  <c r="D177" i="25"/>
  <c r="D171" i="25"/>
  <c r="D195" i="25"/>
  <c r="D180" i="25"/>
  <c r="D197" i="25"/>
  <c r="D206" i="25"/>
  <c r="D191" i="25"/>
  <c r="D202" i="25"/>
  <c r="D190" i="25"/>
  <c r="D189" i="25"/>
  <c r="D198" i="25"/>
  <c r="D183" i="25"/>
  <c r="D204" i="25"/>
  <c r="D174" i="25"/>
  <c r="D168" i="25"/>
  <c r="D164" i="25"/>
  <c r="D179" i="25"/>
  <c r="D196" i="25"/>
  <c r="D182" i="25"/>
  <c r="D166" i="25"/>
  <c r="D173" i="25"/>
  <c r="D176" i="25"/>
  <c r="D167" i="25"/>
  <c r="D184" i="25"/>
  <c r="D188" i="25"/>
  <c r="D181" i="25"/>
  <c r="D194" i="25"/>
  <c r="D201" i="25"/>
  <c r="D192" i="25"/>
  <c r="D187" i="25"/>
  <c r="D163" i="25"/>
  <c r="D205" i="25"/>
  <c r="D193" i="25"/>
  <c r="D185" i="25"/>
  <c r="D199" i="25"/>
  <c r="D165" i="25"/>
  <c r="D200" i="25"/>
  <c r="O137" i="25"/>
  <c r="O136" i="25"/>
  <c r="O117" i="25"/>
  <c r="O133" i="25"/>
  <c r="O135" i="25"/>
  <c r="O125" i="25"/>
  <c r="O115" i="25"/>
  <c r="O140" i="25"/>
  <c r="O149" i="25"/>
  <c r="O144" i="25"/>
  <c r="O124" i="25"/>
  <c r="O134" i="25"/>
  <c r="O129" i="25"/>
  <c r="O113" i="25"/>
  <c r="O118" i="25"/>
  <c r="O121" i="25"/>
  <c r="O154" i="25"/>
  <c r="O132" i="25"/>
  <c r="O119" i="25"/>
  <c r="O112" i="25"/>
  <c r="O146" i="25"/>
  <c r="O127" i="25"/>
  <c r="O110" i="25"/>
  <c r="O152" i="25"/>
  <c r="O142" i="25"/>
  <c r="O141" i="25"/>
  <c r="O138" i="25"/>
  <c r="O116" i="25"/>
  <c r="O145" i="25"/>
  <c r="O139" i="25"/>
  <c r="O122" i="25"/>
  <c r="O151" i="25"/>
  <c r="O143" i="25"/>
  <c r="O147" i="25"/>
  <c r="O130" i="25"/>
  <c r="O150" i="25"/>
  <c r="O120" i="25"/>
  <c r="O128" i="25"/>
  <c r="O123" i="25"/>
  <c r="O126" i="25"/>
  <c r="O114" i="25"/>
  <c r="O148" i="25"/>
  <c r="O153" i="25"/>
  <c r="O111" i="25"/>
  <c r="O131" i="25"/>
  <c r="O96" i="27"/>
  <c r="O92" i="27"/>
  <c r="O61" i="27"/>
  <c r="O75" i="27"/>
  <c r="O62" i="27"/>
  <c r="O73" i="27"/>
  <c r="O59" i="27"/>
  <c r="O83" i="27"/>
  <c r="O79" i="27"/>
  <c r="O70" i="27"/>
  <c r="O85" i="27"/>
  <c r="O102" i="27"/>
  <c r="O80" i="27"/>
  <c r="O86" i="27"/>
  <c r="O97" i="27"/>
  <c r="O78" i="27"/>
  <c r="O88" i="27"/>
  <c r="O81" i="27"/>
  <c r="O89" i="27"/>
  <c r="O87" i="27"/>
  <c r="O94" i="27"/>
  <c r="O64" i="27"/>
  <c r="O67" i="27"/>
  <c r="O63" i="27"/>
  <c r="O60" i="27"/>
  <c r="O84" i="27"/>
  <c r="O100" i="27"/>
  <c r="O95" i="27"/>
  <c r="O77" i="27"/>
  <c r="O65" i="27"/>
  <c r="O72" i="27"/>
  <c r="O69" i="27"/>
  <c r="O91" i="27"/>
  <c r="O99" i="27"/>
  <c r="O66" i="27"/>
  <c r="O76" i="27"/>
  <c r="O82" i="27"/>
  <c r="O98" i="27"/>
  <c r="O93" i="27"/>
  <c r="O71" i="27"/>
  <c r="O90" i="27"/>
  <c r="O101" i="27"/>
  <c r="O58" i="27"/>
  <c r="O68" i="27"/>
  <c r="O74" i="27"/>
  <c r="F142" i="26"/>
  <c r="F124" i="26"/>
  <c r="F129" i="26"/>
  <c r="F127" i="26"/>
  <c r="F114" i="26"/>
  <c r="F154" i="26"/>
  <c r="F135" i="26"/>
  <c r="F128" i="26"/>
  <c r="F110" i="26"/>
  <c r="F126" i="26"/>
  <c r="F133" i="26"/>
  <c r="F140" i="26"/>
  <c r="F137" i="26"/>
  <c r="F119" i="26"/>
  <c r="F146" i="26"/>
  <c r="F123" i="26"/>
  <c r="F132" i="26"/>
  <c r="F144" i="26"/>
  <c r="F150" i="26"/>
  <c r="F152" i="26"/>
  <c r="F111" i="26"/>
  <c r="F148" i="26"/>
  <c r="F141" i="26"/>
  <c r="F118" i="26"/>
  <c r="F134" i="26"/>
  <c r="F116" i="26"/>
  <c r="F131" i="26"/>
  <c r="F138" i="26"/>
  <c r="F130" i="26"/>
  <c r="F136" i="26"/>
  <c r="F121" i="26"/>
  <c r="F145" i="26"/>
  <c r="F120" i="26"/>
  <c r="F115" i="26"/>
  <c r="F151" i="26"/>
  <c r="F147" i="26"/>
  <c r="F122" i="26"/>
  <c r="F117" i="26"/>
  <c r="F139" i="26"/>
  <c r="F125" i="26"/>
  <c r="F143" i="26"/>
  <c r="F153" i="26"/>
  <c r="F113" i="26"/>
  <c r="F112" i="26"/>
  <c r="F149" i="26"/>
  <c r="O200" i="25"/>
  <c r="O176" i="25"/>
  <c r="O198" i="25"/>
  <c r="O183" i="25"/>
  <c r="O197" i="25"/>
  <c r="O196" i="25"/>
  <c r="O175" i="25"/>
  <c r="O194" i="25"/>
  <c r="O170" i="25"/>
  <c r="O205" i="25"/>
  <c r="O173" i="25"/>
  <c r="O202" i="25"/>
  <c r="O190" i="25"/>
  <c r="O178" i="25"/>
  <c r="O188" i="25"/>
  <c r="O181" i="25"/>
  <c r="O182" i="25"/>
  <c r="O174" i="25"/>
  <c r="O172" i="25"/>
  <c r="O166" i="25"/>
  <c r="O186" i="25"/>
  <c r="O203" i="25"/>
  <c r="O162" i="25"/>
  <c r="O169" i="25"/>
  <c r="O187" i="25"/>
  <c r="O168" i="25"/>
  <c r="O177" i="25"/>
  <c r="O201" i="25"/>
  <c r="O195" i="25"/>
  <c r="O179" i="25"/>
  <c r="O192" i="25"/>
  <c r="O164" i="25"/>
  <c r="O165" i="25"/>
  <c r="O180" i="25"/>
  <c r="O193" i="25"/>
  <c r="O171" i="25"/>
  <c r="O206" i="25"/>
  <c r="O191" i="25"/>
  <c r="O184" i="25"/>
  <c r="O167" i="25"/>
  <c r="O199" i="25"/>
  <c r="O163" i="25"/>
  <c r="O204" i="25"/>
  <c r="O189" i="25"/>
  <c r="O185" i="25"/>
  <c r="D175" i="27"/>
  <c r="D162" i="27"/>
  <c r="D206" i="27"/>
  <c r="D183" i="27"/>
  <c r="D185" i="27"/>
  <c r="D172" i="27"/>
  <c r="D200" i="27"/>
  <c r="D166" i="27"/>
  <c r="D201" i="27"/>
  <c r="D163" i="27"/>
  <c r="D184" i="27"/>
  <c r="D198" i="27"/>
  <c r="D193" i="27"/>
  <c r="D182" i="27"/>
  <c r="D192" i="27"/>
  <c r="D170" i="27"/>
  <c r="D199" i="27"/>
  <c r="D168" i="27"/>
  <c r="D186" i="27"/>
  <c r="D178" i="27"/>
  <c r="D189" i="27"/>
  <c r="D187" i="27"/>
  <c r="D197" i="27"/>
  <c r="D181" i="27"/>
  <c r="D195" i="27"/>
  <c r="D203" i="27"/>
  <c r="D177" i="27"/>
  <c r="D167" i="27"/>
  <c r="D174" i="27"/>
  <c r="D191" i="27"/>
  <c r="D164" i="27"/>
  <c r="D205" i="27"/>
  <c r="D188" i="27"/>
  <c r="D196" i="27"/>
  <c r="D169" i="27"/>
  <c r="D194" i="27"/>
  <c r="D202" i="27"/>
  <c r="D171" i="27"/>
  <c r="D165" i="27"/>
  <c r="D204" i="27"/>
  <c r="D173" i="27"/>
  <c r="D180" i="27"/>
  <c r="D179" i="27"/>
  <c r="D176" i="27"/>
  <c r="D190" i="27"/>
  <c r="O111" i="27"/>
  <c r="O134" i="27"/>
  <c r="O121" i="27"/>
  <c r="O141" i="27"/>
  <c r="O116" i="27"/>
  <c r="O139" i="27"/>
  <c r="O147" i="27"/>
  <c r="O138" i="27"/>
  <c r="O148" i="27"/>
  <c r="O130" i="27"/>
  <c r="O140" i="27"/>
  <c r="O117" i="27"/>
  <c r="O120" i="27"/>
  <c r="O146" i="27"/>
  <c r="O115" i="27"/>
  <c r="O112" i="27"/>
  <c r="O136" i="27"/>
  <c r="O144" i="27"/>
  <c r="O110" i="27"/>
  <c r="O129" i="27"/>
  <c r="O153" i="27"/>
  <c r="O128" i="27"/>
  <c r="O152" i="27"/>
  <c r="O114" i="27"/>
  <c r="O133" i="27"/>
  <c r="O124" i="27"/>
  <c r="O137" i="27"/>
  <c r="O145" i="27"/>
  <c r="O143" i="27"/>
  <c r="O151" i="27"/>
  <c r="O154" i="27"/>
  <c r="O122" i="27"/>
  <c r="O132" i="27"/>
  <c r="O142" i="27"/>
  <c r="O113" i="27"/>
  <c r="O119" i="27"/>
  <c r="O125" i="27"/>
  <c r="O131" i="27"/>
  <c r="O127" i="27"/>
  <c r="O123" i="27"/>
  <c r="O126" i="27"/>
  <c r="O118" i="27"/>
  <c r="O135" i="27"/>
  <c r="O149" i="27"/>
  <c r="O150" i="27"/>
  <c r="O182" i="26"/>
  <c r="O168" i="26"/>
  <c r="O192" i="26"/>
  <c r="O171" i="26"/>
  <c r="O183" i="26"/>
  <c r="O199" i="26"/>
  <c r="O178" i="26"/>
  <c r="O164" i="26"/>
  <c r="O163" i="26"/>
  <c r="O176" i="26"/>
  <c r="O166" i="26"/>
  <c r="O206" i="26"/>
  <c r="O186" i="26"/>
  <c r="O204" i="26"/>
  <c r="O174" i="26"/>
  <c r="O169" i="26"/>
  <c r="O197" i="26"/>
  <c r="O173" i="26"/>
  <c r="O196" i="26"/>
  <c r="O202" i="26"/>
  <c r="O205" i="26"/>
  <c r="O180" i="26"/>
  <c r="O162" i="26"/>
  <c r="O175" i="26"/>
  <c r="O165" i="26"/>
  <c r="O187" i="26"/>
  <c r="O201" i="26"/>
  <c r="O198" i="26"/>
  <c r="O191" i="26"/>
  <c r="O179" i="26"/>
  <c r="O195" i="26"/>
  <c r="O172" i="26"/>
  <c r="O193" i="26"/>
  <c r="O203" i="26"/>
  <c r="O181" i="26"/>
  <c r="O188" i="26"/>
  <c r="O184" i="26"/>
  <c r="O167" i="26"/>
  <c r="O194" i="26"/>
  <c r="O190" i="26"/>
  <c r="O189" i="26"/>
  <c r="O170" i="26"/>
  <c r="O200" i="26"/>
  <c r="O177" i="26"/>
  <c r="O185" i="26"/>
  <c r="X151" i="25"/>
  <c r="X120" i="25"/>
  <c r="X116" i="25"/>
  <c r="X133" i="25"/>
  <c r="X143" i="25"/>
  <c r="X142" i="25"/>
  <c r="X136" i="25"/>
  <c r="X149" i="25"/>
  <c r="X122" i="25"/>
  <c r="X147" i="25"/>
  <c r="X140" i="25"/>
  <c r="X153" i="25"/>
  <c r="X110" i="25"/>
  <c r="X141" i="25"/>
  <c r="X150" i="25"/>
  <c r="X114" i="25"/>
  <c r="X139" i="25"/>
  <c r="X134" i="25"/>
  <c r="X127" i="25"/>
  <c r="X131" i="25"/>
  <c r="X144" i="25"/>
  <c r="X125" i="25"/>
  <c r="X128" i="25"/>
  <c r="X145" i="25"/>
  <c r="X123" i="25"/>
  <c r="X117" i="25"/>
  <c r="X152" i="25"/>
  <c r="X146" i="25"/>
  <c r="X124" i="25"/>
  <c r="X148" i="25"/>
  <c r="X154" i="25"/>
  <c r="X137" i="25"/>
  <c r="X115" i="25"/>
  <c r="X132" i="25"/>
  <c r="X129" i="25"/>
  <c r="X113" i="25"/>
  <c r="X112" i="25"/>
  <c r="X111" i="25"/>
  <c r="X135" i="25"/>
  <c r="X130" i="25"/>
  <c r="X126" i="25"/>
  <c r="X119" i="25"/>
  <c r="X121" i="25"/>
  <c r="X138" i="25"/>
  <c r="X118" i="25"/>
  <c r="O114" i="26"/>
  <c r="O116" i="26"/>
  <c r="O133" i="26"/>
  <c r="O126" i="26"/>
  <c r="O130" i="26"/>
  <c r="O123" i="26"/>
  <c r="O131" i="26"/>
  <c r="O142" i="26"/>
  <c r="O140" i="26"/>
  <c r="O132" i="26"/>
  <c r="O129" i="26"/>
  <c r="O125" i="26"/>
  <c r="O115" i="26"/>
  <c r="O128" i="26"/>
  <c r="O138" i="26"/>
  <c r="O137" i="26"/>
  <c r="O154" i="26"/>
  <c r="O139" i="26"/>
  <c r="O134" i="26"/>
  <c r="O144" i="26"/>
  <c r="O146" i="26"/>
  <c r="O136" i="26"/>
  <c r="O120" i="26"/>
  <c r="O141" i="26"/>
  <c r="O148" i="26"/>
  <c r="O145" i="26"/>
  <c r="O153" i="26"/>
  <c r="O113" i="26"/>
  <c r="O118" i="26"/>
  <c r="O135" i="26"/>
  <c r="O149" i="26"/>
  <c r="O112" i="26"/>
  <c r="O127" i="26"/>
  <c r="O143" i="26"/>
  <c r="O110" i="26"/>
  <c r="O117" i="26"/>
  <c r="O124" i="26"/>
  <c r="O119" i="26"/>
  <c r="O151" i="26"/>
  <c r="O147" i="26"/>
  <c r="O150" i="26"/>
  <c r="O122" i="26"/>
  <c r="O121" i="26"/>
  <c r="O111" i="26"/>
  <c r="O152" i="26"/>
  <c r="O168" i="27"/>
  <c r="O165" i="27"/>
  <c r="O186" i="27"/>
  <c r="O173" i="27"/>
  <c r="O162" i="27"/>
  <c r="O170" i="27"/>
  <c r="O163" i="27"/>
  <c r="O206" i="27"/>
  <c r="O175" i="27"/>
  <c r="O172" i="27"/>
  <c r="O177" i="27"/>
  <c r="O199" i="27"/>
  <c r="O174" i="27"/>
  <c r="O191" i="27"/>
  <c r="O169" i="27"/>
  <c r="O201" i="27"/>
  <c r="O183" i="27"/>
  <c r="O200" i="27"/>
  <c r="O193" i="27"/>
  <c r="O185" i="27"/>
  <c r="O176" i="27"/>
  <c r="O192" i="27"/>
  <c r="O181" i="27"/>
  <c r="O205" i="27"/>
  <c r="O180" i="27"/>
  <c r="O204" i="27"/>
  <c r="O194" i="27"/>
  <c r="O196" i="27"/>
  <c r="O179" i="27"/>
  <c r="O182" i="27"/>
  <c r="O184" i="27"/>
  <c r="O190" i="27"/>
  <c r="O202" i="27"/>
  <c r="O171" i="27"/>
  <c r="O195" i="27"/>
  <c r="O178" i="27"/>
  <c r="O187" i="27"/>
  <c r="O203" i="27"/>
  <c r="O188" i="27"/>
  <c r="O198" i="27"/>
  <c r="O167" i="27"/>
  <c r="O164" i="27"/>
  <c r="O189" i="27"/>
  <c r="O166" i="27"/>
  <c r="O197" i="27"/>
  <c r="X175" i="25"/>
  <c r="X183" i="25"/>
  <c r="X173" i="25"/>
  <c r="X171" i="25"/>
  <c r="X166" i="25"/>
  <c r="X190" i="25"/>
  <c r="X197" i="25"/>
  <c r="X178" i="25"/>
  <c r="X198" i="25"/>
  <c r="X199" i="25"/>
  <c r="X193" i="25"/>
  <c r="X162" i="25"/>
  <c r="X168" i="25"/>
  <c r="X191" i="25"/>
  <c r="X179" i="25"/>
  <c r="X182" i="25"/>
  <c r="X201" i="25"/>
  <c r="X189" i="25"/>
  <c r="X170" i="25"/>
  <c r="X164" i="25"/>
  <c r="X181" i="25"/>
  <c r="X172" i="25"/>
  <c r="X203" i="25"/>
  <c r="X188" i="25"/>
  <c r="X167" i="25"/>
  <c r="X176" i="25"/>
  <c r="X185" i="25"/>
  <c r="X202" i="25"/>
  <c r="X165" i="25"/>
  <c r="X174" i="25"/>
  <c r="X192" i="25"/>
  <c r="X206" i="25"/>
  <c r="X187" i="25"/>
  <c r="X180" i="25"/>
  <c r="X200" i="25"/>
  <c r="X194" i="25"/>
  <c r="X204" i="25"/>
  <c r="X186" i="25"/>
  <c r="X196" i="25"/>
  <c r="X205" i="25"/>
  <c r="X177" i="25"/>
  <c r="X169" i="25"/>
  <c r="X163" i="25"/>
  <c r="X195" i="25"/>
  <c r="X184" i="25"/>
  <c r="X118" i="26"/>
  <c r="X123" i="26"/>
  <c r="X112" i="26"/>
  <c r="X124" i="26"/>
  <c r="X127" i="26"/>
  <c r="X153" i="26"/>
  <c r="X110" i="26"/>
  <c r="X140" i="26"/>
  <c r="X141" i="26"/>
  <c r="X147" i="26"/>
  <c r="X116" i="26"/>
  <c r="X146" i="26"/>
  <c r="X139" i="26"/>
  <c r="X137" i="26"/>
  <c r="X126" i="26"/>
  <c r="X149" i="26"/>
  <c r="X111" i="26"/>
  <c r="X113" i="26"/>
  <c r="X131" i="26"/>
  <c r="X133" i="26"/>
  <c r="X117" i="26"/>
  <c r="X115" i="26"/>
  <c r="X129" i="26"/>
  <c r="X119" i="26"/>
  <c r="X134" i="26"/>
  <c r="X114" i="26"/>
  <c r="X144" i="26"/>
  <c r="X130" i="26"/>
  <c r="X121" i="26"/>
  <c r="X136" i="26"/>
  <c r="X138" i="26"/>
  <c r="X143" i="26"/>
  <c r="X142" i="26"/>
  <c r="X148" i="26"/>
  <c r="X128" i="26"/>
  <c r="X151" i="26"/>
  <c r="X125" i="26"/>
  <c r="X122" i="26"/>
  <c r="X152" i="26"/>
  <c r="X132" i="26"/>
  <c r="X145" i="26"/>
  <c r="X135" i="26"/>
  <c r="X120" i="26"/>
  <c r="X150" i="26"/>
  <c r="X154" i="26"/>
  <c r="D128" i="25"/>
  <c r="D154" i="25"/>
  <c r="D130" i="25"/>
  <c r="D121" i="25"/>
  <c r="D129" i="25"/>
  <c r="D136" i="25"/>
  <c r="D138" i="25"/>
  <c r="D152" i="25"/>
  <c r="D118" i="25"/>
  <c r="D143" i="25"/>
  <c r="D124" i="25"/>
  <c r="D132" i="25"/>
  <c r="D127" i="25"/>
  <c r="D148" i="25"/>
  <c r="D145" i="25"/>
  <c r="D110" i="25"/>
  <c r="D135" i="25"/>
  <c r="D112" i="25"/>
  <c r="D120" i="25"/>
  <c r="D149" i="25"/>
  <c r="D116" i="25"/>
  <c r="D113" i="25"/>
  <c r="D146" i="25"/>
  <c r="D141" i="25"/>
  <c r="D119" i="25"/>
  <c r="D125" i="25"/>
  <c r="D131" i="25"/>
  <c r="D114" i="25"/>
  <c r="D122" i="25"/>
  <c r="D115" i="25"/>
  <c r="D150" i="25"/>
  <c r="D133" i="25"/>
  <c r="D111" i="25"/>
  <c r="D139" i="25"/>
  <c r="D137" i="25"/>
  <c r="D147" i="25"/>
  <c r="D142" i="25"/>
  <c r="D140" i="25"/>
  <c r="D123" i="25"/>
  <c r="D151" i="25"/>
  <c r="D144" i="25"/>
  <c r="D134" i="25"/>
  <c r="D153" i="25"/>
  <c r="D126" i="25"/>
  <c r="D117" i="25"/>
  <c r="O58" i="25"/>
  <c r="O82" i="25"/>
  <c r="O95" i="25"/>
  <c r="O93" i="25"/>
  <c r="O60" i="25"/>
  <c r="O99" i="25"/>
  <c r="O73" i="25"/>
  <c r="O101" i="25"/>
  <c r="O72" i="25"/>
  <c r="O66" i="25"/>
  <c r="O75" i="25"/>
  <c r="O79" i="25"/>
  <c r="O85" i="25"/>
  <c r="O92" i="25"/>
  <c r="O84" i="25"/>
  <c r="O78" i="25"/>
  <c r="O100" i="25"/>
  <c r="O88" i="25"/>
  <c r="O77" i="25"/>
  <c r="O98" i="25"/>
  <c r="O91" i="25"/>
  <c r="O65" i="25"/>
  <c r="O70" i="25"/>
  <c r="O67" i="25"/>
  <c r="O74" i="25"/>
  <c r="O59" i="25"/>
  <c r="O63" i="25"/>
  <c r="O97" i="25"/>
  <c r="O68" i="25"/>
  <c r="O102" i="25"/>
  <c r="O64" i="25"/>
  <c r="O86" i="25"/>
  <c r="O87" i="25"/>
  <c r="O96" i="25"/>
  <c r="O94" i="25"/>
  <c r="O90" i="25"/>
  <c r="O76" i="25"/>
  <c r="O83" i="25"/>
  <c r="O62" i="25"/>
  <c r="O80" i="25"/>
  <c r="O61" i="25"/>
  <c r="O69" i="25"/>
  <c r="O89" i="25"/>
  <c r="O71" i="25"/>
  <c r="O81" i="25"/>
  <c r="X205" i="26"/>
  <c r="X162" i="26"/>
  <c r="X165" i="26"/>
  <c r="X183" i="26"/>
  <c r="X199" i="26"/>
  <c r="X168" i="26"/>
  <c r="X176" i="26"/>
  <c r="X186" i="26"/>
  <c r="X192" i="26"/>
  <c r="X197" i="26"/>
  <c r="X203" i="26"/>
  <c r="X182" i="26"/>
  <c r="X195" i="26"/>
  <c r="X175" i="26"/>
  <c r="X167" i="26"/>
  <c r="X181" i="26"/>
  <c r="X171" i="26"/>
  <c r="X193" i="26"/>
  <c r="X184" i="26"/>
  <c r="X169" i="26"/>
  <c r="X194" i="26"/>
  <c r="X164" i="26"/>
  <c r="X178" i="26"/>
  <c r="X179" i="26"/>
  <c r="X191" i="26"/>
  <c r="X190" i="26"/>
  <c r="X185" i="26"/>
  <c r="X177" i="26"/>
  <c r="X163" i="26"/>
  <c r="X173" i="26"/>
  <c r="X189" i="26"/>
  <c r="X180" i="26"/>
  <c r="X188" i="26"/>
  <c r="X200" i="26"/>
  <c r="X174" i="26"/>
  <c r="X204" i="26"/>
  <c r="X187" i="26"/>
  <c r="X198" i="26"/>
  <c r="X201" i="26"/>
  <c r="X170" i="26"/>
  <c r="X206" i="26"/>
  <c r="X172" i="26"/>
  <c r="X196" i="26"/>
  <c r="X202" i="26"/>
  <c r="X166" i="26"/>
  <c r="F181" i="26"/>
  <c r="F189" i="26"/>
  <c r="F164" i="26"/>
  <c r="F169" i="26"/>
  <c r="F192" i="26"/>
  <c r="F162" i="26"/>
  <c r="F180" i="26"/>
  <c r="F206" i="26"/>
  <c r="F166" i="26"/>
  <c r="F172" i="26"/>
  <c r="F191" i="26"/>
  <c r="F168" i="26"/>
  <c r="F200" i="26"/>
  <c r="F188" i="26"/>
  <c r="F187" i="26"/>
  <c r="F183" i="26"/>
  <c r="F163" i="26"/>
  <c r="F179" i="26"/>
  <c r="F167" i="26"/>
  <c r="F193" i="26"/>
  <c r="F170" i="26"/>
  <c r="F175" i="26"/>
  <c r="F202" i="26"/>
  <c r="F186" i="26"/>
  <c r="F194" i="26"/>
  <c r="F185" i="26"/>
  <c r="F204" i="26"/>
  <c r="F190" i="26"/>
  <c r="F182" i="26"/>
  <c r="F178" i="26"/>
  <c r="F171" i="26"/>
  <c r="F177" i="26"/>
  <c r="F203" i="26"/>
  <c r="F174" i="26"/>
  <c r="F199" i="26"/>
  <c r="F184" i="26"/>
  <c r="F197" i="26"/>
  <c r="F198" i="26"/>
  <c r="F196" i="26"/>
  <c r="F201" i="26"/>
  <c r="F176" i="26"/>
  <c r="F205" i="26"/>
  <c r="F195" i="26"/>
  <c r="F173" i="26"/>
  <c r="F165" i="26"/>
  <c r="X113" i="27"/>
  <c r="X126" i="27"/>
  <c r="X146" i="27"/>
  <c r="X115" i="27"/>
  <c r="X148" i="27"/>
  <c r="X149" i="27"/>
  <c r="X121" i="27"/>
  <c r="X150" i="27"/>
  <c r="X139" i="27"/>
  <c r="X127" i="27"/>
  <c r="X117" i="27"/>
  <c r="X116" i="27"/>
  <c r="X132" i="27"/>
  <c r="X112" i="27"/>
  <c r="X123" i="27"/>
  <c r="X131" i="27"/>
  <c r="X125" i="27"/>
  <c r="X124" i="27"/>
  <c r="X130" i="27"/>
  <c r="X142" i="27"/>
  <c r="X151" i="27"/>
  <c r="X111" i="27"/>
  <c r="X140" i="27"/>
  <c r="X135" i="27"/>
  <c r="X134" i="27"/>
  <c r="X133" i="27"/>
  <c r="X138" i="27"/>
  <c r="X145" i="27"/>
  <c r="X143" i="27"/>
  <c r="X136" i="27"/>
  <c r="X128" i="27"/>
  <c r="X129" i="27"/>
  <c r="X147" i="27"/>
  <c r="X119" i="27"/>
  <c r="X153" i="27"/>
  <c r="X144" i="27"/>
  <c r="X152" i="27"/>
  <c r="X110" i="27"/>
  <c r="X118" i="27"/>
  <c r="X141" i="27"/>
  <c r="X120" i="27"/>
  <c r="X122" i="27"/>
  <c r="X137" i="27"/>
  <c r="X114" i="27"/>
  <c r="X154" i="27"/>
  <c r="D169" i="26"/>
  <c r="D187" i="26"/>
  <c r="D164" i="26"/>
  <c r="D175" i="26"/>
  <c r="D185" i="26"/>
  <c r="D162" i="26"/>
  <c r="D195" i="26"/>
  <c r="D178" i="26"/>
  <c r="D182" i="26"/>
  <c r="D198" i="26"/>
  <c r="D180" i="26"/>
  <c r="D206" i="26"/>
  <c r="D196" i="26"/>
  <c r="D177" i="26"/>
  <c r="D205" i="26"/>
  <c r="D194" i="26"/>
  <c r="D165" i="26"/>
  <c r="D172" i="26"/>
  <c r="D179" i="26"/>
  <c r="D199" i="26"/>
  <c r="D181" i="26"/>
  <c r="D188" i="26"/>
  <c r="D183" i="26"/>
  <c r="D163" i="26"/>
  <c r="D176" i="26"/>
  <c r="D190" i="26"/>
  <c r="D191" i="26"/>
  <c r="D192" i="26"/>
  <c r="D174" i="26"/>
  <c r="D200" i="26"/>
  <c r="D170" i="26"/>
  <c r="D204" i="26"/>
  <c r="D166" i="26"/>
  <c r="D193" i="26"/>
  <c r="D203" i="26"/>
  <c r="D167" i="26"/>
  <c r="D197" i="26"/>
  <c r="D189" i="26"/>
  <c r="D202" i="26"/>
  <c r="D184" i="26"/>
  <c r="D173" i="26"/>
  <c r="D171" i="26"/>
  <c r="D186" i="26"/>
  <c r="D168" i="26"/>
  <c r="D201" i="26"/>
  <c r="F187" i="25"/>
  <c r="F196" i="25"/>
  <c r="F180" i="25"/>
  <c r="F189" i="25"/>
  <c r="F169" i="25"/>
  <c r="F206" i="25"/>
  <c r="F200" i="25"/>
  <c r="F182" i="25"/>
  <c r="F165" i="25"/>
  <c r="F202" i="25"/>
  <c r="F202" i="29" s="1"/>
  <c r="F188" i="25"/>
  <c r="F172" i="25"/>
  <c r="F175" i="25"/>
  <c r="F168" i="25"/>
  <c r="F194" i="25"/>
  <c r="F164" i="25"/>
  <c r="F177" i="25"/>
  <c r="F190" i="25"/>
  <c r="F203" i="25"/>
  <c r="F171" i="25"/>
  <c r="F186" i="25"/>
  <c r="F192" i="25"/>
  <c r="F201" i="25"/>
  <c r="F170" i="25"/>
  <c r="F198" i="25"/>
  <c r="F173" i="25"/>
  <c r="F178" i="25"/>
  <c r="F174" i="25"/>
  <c r="F183" i="25"/>
  <c r="F197" i="25"/>
  <c r="F199" i="25"/>
  <c r="F184" i="25"/>
  <c r="F185" i="25"/>
  <c r="F193" i="25"/>
  <c r="F176" i="25"/>
  <c r="F191" i="25"/>
  <c r="F179" i="25"/>
  <c r="F166" i="25"/>
  <c r="F167" i="25"/>
  <c r="F205" i="25"/>
  <c r="F162" i="25"/>
  <c r="F181" i="25"/>
  <c r="F163" i="25"/>
  <c r="F195" i="25"/>
  <c r="F204" i="25"/>
  <c r="D131" i="26"/>
  <c r="D140" i="26"/>
  <c r="D143" i="26"/>
  <c r="D133" i="26"/>
  <c r="D110" i="26"/>
  <c r="D137" i="26"/>
  <c r="D115" i="26"/>
  <c r="D139" i="26"/>
  <c r="D152" i="26"/>
  <c r="D141" i="26"/>
  <c r="D150" i="26"/>
  <c r="D136" i="26"/>
  <c r="D111" i="26"/>
  <c r="D118" i="26"/>
  <c r="D148" i="26"/>
  <c r="D112" i="26"/>
  <c r="D130" i="26"/>
  <c r="D153" i="26"/>
  <c r="D142" i="26"/>
  <c r="D113" i="26"/>
  <c r="D120" i="26"/>
  <c r="D132" i="26"/>
  <c r="D116" i="26"/>
  <c r="D145" i="26"/>
  <c r="D123" i="26"/>
  <c r="D129" i="26"/>
  <c r="D114" i="26"/>
  <c r="D126" i="26"/>
  <c r="D121" i="26"/>
  <c r="D154" i="26"/>
  <c r="D147" i="26"/>
  <c r="D135" i="26"/>
  <c r="D151" i="26"/>
  <c r="D117" i="26"/>
  <c r="D144" i="26"/>
  <c r="D124" i="26"/>
  <c r="D128" i="26"/>
  <c r="D138" i="26"/>
  <c r="D122" i="26"/>
  <c r="D125" i="26"/>
  <c r="D134" i="26"/>
  <c r="D149" i="26"/>
  <c r="D146" i="26"/>
  <c r="D119" i="26"/>
  <c r="D127" i="26"/>
  <c r="O82" i="26"/>
  <c r="O58" i="26"/>
  <c r="O81" i="26"/>
  <c r="O74" i="26"/>
  <c r="O60" i="26"/>
  <c r="O86" i="26"/>
  <c r="O71" i="26"/>
  <c r="O83" i="26"/>
  <c r="O94" i="26"/>
  <c r="O92" i="26"/>
  <c r="O97" i="26"/>
  <c r="O61" i="26"/>
  <c r="O85" i="26"/>
  <c r="O101" i="26"/>
  <c r="O59" i="26"/>
  <c r="O87" i="26"/>
  <c r="O89" i="26"/>
  <c r="O63" i="26"/>
  <c r="O62" i="26"/>
  <c r="O64" i="26"/>
  <c r="O69" i="26"/>
  <c r="O96" i="26"/>
  <c r="O79" i="26"/>
  <c r="O67" i="26"/>
  <c r="O80" i="26"/>
  <c r="O100" i="26"/>
  <c r="O77" i="26"/>
  <c r="O84" i="26"/>
  <c r="O70" i="26"/>
  <c r="O98" i="26"/>
  <c r="O78" i="26"/>
  <c r="O66" i="26"/>
  <c r="O102" i="26"/>
  <c r="O93" i="26"/>
  <c r="O76" i="26"/>
  <c r="O99" i="26"/>
  <c r="O75" i="26"/>
  <c r="O88" i="26"/>
  <c r="O72" i="26"/>
  <c r="O95" i="26"/>
  <c r="O65" i="26"/>
  <c r="O68" i="26"/>
  <c r="O91" i="26"/>
  <c r="O73" i="26"/>
  <c r="O90" i="26"/>
  <c r="X166" i="27"/>
  <c r="X182" i="27"/>
  <c r="X168" i="27"/>
  <c r="X165" i="27"/>
  <c r="X200" i="27"/>
  <c r="X201" i="27"/>
  <c r="X173" i="27"/>
  <c r="X184" i="27"/>
  <c r="X170" i="27"/>
  <c r="X185" i="27"/>
  <c r="X167" i="27"/>
  <c r="X164" i="27"/>
  <c r="X175" i="27"/>
  <c r="X202" i="27"/>
  <c r="X191" i="27"/>
  <c r="X183" i="27"/>
  <c r="X176" i="27"/>
  <c r="X194" i="27"/>
  <c r="X171" i="27"/>
  <c r="X179" i="27"/>
  <c r="X203" i="27"/>
  <c r="X177" i="27"/>
  <c r="X193" i="27"/>
  <c r="X174" i="27"/>
  <c r="X189" i="27"/>
  <c r="X172" i="27"/>
  <c r="X180" i="27"/>
  <c r="X186" i="27"/>
  <c r="X190" i="27"/>
  <c r="X197" i="27"/>
  <c r="X169" i="27"/>
  <c r="X199" i="27"/>
  <c r="X206" i="27"/>
  <c r="X204" i="27"/>
  <c r="X187" i="27"/>
  <c r="X205" i="27"/>
  <c r="X198" i="27"/>
  <c r="X162" i="27"/>
  <c r="X163" i="27"/>
  <c r="X181" i="27"/>
  <c r="X192" i="27"/>
  <c r="X195" i="27"/>
  <c r="X196" i="27"/>
  <c r="X188" i="27"/>
  <c r="X178" i="27"/>
  <c r="F173" i="27"/>
  <c r="F165" i="27"/>
  <c r="F167" i="27"/>
  <c r="F176" i="27"/>
  <c r="F202" i="27"/>
  <c r="F185" i="27"/>
  <c r="F201" i="27"/>
  <c r="F171" i="27"/>
  <c r="F195" i="27"/>
  <c r="F187" i="27"/>
  <c r="F168" i="27"/>
  <c r="F172" i="27"/>
  <c r="F162" i="27"/>
  <c r="F194" i="27"/>
  <c r="F169" i="27"/>
  <c r="F200" i="27"/>
  <c r="F170" i="27"/>
  <c r="F184" i="27"/>
  <c r="F192" i="27"/>
  <c r="F193" i="27"/>
  <c r="F199" i="27"/>
  <c r="F182" i="27"/>
  <c r="F197" i="27"/>
  <c r="F205" i="27"/>
  <c r="F177" i="27"/>
  <c r="F186" i="27"/>
  <c r="F196" i="27"/>
  <c r="F189" i="27"/>
  <c r="F203" i="27"/>
  <c r="F206" i="27"/>
  <c r="F178" i="27"/>
  <c r="F164" i="27"/>
  <c r="F204" i="27"/>
  <c r="F175" i="27"/>
  <c r="F163" i="27"/>
  <c r="F180" i="27"/>
  <c r="F183" i="27"/>
  <c r="F181" i="27"/>
  <c r="F198" i="27"/>
  <c r="F166" i="27"/>
  <c r="F174" i="27"/>
  <c r="F188" i="27"/>
  <c r="F191" i="27"/>
  <c r="F190" i="27"/>
  <c r="F179" i="27"/>
  <c r="F127" i="25"/>
  <c r="F129" i="25"/>
  <c r="F118" i="25"/>
  <c r="F150" i="25"/>
  <c r="F120" i="25"/>
  <c r="F122" i="25"/>
  <c r="F121" i="25"/>
  <c r="F130" i="25"/>
  <c r="F116" i="25"/>
  <c r="F116" i="29" s="1"/>
  <c r="F133" i="25"/>
  <c r="F137" i="25"/>
  <c r="F151" i="25"/>
  <c r="F134" i="25"/>
  <c r="F117" i="25"/>
  <c r="F145" i="25"/>
  <c r="F145" i="29" s="1"/>
  <c r="F142" i="25"/>
  <c r="F147" i="25"/>
  <c r="F125" i="25"/>
  <c r="F143" i="25"/>
  <c r="F153" i="25"/>
  <c r="F139" i="25"/>
  <c r="F113" i="25"/>
  <c r="F126" i="25"/>
  <c r="F131" i="25"/>
  <c r="F146" i="25"/>
  <c r="F112" i="25"/>
  <c r="F140" i="25"/>
  <c r="F144" i="25"/>
  <c r="F138" i="25"/>
  <c r="F154" i="25"/>
  <c r="F128" i="25"/>
  <c r="F114" i="25"/>
  <c r="F148" i="25"/>
  <c r="F123" i="25"/>
  <c r="F119" i="25"/>
  <c r="F115" i="25"/>
  <c r="F136" i="25"/>
  <c r="F132" i="25"/>
  <c r="F111" i="25"/>
  <c r="F110" i="25"/>
  <c r="F124" i="25"/>
  <c r="F124" i="29" s="1"/>
  <c r="F149" i="25"/>
  <c r="F152" i="25"/>
  <c r="F141" i="25"/>
  <c r="F135" i="25"/>
  <c r="A165" i="27"/>
  <c r="A113" i="27"/>
  <c r="A61" i="27"/>
  <c r="A12" i="27"/>
  <c r="A165" i="26"/>
  <c r="A61" i="26"/>
  <c r="A113" i="26"/>
  <c r="A12" i="26"/>
  <c r="A164" i="25"/>
  <c r="A112" i="25"/>
  <c r="A60" i="25"/>
  <c r="A11" i="25"/>
  <c r="A164" i="24"/>
  <c r="A60" i="24"/>
  <c r="A11" i="24"/>
  <c r="A112" i="24"/>
  <c r="A111" i="23"/>
  <c r="A163" i="23"/>
  <c r="A59" i="23"/>
  <c r="A10" i="23"/>
  <c r="Z56" i="18"/>
  <c r="Z57" i="18" s="1"/>
  <c r="AA56" i="18"/>
  <c r="AA57" i="18" s="1"/>
  <c r="R10" i="18"/>
  <c r="AB10" i="18" s="1"/>
  <c r="R18" i="18"/>
  <c r="AB18" i="18" s="1"/>
  <c r="R26" i="18"/>
  <c r="AB26" i="18" s="1"/>
  <c r="R34" i="18"/>
  <c r="AB34" i="18" s="1"/>
  <c r="R42" i="18"/>
  <c r="AB42" i="18" s="1"/>
  <c r="R50" i="18"/>
  <c r="AB50" i="18" s="1"/>
  <c r="R5" i="18"/>
  <c r="AB5" i="18" s="1"/>
  <c r="R21" i="18"/>
  <c r="AB21" i="18" s="1"/>
  <c r="Y26" i="18"/>
  <c r="Y18" i="18"/>
  <c r="R6" i="18"/>
  <c r="AB6" i="18" s="1"/>
  <c r="R22" i="18"/>
  <c r="AB22" i="18" s="1"/>
  <c r="R38" i="18"/>
  <c r="AB38" i="18" s="1"/>
  <c r="R14" i="18"/>
  <c r="AB14" i="18" s="1"/>
  <c r="R30" i="18"/>
  <c r="AB30" i="18" s="1"/>
  <c r="R46" i="18"/>
  <c r="AB46" i="18" s="1"/>
  <c r="R9" i="18"/>
  <c r="R17" i="18"/>
  <c r="AB17" i="18" s="1"/>
  <c r="R25" i="18"/>
  <c r="AB25" i="18" s="1"/>
  <c r="R49" i="18"/>
  <c r="AB49" i="18" s="1"/>
  <c r="AB12" i="18"/>
  <c r="Y22" i="18"/>
  <c r="AB28" i="18"/>
  <c r="Y34" i="18"/>
  <c r="Y13" i="18"/>
  <c r="R13" i="18"/>
  <c r="R29" i="18"/>
  <c r="Y29" i="18"/>
  <c r="R37" i="18"/>
  <c r="AB37" i="18" s="1"/>
  <c r="Y37" i="18"/>
  <c r="Y45" i="18"/>
  <c r="R45" i="18"/>
  <c r="Y50" i="18"/>
  <c r="Y28" i="18"/>
  <c r="Y49" i="18"/>
  <c r="R8" i="18"/>
  <c r="R16" i="18"/>
  <c r="R24" i="18"/>
  <c r="AB24" i="18" s="1"/>
  <c r="R32" i="18"/>
  <c r="AB32" i="18" s="1"/>
  <c r="R40" i="18"/>
  <c r="AB40" i="18" s="1"/>
  <c r="R48" i="18"/>
  <c r="AB48" i="18" s="1"/>
  <c r="Y46" i="18"/>
  <c r="Y32" i="18"/>
  <c r="Y16" i="18"/>
  <c r="Y24" i="18"/>
  <c r="Y6" i="18"/>
  <c r="R11" i="18"/>
  <c r="R19" i="18"/>
  <c r="R27" i="18"/>
  <c r="R35" i="18"/>
  <c r="Y35" i="18"/>
  <c r="R43" i="18"/>
  <c r="AB43" i="18" s="1"/>
  <c r="Y43" i="18"/>
  <c r="Y51" i="18"/>
  <c r="R51" i="18"/>
  <c r="AB51" i="18" s="1"/>
  <c r="Y30" i="18"/>
  <c r="Y42" i="18"/>
  <c r="Y10" i="18"/>
  <c r="Y27" i="18"/>
  <c r="Y25" i="18"/>
  <c r="AB9" i="18"/>
  <c r="Y17" i="18"/>
  <c r="Y33" i="18"/>
  <c r="R33" i="18"/>
  <c r="AB33" i="18" s="1"/>
  <c r="R41" i="18"/>
  <c r="AB41" i="18" s="1"/>
  <c r="Y41" i="18"/>
  <c r="Y14" i="18"/>
  <c r="R44" i="18"/>
  <c r="AB44" i="18" s="1"/>
  <c r="R52" i="18"/>
  <c r="AB52" i="18" s="1"/>
  <c r="Y36" i="18"/>
  <c r="Y20" i="18"/>
  <c r="Y7" i="18"/>
  <c r="R7" i="18"/>
  <c r="R15" i="18"/>
  <c r="AB15" i="18" s="1"/>
  <c r="Y15" i="18"/>
  <c r="R23" i="18"/>
  <c r="R31" i="18"/>
  <c r="AB31" i="18" s="1"/>
  <c r="Y31" i="18"/>
  <c r="R39" i="18"/>
  <c r="AB39" i="18" s="1"/>
  <c r="R47" i="18"/>
  <c r="Y47" i="18"/>
  <c r="Y12" i="18"/>
  <c r="AB36" i="18"/>
  <c r="Y38" i="18"/>
  <c r="Y5" i="18"/>
  <c r="AB20" i="18"/>
  <c r="Y9" i="18"/>
  <c r="N52" i="2"/>
  <c r="Q159" i="2"/>
  <c r="P159" i="2"/>
  <c r="N159" i="2"/>
  <c r="M159" i="2"/>
  <c r="L159" i="2"/>
  <c r="K159" i="2"/>
  <c r="J159" i="2"/>
  <c r="H159" i="2"/>
  <c r="G159" i="2"/>
  <c r="F159" i="2"/>
  <c r="C159" i="2"/>
  <c r="B159" i="2"/>
  <c r="C161" i="2"/>
  <c r="C109" i="2"/>
  <c r="Q107" i="2"/>
  <c r="P107" i="2"/>
  <c r="N107" i="2"/>
  <c r="N141" i="2" s="1"/>
  <c r="M107" i="2"/>
  <c r="L107" i="2"/>
  <c r="K107" i="2"/>
  <c r="J107" i="2"/>
  <c r="H107" i="2"/>
  <c r="G107" i="2"/>
  <c r="F107" i="2"/>
  <c r="C107" i="2"/>
  <c r="B107" i="2"/>
  <c r="F4" i="3"/>
  <c r="E55" i="28" s="1"/>
  <c r="F5" i="3"/>
  <c r="F150" i="29" l="1"/>
  <c r="F110" i="29"/>
  <c r="F152" i="29"/>
  <c r="F136" i="29"/>
  <c r="X64" i="29"/>
  <c r="F196" i="29"/>
  <c r="O89" i="29"/>
  <c r="X169" i="29"/>
  <c r="X199" i="29"/>
  <c r="X183" i="29"/>
  <c r="X123" i="29"/>
  <c r="O185" i="29"/>
  <c r="O195" i="29"/>
  <c r="O186" i="29"/>
  <c r="O150" i="29"/>
  <c r="O116" i="29"/>
  <c r="O134" i="29"/>
  <c r="X72" i="29"/>
  <c r="X60" i="29"/>
  <c r="X101" i="29"/>
  <c r="F131" i="29"/>
  <c r="X68" i="29"/>
  <c r="F147" i="29"/>
  <c r="F205" i="29"/>
  <c r="D177" i="29"/>
  <c r="F146" i="29"/>
  <c r="F127" i="29"/>
  <c r="O75" i="29"/>
  <c r="D133" i="29"/>
  <c r="D141" i="29"/>
  <c r="X63" i="29"/>
  <c r="X85" i="29"/>
  <c r="F135" i="29"/>
  <c r="F120" i="29"/>
  <c r="O70" i="29"/>
  <c r="D126" i="29"/>
  <c r="D147" i="29"/>
  <c r="D132" i="29"/>
  <c r="D121" i="29"/>
  <c r="O182" i="29"/>
  <c r="D200" i="29"/>
  <c r="D192" i="29"/>
  <c r="D197" i="29"/>
  <c r="F121" i="29"/>
  <c r="X79" i="29"/>
  <c r="Q203" i="2"/>
  <c r="AA159" i="27"/>
  <c r="AA159" i="26"/>
  <c r="AA159" i="25"/>
  <c r="F179" i="29"/>
  <c r="F183" i="29"/>
  <c r="O65" i="29"/>
  <c r="O92" i="29"/>
  <c r="X204" i="29"/>
  <c r="X138" i="29"/>
  <c r="X146" i="29"/>
  <c r="X153" i="29"/>
  <c r="O118" i="29"/>
  <c r="X66" i="29"/>
  <c r="F132" i="29"/>
  <c r="F143" i="29"/>
  <c r="O85" i="29"/>
  <c r="O60" i="29"/>
  <c r="X195" i="29"/>
  <c r="X194" i="29"/>
  <c r="O192" i="29"/>
  <c r="X93" i="29"/>
  <c r="F113" i="29"/>
  <c r="AA107" i="27"/>
  <c r="AA107" i="26"/>
  <c r="AA107" i="25"/>
  <c r="F123" i="29"/>
  <c r="F125" i="29"/>
  <c r="F133" i="29"/>
  <c r="F129" i="29"/>
  <c r="F180" i="29"/>
  <c r="F181" i="29"/>
  <c r="O94" i="29"/>
  <c r="X176" i="29"/>
  <c r="X189" i="29"/>
  <c r="X115" i="29"/>
  <c r="X122" i="29"/>
  <c r="X151" i="29"/>
  <c r="O206" i="29"/>
  <c r="O133" i="29"/>
  <c r="D188" i="29"/>
  <c r="F142" i="29"/>
  <c r="F162" i="29"/>
  <c r="F185" i="29"/>
  <c r="F198" i="29"/>
  <c r="F177" i="29"/>
  <c r="F187" i="29"/>
  <c r="X177" i="29"/>
  <c r="X167" i="29"/>
  <c r="X201" i="29"/>
  <c r="X137" i="29"/>
  <c r="O171" i="29"/>
  <c r="O202" i="29"/>
  <c r="O130" i="29"/>
  <c r="F128" i="29"/>
  <c r="O174" i="29"/>
  <c r="F138" i="29"/>
  <c r="F139" i="29"/>
  <c r="F134" i="29"/>
  <c r="F166" i="29"/>
  <c r="F197" i="29"/>
  <c r="F192" i="29"/>
  <c r="F168" i="29"/>
  <c r="F206" i="29"/>
  <c r="O62" i="29"/>
  <c r="D114" i="29"/>
  <c r="D149" i="29"/>
  <c r="X186" i="29"/>
  <c r="X174" i="29"/>
  <c r="X191" i="29"/>
  <c r="X112" i="29"/>
  <c r="X124" i="29"/>
  <c r="X144" i="29"/>
  <c r="X110" i="29"/>
  <c r="X143" i="29"/>
  <c r="O199" i="29"/>
  <c r="O165" i="29"/>
  <c r="O200" i="29"/>
  <c r="O126" i="29"/>
  <c r="O151" i="29"/>
  <c r="O152" i="29"/>
  <c r="O121" i="29"/>
  <c r="O140" i="29"/>
  <c r="D173" i="29"/>
  <c r="D204" i="29"/>
  <c r="D175" i="29"/>
  <c r="X80" i="29"/>
  <c r="X82" i="29"/>
  <c r="X67" i="29"/>
  <c r="F141" i="29"/>
  <c r="F144" i="29"/>
  <c r="F151" i="29"/>
  <c r="F204" i="29"/>
  <c r="F186" i="29"/>
  <c r="F175" i="29"/>
  <c r="F169" i="29"/>
  <c r="O83" i="29"/>
  <c r="O102" i="29"/>
  <c r="D153" i="29"/>
  <c r="D137" i="29"/>
  <c r="D120" i="29"/>
  <c r="D124" i="29"/>
  <c r="X184" i="29"/>
  <c r="X165" i="29"/>
  <c r="X181" i="29"/>
  <c r="X168" i="29"/>
  <c r="X166" i="29"/>
  <c r="X113" i="29"/>
  <c r="X131" i="29"/>
  <c r="X133" i="29"/>
  <c r="O167" i="29"/>
  <c r="O164" i="29"/>
  <c r="O169" i="29"/>
  <c r="O181" i="29"/>
  <c r="O194" i="29"/>
  <c r="O123" i="29"/>
  <c r="O122" i="29"/>
  <c r="O110" i="29"/>
  <c r="O115" i="29"/>
  <c r="D165" i="29"/>
  <c r="D201" i="29"/>
  <c r="D166" i="29"/>
  <c r="D183" i="29"/>
  <c r="D178" i="29"/>
  <c r="F201" i="29"/>
  <c r="X96" i="29"/>
  <c r="F115" i="29"/>
  <c r="F153" i="29"/>
  <c r="F140" i="29"/>
  <c r="F118" i="29"/>
  <c r="F195" i="29"/>
  <c r="F191" i="29"/>
  <c r="F174" i="29"/>
  <c r="F171" i="29"/>
  <c r="F172" i="29"/>
  <c r="F189" i="29"/>
  <c r="D143" i="29"/>
  <c r="D154" i="29"/>
  <c r="X202" i="29"/>
  <c r="X164" i="29"/>
  <c r="X121" i="29"/>
  <c r="X127" i="29"/>
  <c r="X116" i="29"/>
  <c r="O184" i="29"/>
  <c r="O162" i="29"/>
  <c r="O188" i="29"/>
  <c r="O139" i="29"/>
  <c r="O127" i="29"/>
  <c r="O113" i="29"/>
  <c r="O125" i="29"/>
  <c r="D199" i="29"/>
  <c r="D194" i="29"/>
  <c r="X76" i="29"/>
  <c r="X78" i="29"/>
  <c r="O64" i="29"/>
  <c r="AD64" i="29" s="1"/>
  <c r="X190" i="29"/>
  <c r="O170" i="29"/>
  <c r="D180" i="29"/>
  <c r="X84" i="29"/>
  <c r="X171" i="29"/>
  <c r="X129" i="29"/>
  <c r="X152" i="29"/>
  <c r="O175" i="29"/>
  <c r="O128" i="29"/>
  <c r="D182" i="29"/>
  <c r="D198" i="29"/>
  <c r="D195" i="29"/>
  <c r="D186" i="29"/>
  <c r="X65" i="29"/>
  <c r="X92" i="29"/>
  <c r="X77" i="29"/>
  <c r="F149" i="29"/>
  <c r="F112" i="29"/>
  <c r="F163" i="29"/>
  <c r="F176" i="29"/>
  <c r="F178" i="29"/>
  <c r="F203" i="29"/>
  <c r="F188" i="29"/>
  <c r="O71" i="29"/>
  <c r="O90" i="29"/>
  <c r="O97" i="29"/>
  <c r="O79" i="29"/>
  <c r="O93" i="29"/>
  <c r="AD93" i="29" s="1"/>
  <c r="D144" i="29"/>
  <c r="D111" i="29"/>
  <c r="D119" i="29"/>
  <c r="D135" i="29"/>
  <c r="D118" i="29"/>
  <c r="D128" i="29"/>
  <c r="X163" i="29"/>
  <c r="X200" i="29"/>
  <c r="X185" i="29"/>
  <c r="X170" i="29"/>
  <c r="X193" i="29"/>
  <c r="X173" i="29"/>
  <c r="X119" i="29"/>
  <c r="X132" i="29"/>
  <c r="X117" i="29"/>
  <c r="X134" i="29"/>
  <c r="X147" i="29"/>
  <c r="X120" i="29"/>
  <c r="O191" i="29"/>
  <c r="O179" i="29"/>
  <c r="O203" i="29"/>
  <c r="O178" i="29"/>
  <c r="O196" i="29"/>
  <c r="O131" i="29"/>
  <c r="O120" i="29"/>
  <c r="O145" i="29"/>
  <c r="O146" i="29"/>
  <c r="O129" i="29"/>
  <c r="O135" i="29"/>
  <c r="D185" i="29"/>
  <c r="D181" i="29"/>
  <c r="D196" i="29"/>
  <c r="D189" i="29"/>
  <c r="D171" i="29"/>
  <c r="D170" i="29"/>
  <c r="X88" i="29"/>
  <c r="X69" i="29"/>
  <c r="X71" i="29"/>
  <c r="X58" i="29"/>
  <c r="X100" i="29"/>
  <c r="X97" i="29"/>
  <c r="X172" i="29"/>
  <c r="F119" i="29"/>
  <c r="F137" i="29"/>
  <c r="O68" i="29"/>
  <c r="D134" i="29"/>
  <c r="X162" i="29"/>
  <c r="X140" i="29"/>
  <c r="F193" i="29"/>
  <c r="O77" i="29"/>
  <c r="D152" i="29"/>
  <c r="O190" i="29"/>
  <c r="O111" i="29"/>
  <c r="D190" i="29"/>
  <c r="X87" i="29"/>
  <c r="X95" i="29"/>
  <c r="F165" i="29"/>
  <c r="O69" i="29"/>
  <c r="O96" i="29"/>
  <c r="O59" i="29"/>
  <c r="O88" i="29"/>
  <c r="O66" i="29"/>
  <c r="AD66" i="29" s="1"/>
  <c r="O82" i="29"/>
  <c r="D123" i="29"/>
  <c r="D150" i="29"/>
  <c r="D146" i="29"/>
  <c r="D145" i="29"/>
  <c r="D138" i="29"/>
  <c r="X187" i="29"/>
  <c r="X198" i="29"/>
  <c r="X175" i="29"/>
  <c r="X130" i="29"/>
  <c r="X145" i="29"/>
  <c r="X114" i="29"/>
  <c r="X149" i="29"/>
  <c r="O189" i="29"/>
  <c r="O201" i="29"/>
  <c r="O166" i="29"/>
  <c r="O183" i="29"/>
  <c r="O153" i="29"/>
  <c r="O138" i="29"/>
  <c r="O119" i="29"/>
  <c r="O124" i="29"/>
  <c r="O117" i="29"/>
  <c r="D205" i="29"/>
  <c r="D184" i="29"/>
  <c r="D164" i="29"/>
  <c r="D202" i="29"/>
  <c r="D169" i="29"/>
  <c r="X59" i="29"/>
  <c r="X74" i="29"/>
  <c r="X73" i="29"/>
  <c r="X98" i="29"/>
  <c r="X102" i="29"/>
  <c r="O84" i="29"/>
  <c r="O187" i="29"/>
  <c r="D130" i="29"/>
  <c r="O81" i="29"/>
  <c r="AD60" i="29"/>
  <c r="D125" i="29"/>
  <c r="F148" i="29"/>
  <c r="F173" i="29"/>
  <c r="O63" i="29"/>
  <c r="O95" i="29"/>
  <c r="O197" i="29"/>
  <c r="X70" i="29"/>
  <c r="F114" i="29"/>
  <c r="F130" i="29"/>
  <c r="F111" i="29"/>
  <c r="F126" i="29"/>
  <c r="F184" i="29"/>
  <c r="F170" i="29"/>
  <c r="F164" i="29"/>
  <c r="F182" i="29"/>
  <c r="O61" i="29"/>
  <c r="O87" i="29"/>
  <c r="O100" i="29"/>
  <c r="O72" i="29"/>
  <c r="AD72" i="29" s="1"/>
  <c r="O58" i="29"/>
  <c r="D140" i="29"/>
  <c r="D115" i="29"/>
  <c r="D113" i="29"/>
  <c r="D148" i="29"/>
  <c r="D136" i="29"/>
  <c r="X205" i="29"/>
  <c r="X206" i="29"/>
  <c r="X188" i="29"/>
  <c r="X182" i="29"/>
  <c r="X178" i="29"/>
  <c r="X135" i="29"/>
  <c r="X154" i="29"/>
  <c r="X128" i="29"/>
  <c r="X150" i="29"/>
  <c r="X136" i="29"/>
  <c r="O204" i="29"/>
  <c r="O193" i="29"/>
  <c r="O177" i="29"/>
  <c r="O172" i="29"/>
  <c r="O173" i="29"/>
  <c r="O198" i="29"/>
  <c r="O148" i="29"/>
  <c r="O147" i="29"/>
  <c r="O141" i="29"/>
  <c r="O132" i="29"/>
  <c r="O144" i="29"/>
  <c r="O136" i="29"/>
  <c r="D163" i="29"/>
  <c r="D167" i="29"/>
  <c r="D168" i="29"/>
  <c r="D191" i="29"/>
  <c r="D162" i="29"/>
  <c r="X89" i="29"/>
  <c r="X62" i="29"/>
  <c r="X90" i="29"/>
  <c r="X81" i="29"/>
  <c r="X91" i="29"/>
  <c r="O73" i="29"/>
  <c r="X118" i="29"/>
  <c r="X86" i="29"/>
  <c r="O99" i="29"/>
  <c r="D131" i="29"/>
  <c r="O76" i="29"/>
  <c r="O91" i="29"/>
  <c r="D139" i="29"/>
  <c r="D112" i="29"/>
  <c r="F190" i="29"/>
  <c r="D151" i="29"/>
  <c r="D110" i="29"/>
  <c r="X180" i="29"/>
  <c r="X126" i="29"/>
  <c r="X139" i="29"/>
  <c r="O112" i="29"/>
  <c r="D193" i="29"/>
  <c r="D179" i="29"/>
  <c r="D203" i="29"/>
  <c r="F154" i="29"/>
  <c r="F117" i="29"/>
  <c r="F122" i="29"/>
  <c r="F167" i="29"/>
  <c r="F199" i="29"/>
  <c r="F194" i="29"/>
  <c r="F200" i="29"/>
  <c r="O80" i="29"/>
  <c r="O86" i="29"/>
  <c r="O67" i="29"/>
  <c r="O78" i="29"/>
  <c r="O101" i="29"/>
  <c r="AD101" i="29" s="1"/>
  <c r="D117" i="29"/>
  <c r="D142" i="29"/>
  <c r="D122" i="29"/>
  <c r="D116" i="29"/>
  <c r="D127" i="29"/>
  <c r="D129" i="29"/>
  <c r="X196" i="29"/>
  <c r="X192" i="29"/>
  <c r="X203" i="29"/>
  <c r="X179" i="29"/>
  <c r="X197" i="29"/>
  <c r="X111" i="29"/>
  <c r="X148" i="29"/>
  <c r="X125" i="29"/>
  <c r="X141" i="29"/>
  <c r="X142" i="29"/>
  <c r="O163" i="29"/>
  <c r="O180" i="29"/>
  <c r="O168" i="29"/>
  <c r="O205" i="29"/>
  <c r="O176" i="29"/>
  <c r="O114" i="29"/>
  <c r="O143" i="29"/>
  <c r="O142" i="29"/>
  <c r="O154" i="29"/>
  <c r="O149" i="29"/>
  <c r="O137" i="29"/>
  <c r="D187" i="29"/>
  <c r="D176" i="29"/>
  <c r="D174" i="29"/>
  <c r="D206" i="29"/>
  <c r="D172" i="29"/>
  <c r="X61" i="29"/>
  <c r="AD61" i="29" s="1"/>
  <c r="X99" i="29"/>
  <c r="X94" i="29"/>
  <c r="X83" i="29"/>
  <c r="X75" i="29"/>
  <c r="O98" i="29"/>
  <c r="O74" i="29"/>
  <c r="E107" i="2"/>
  <c r="E131" i="2" s="1"/>
  <c r="E107" i="28"/>
  <c r="E102" i="28"/>
  <c r="E71" i="28"/>
  <c r="E90" i="28"/>
  <c r="E85" i="28"/>
  <c r="E96" i="28"/>
  <c r="E83" i="28"/>
  <c r="E61" i="28"/>
  <c r="E84" i="28"/>
  <c r="E100" i="28"/>
  <c r="E68" i="28"/>
  <c r="E73" i="28"/>
  <c r="E78" i="28"/>
  <c r="E59" i="28"/>
  <c r="E101" i="28"/>
  <c r="E69" i="28"/>
  <c r="E72" i="28"/>
  <c r="E62" i="28"/>
  <c r="E94" i="28"/>
  <c r="E95" i="28"/>
  <c r="E60" i="28"/>
  <c r="E63" i="28"/>
  <c r="E75" i="28"/>
  <c r="E97" i="28"/>
  <c r="E58" i="28"/>
  <c r="E92" i="28"/>
  <c r="E67" i="28"/>
  <c r="E74" i="28"/>
  <c r="E64" i="28"/>
  <c r="E76" i="28"/>
  <c r="E89" i="28"/>
  <c r="E91" i="28"/>
  <c r="E93" i="28"/>
  <c r="E77" i="28"/>
  <c r="E81" i="28"/>
  <c r="E82" i="28"/>
  <c r="E80" i="28"/>
  <c r="E66" i="28"/>
  <c r="E98" i="28"/>
  <c r="E88" i="28"/>
  <c r="E65" i="28"/>
  <c r="E87" i="28"/>
  <c r="E86" i="28"/>
  <c r="E99" i="28"/>
  <c r="E79" i="28"/>
  <c r="E70" i="28"/>
  <c r="A166" i="27"/>
  <c r="A114" i="27"/>
  <c r="A13" i="27"/>
  <c r="A62" i="27"/>
  <c r="A166" i="26"/>
  <c r="A114" i="26"/>
  <c r="A62" i="26"/>
  <c r="A13" i="26"/>
  <c r="E55" i="23"/>
  <c r="E55" i="24"/>
  <c r="Q205" i="2"/>
  <c r="E107" i="23"/>
  <c r="E107" i="24"/>
  <c r="Q204" i="2"/>
  <c r="A165" i="25"/>
  <c r="A113" i="25"/>
  <c r="A61" i="25"/>
  <c r="A12" i="25"/>
  <c r="N206" i="2"/>
  <c r="A165" i="24"/>
  <c r="A61" i="24"/>
  <c r="A12" i="24"/>
  <c r="A113" i="24"/>
  <c r="A164" i="23"/>
  <c r="A60" i="23"/>
  <c r="A11" i="23"/>
  <c r="A112" i="23"/>
  <c r="N146" i="2"/>
  <c r="N150" i="2"/>
  <c r="N149" i="2"/>
  <c r="N137" i="2"/>
  <c r="N138" i="2"/>
  <c r="Y56" i="18"/>
  <c r="Y57" i="18" s="1"/>
  <c r="R56" i="18"/>
  <c r="R57" i="18" s="1"/>
  <c r="AB35" i="18"/>
  <c r="AB23" i="18"/>
  <c r="AB16" i="18"/>
  <c r="AB27" i="18"/>
  <c r="AB19" i="18"/>
  <c r="AB11" i="18"/>
  <c r="AB7" i="18"/>
  <c r="AB8" i="18"/>
  <c r="AB13" i="18"/>
  <c r="J52" i="18"/>
  <c r="AB47" i="18"/>
  <c r="AB29" i="18"/>
  <c r="AB45" i="18"/>
  <c r="M184" i="2"/>
  <c r="P185" i="2"/>
  <c r="G197" i="2"/>
  <c r="G194" i="2"/>
  <c r="G177" i="2"/>
  <c r="H181" i="2"/>
  <c r="H163" i="2"/>
  <c r="P197" i="2"/>
  <c r="P196" i="2"/>
  <c r="P199" i="2"/>
  <c r="P198" i="2"/>
  <c r="N152" i="2"/>
  <c r="N153" i="2"/>
  <c r="N154" i="2"/>
  <c r="N142" i="2"/>
  <c r="N145" i="2"/>
  <c r="G162" i="2"/>
  <c r="P200" i="2"/>
  <c r="F169" i="2"/>
  <c r="N205" i="2"/>
  <c r="N204" i="2"/>
  <c r="N203" i="2"/>
  <c r="N202" i="2"/>
  <c r="N201" i="2"/>
  <c r="N200" i="2"/>
  <c r="N199" i="2"/>
  <c r="N198" i="2"/>
  <c r="N197" i="2"/>
  <c r="N196" i="2"/>
  <c r="N195" i="2"/>
  <c r="N194" i="2"/>
  <c r="N193" i="2"/>
  <c r="N192" i="2"/>
  <c r="N191" i="2"/>
  <c r="N190" i="2"/>
  <c r="N189" i="2"/>
  <c r="N188" i="2"/>
  <c r="N187" i="2"/>
  <c r="N177" i="2"/>
  <c r="N169" i="2"/>
  <c r="J170" i="2"/>
  <c r="B168" i="2"/>
  <c r="N162" i="2"/>
  <c r="K200" i="2"/>
  <c r="K199" i="2"/>
  <c r="K175" i="2"/>
  <c r="K168" i="2"/>
  <c r="K167" i="2"/>
  <c r="B150" i="2"/>
  <c r="J115" i="2"/>
  <c r="G145" i="2"/>
  <c r="Q153" i="2"/>
  <c r="Q152" i="2"/>
  <c r="Q151" i="2"/>
  <c r="Q150" i="2"/>
  <c r="Q134" i="2"/>
  <c r="Q123" i="2"/>
  <c r="Q118" i="2"/>
  <c r="Q115" i="2"/>
  <c r="P153" i="2"/>
  <c r="P145" i="2"/>
  <c r="P128" i="2"/>
  <c r="P112" i="2"/>
  <c r="C143" i="2"/>
  <c r="M151" i="2"/>
  <c r="M127" i="2"/>
  <c r="L116" i="2"/>
  <c r="N127" i="2"/>
  <c r="N135" i="2"/>
  <c r="N139" i="2"/>
  <c r="N143" i="2"/>
  <c r="N147" i="2"/>
  <c r="N151" i="2"/>
  <c r="N136" i="2"/>
  <c r="N140" i="2"/>
  <c r="N144" i="2"/>
  <c r="N148" i="2"/>
  <c r="F6" i="3"/>
  <c r="E159" i="28" s="1"/>
  <c r="J6" i="3"/>
  <c r="I159" i="28" s="1"/>
  <c r="J5" i="3"/>
  <c r="I107" i="28" s="1"/>
  <c r="J4" i="3"/>
  <c r="I55" i="28" s="1"/>
  <c r="P6" i="3"/>
  <c r="O159" i="28" s="1"/>
  <c r="P5" i="3"/>
  <c r="O107" i="28" s="1"/>
  <c r="P4" i="3"/>
  <c r="O55" i="28" s="1"/>
  <c r="E6" i="3"/>
  <c r="D159" i="28" s="1"/>
  <c r="E5" i="3"/>
  <c r="D107" i="28" s="1"/>
  <c r="Q55" i="2"/>
  <c r="P55" i="2"/>
  <c r="Q57" i="2"/>
  <c r="D45" i="2"/>
  <c r="Q206" i="2"/>
  <c r="Q202" i="2"/>
  <c r="Q200" i="2"/>
  <c r="Q199" i="2"/>
  <c r="Q191" i="2"/>
  <c r="Q186" i="2"/>
  <c r="Q184" i="2"/>
  <c r="Q183" i="2"/>
  <c r="Q175" i="2"/>
  <c r="Q170" i="2"/>
  <c r="Q168" i="2"/>
  <c r="Q167" i="2"/>
  <c r="P3" i="2"/>
  <c r="O3" i="2"/>
  <c r="N3" i="2"/>
  <c r="M3" i="2"/>
  <c r="L3" i="2"/>
  <c r="K3" i="2"/>
  <c r="J3" i="2"/>
  <c r="I3" i="2"/>
  <c r="H3" i="2"/>
  <c r="G3" i="2"/>
  <c r="F3" i="2"/>
  <c r="E3" i="2"/>
  <c r="D3" i="2"/>
  <c r="C3" i="2"/>
  <c r="B3" i="2"/>
  <c r="P52" i="2"/>
  <c r="P154" i="2" s="1"/>
  <c r="O52" i="2"/>
  <c r="M52" i="2"/>
  <c r="M154" i="2" s="1"/>
  <c r="L52" i="2"/>
  <c r="P51" i="2"/>
  <c r="P205" i="2" s="1"/>
  <c r="O51" i="2"/>
  <c r="M51" i="2"/>
  <c r="M153" i="2" s="1"/>
  <c r="L51" i="2"/>
  <c r="P50" i="2"/>
  <c r="P204" i="2" s="1"/>
  <c r="O50" i="2"/>
  <c r="M50" i="2"/>
  <c r="M152" i="2" s="1"/>
  <c r="L50" i="2"/>
  <c r="P49" i="2"/>
  <c r="P203" i="2" s="1"/>
  <c r="O49" i="2"/>
  <c r="M49" i="2"/>
  <c r="M203" i="2" s="1"/>
  <c r="L49" i="2"/>
  <c r="P48" i="2"/>
  <c r="P150" i="2" s="1"/>
  <c r="O48" i="2"/>
  <c r="M48" i="2"/>
  <c r="L48" i="2"/>
  <c r="P47" i="2"/>
  <c r="P149" i="2" s="1"/>
  <c r="O47" i="2"/>
  <c r="M47" i="2"/>
  <c r="L47" i="2"/>
  <c r="P46" i="2"/>
  <c r="P148" i="2" s="1"/>
  <c r="O46" i="2"/>
  <c r="M46" i="2"/>
  <c r="M148" i="2" s="1"/>
  <c r="L46" i="2"/>
  <c r="L200" i="2" s="1"/>
  <c r="P45" i="2"/>
  <c r="P147" i="2" s="1"/>
  <c r="O45" i="2"/>
  <c r="M45" i="2"/>
  <c r="M199" i="2" s="1"/>
  <c r="L45" i="2"/>
  <c r="P44" i="2"/>
  <c r="P146" i="2" s="1"/>
  <c r="O44" i="2"/>
  <c r="M44" i="2"/>
  <c r="M146" i="2" s="1"/>
  <c r="L44" i="2"/>
  <c r="P43" i="2"/>
  <c r="O43" i="2"/>
  <c r="M43" i="2"/>
  <c r="M145" i="2" s="1"/>
  <c r="L43" i="2"/>
  <c r="L197" i="2" s="1"/>
  <c r="P42" i="2"/>
  <c r="P144" i="2" s="1"/>
  <c r="O42" i="2"/>
  <c r="M42" i="2"/>
  <c r="L42" i="2"/>
  <c r="P41" i="2"/>
  <c r="P195" i="2" s="1"/>
  <c r="O41" i="2"/>
  <c r="M41" i="2"/>
  <c r="M143" i="2" s="1"/>
  <c r="L41" i="2"/>
  <c r="P40" i="2"/>
  <c r="P142" i="2" s="1"/>
  <c r="O40" i="2"/>
  <c r="M40" i="2"/>
  <c r="L40" i="2"/>
  <c r="P39" i="2"/>
  <c r="P141" i="2" s="1"/>
  <c r="O39" i="2"/>
  <c r="M39" i="2"/>
  <c r="L39" i="2"/>
  <c r="P38" i="2"/>
  <c r="P140" i="2" s="1"/>
  <c r="O38" i="2"/>
  <c r="M38" i="2"/>
  <c r="L38" i="2"/>
  <c r="P37" i="2"/>
  <c r="P139" i="2" s="1"/>
  <c r="O37" i="2"/>
  <c r="M37" i="2"/>
  <c r="M139" i="2" s="1"/>
  <c r="L37" i="2"/>
  <c r="P36" i="2"/>
  <c r="P138" i="2" s="1"/>
  <c r="O36" i="2"/>
  <c r="M36" i="2"/>
  <c r="M138" i="2" s="1"/>
  <c r="L36" i="2"/>
  <c r="P35" i="2"/>
  <c r="P137" i="2" s="1"/>
  <c r="O35" i="2"/>
  <c r="M35" i="2"/>
  <c r="M189" i="2" s="1"/>
  <c r="L35" i="2"/>
  <c r="P34" i="2"/>
  <c r="P136" i="2" s="1"/>
  <c r="O34" i="2"/>
  <c r="M34" i="2"/>
  <c r="M136" i="2" s="1"/>
  <c r="L34" i="2"/>
  <c r="P33" i="2"/>
  <c r="P187" i="2" s="1"/>
  <c r="O33" i="2"/>
  <c r="M33" i="2"/>
  <c r="L33" i="2"/>
  <c r="P32" i="2"/>
  <c r="O32" i="2"/>
  <c r="N32" i="2"/>
  <c r="N134" i="2" s="1"/>
  <c r="M32" i="2"/>
  <c r="M186" i="2" s="1"/>
  <c r="L32" i="2"/>
  <c r="P31" i="2"/>
  <c r="P133" i="2" s="1"/>
  <c r="O31" i="2"/>
  <c r="N31" i="2"/>
  <c r="N133" i="2" s="1"/>
  <c r="M31" i="2"/>
  <c r="M133" i="2" s="1"/>
  <c r="L31" i="2"/>
  <c r="L185" i="2" s="1"/>
  <c r="P30" i="2"/>
  <c r="O30" i="2"/>
  <c r="N30" i="2"/>
  <c r="N184" i="2" s="1"/>
  <c r="M30" i="2"/>
  <c r="M132" i="2" s="1"/>
  <c r="L30" i="2"/>
  <c r="P29" i="2"/>
  <c r="O29" i="2"/>
  <c r="N29" i="2"/>
  <c r="N131" i="2" s="1"/>
  <c r="M29" i="2"/>
  <c r="L29" i="2"/>
  <c r="P28" i="2"/>
  <c r="P130" i="2" s="1"/>
  <c r="O28" i="2"/>
  <c r="N28" i="2"/>
  <c r="N130" i="2" s="1"/>
  <c r="M28" i="2"/>
  <c r="M130" i="2" s="1"/>
  <c r="L28" i="2"/>
  <c r="P27" i="2"/>
  <c r="P129" i="2" s="1"/>
  <c r="O27" i="2"/>
  <c r="N27" i="2"/>
  <c r="M27" i="2"/>
  <c r="M129" i="2" s="1"/>
  <c r="L27" i="2"/>
  <c r="P26" i="2"/>
  <c r="P180" i="2" s="1"/>
  <c r="O26" i="2"/>
  <c r="N26" i="2"/>
  <c r="M26" i="2"/>
  <c r="L26" i="2"/>
  <c r="P25" i="2"/>
  <c r="P179" i="2" s="1"/>
  <c r="O25" i="2"/>
  <c r="N25" i="2"/>
  <c r="N179" i="2" s="1"/>
  <c r="M25" i="2"/>
  <c r="M179" i="2" s="1"/>
  <c r="L25" i="2"/>
  <c r="P24" i="2"/>
  <c r="O24" i="2"/>
  <c r="N24" i="2"/>
  <c r="N126" i="2" s="1"/>
  <c r="M24" i="2"/>
  <c r="L24" i="2"/>
  <c r="P23" i="2"/>
  <c r="O23" i="2"/>
  <c r="N23" i="2"/>
  <c r="N125" i="2" s="1"/>
  <c r="M23" i="2"/>
  <c r="M125" i="2" s="1"/>
  <c r="L23" i="2"/>
  <c r="P22" i="2"/>
  <c r="O22" i="2"/>
  <c r="N22" i="2"/>
  <c r="M22" i="2"/>
  <c r="L22" i="2"/>
  <c r="P21" i="2"/>
  <c r="O21" i="2"/>
  <c r="N21" i="2"/>
  <c r="N123" i="2" s="1"/>
  <c r="M21" i="2"/>
  <c r="L21" i="2"/>
  <c r="P20" i="2"/>
  <c r="O20" i="2"/>
  <c r="N20" i="2"/>
  <c r="N122" i="2" s="1"/>
  <c r="M20" i="2"/>
  <c r="M122" i="2" s="1"/>
  <c r="L20" i="2"/>
  <c r="P19" i="2"/>
  <c r="O19" i="2"/>
  <c r="N19" i="2"/>
  <c r="M19" i="2"/>
  <c r="M121" i="2" s="1"/>
  <c r="L19" i="2"/>
  <c r="P18" i="2"/>
  <c r="O18" i="2"/>
  <c r="N18" i="2"/>
  <c r="M18" i="2"/>
  <c r="M120" i="2" s="1"/>
  <c r="L18" i="2"/>
  <c r="P17" i="2"/>
  <c r="O17" i="2"/>
  <c r="N17" i="2"/>
  <c r="M17" i="2"/>
  <c r="M119" i="2" s="1"/>
  <c r="L17" i="2"/>
  <c r="P16" i="2"/>
  <c r="P118" i="2" s="1"/>
  <c r="O16" i="2"/>
  <c r="N16" i="2"/>
  <c r="N118" i="2" s="1"/>
  <c r="M16" i="2"/>
  <c r="M170" i="2" s="1"/>
  <c r="L16" i="2"/>
  <c r="P15" i="2"/>
  <c r="P117" i="2" s="1"/>
  <c r="O15" i="2"/>
  <c r="N15" i="2"/>
  <c r="N117" i="2" s="1"/>
  <c r="M15" i="2"/>
  <c r="L15" i="2"/>
  <c r="L169" i="2" s="1"/>
  <c r="P14" i="2"/>
  <c r="P116" i="2" s="1"/>
  <c r="O14" i="2"/>
  <c r="N14" i="2"/>
  <c r="N168" i="2" s="1"/>
  <c r="M14" i="2"/>
  <c r="M116" i="2" s="1"/>
  <c r="L14" i="2"/>
  <c r="L168" i="2" s="1"/>
  <c r="P13" i="2"/>
  <c r="O13" i="2"/>
  <c r="N13" i="2"/>
  <c r="N115" i="2" s="1"/>
  <c r="M13" i="2"/>
  <c r="L13" i="2"/>
  <c r="P12" i="2"/>
  <c r="P166" i="2" s="1"/>
  <c r="O12" i="2"/>
  <c r="N12" i="2"/>
  <c r="N114" i="2" s="1"/>
  <c r="M12" i="2"/>
  <c r="M114" i="2" s="1"/>
  <c r="L12" i="2"/>
  <c r="P11" i="2"/>
  <c r="O11" i="2"/>
  <c r="N11" i="2"/>
  <c r="N165" i="2" s="1"/>
  <c r="M11" i="2"/>
  <c r="L11" i="2"/>
  <c r="P10" i="2"/>
  <c r="P164" i="2" s="1"/>
  <c r="O10" i="2"/>
  <c r="N10" i="2"/>
  <c r="M10" i="2"/>
  <c r="L10" i="2"/>
  <c r="P9" i="2"/>
  <c r="O9" i="2"/>
  <c r="N9" i="2"/>
  <c r="N111" i="2" s="1"/>
  <c r="M9" i="2"/>
  <c r="L9" i="2"/>
  <c r="P8" i="2"/>
  <c r="O8" i="2"/>
  <c r="N8" i="2"/>
  <c r="N110" i="2" s="1"/>
  <c r="M8" i="2"/>
  <c r="L8" i="2"/>
  <c r="P7" i="2"/>
  <c r="O7" i="2"/>
  <c r="N7" i="2"/>
  <c r="M7" i="2"/>
  <c r="L7" i="2"/>
  <c r="P6" i="2"/>
  <c r="O6" i="2"/>
  <c r="N6" i="2"/>
  <c r="M6" i="2"/>
  <c r="L6" i="2"/>
  <c r="P5" i="2"/>
  <c r="O5" i="2"/>
  <c r="N5" i="2"/>
  <c r="M5" i="2"/>
  <c r="L5" i="2"/>
  <c r="P4" i="2"/>
  <c r="P57" i="2" s="1"/>
  <c r="O4" i="2"/>
  <c r="N4" i="2"/>
  <c r="M4" i="2"/>
  <c r="L4" i="2"/>
  <c r="K52" i="2"/>
  <c r="J52" i="2"/>
  <c r="I52" i="2"/>
  <c r="H52" i="2"/>
  <c r="G52" i="2"/>
  <c r="F52" i="2"/>
  <c r="F154" i="2" s="1"/>
  <c r="E52" i="2"/>
  <c r="C52" i="2"/>
  <c r="C154" i="2" s="1"/>
  <c r="B52" i="2"/>
  <c r="B206" i="2" s="1"/>
  <c r="K51" i="2"/>
  <c r="K153" i="2" s="1"/>
  <c r="J51" i="2"/>
  <c r="I51" i="2"/>
  <c r="H51" i="2"/>
  <c r="H153" i="2" s="1"/>
  <c r="G51" i="2"/>
  <c r="G153" i="2" s="1"/>
  <c r="F51" i="2"/>
  <c r="F153" i="2" s="1"/>
  <c r="E51" i="2"/>
  <c r="C51" i="2"/>
  <c r="C153" i="2" s="1"/>
  <c r="B51" i="2"/>
  <c r="B153" i="2" s="1"/>
  <c r="K50" i="2"/>
  <c r="K152" i="2" s="1"/>
  <c r="J50" i="2"/>
  <c r="J204" i="2" s="1"/>
  <c r="I50" i="2"/>
  <c r="H50" i="2"/>
  <c r="H204" i="2" s="1"/>
  <c r="G50" i="2"/>
  <c r="G152" i="2" s="1"/>
  <c r="F50" i="2"/>
  <c r="E50" i="2"/>
  <c r="C50" i="2"/>
  <c r="B50" i="2"/>
  <c r="B204" i="2" s="1"/>
  <c r="K49" i="2"/>
  <c r="J49" i="2"/>
  <c r="I49" i="2"/>
  <c r="H49" i="2"/>
  <c r="H151" i="2" s="1"/>
  <c r="G49" i="2"/>
  <c r="G151" i="2" s="1"/>
  <c r="F49" i="2"/>
  <c r="E49" i="2"/>
  <c r="C49" i="2"/>
  <c r="C151" i="2" s="1"/>
  <c r="B49" i="2"/>
  <c r="K48" i="2"/>
  <c r="J48" i="2"/>
  <c r="I48" i="2"/>
  <c r="H48" i="2"/>
  <c r="G48" i="2"/>
  <c r="G150" i="2" s="1"/>
  <c r="F48" i="2"/>
  <c r="E48" i="2"/>
  <c r="C48" i="2"/>
  <c r="C150" i="2" s="1"/>
  <c r="B48" i="2"/>
  <c r="B202" i="2" s="1"/>
  <c r="K47" i="2"/>
  <c r="K201" i="2" s="1"/>
  <c r="J47" i="2"/>
  <c r="I47" i="2"/>
  <c r="H47" i="2"/>
  <c r="G47" i="2"/>
  <c r="F47" i="2"/>
  <c r="F149" i="2" s="1"/>
  <c r="E47" i="2"/>
  <c r="C47" i="2"/>
  <c r="B47" i="2"/>
  <c r="K46" i="2"/>
  <c r="K148" i="2" s="1"/>
  <c r="J46" i="2"/>
  <c r="I46" i="2"/>
  <c r="H46" i="2"/>
  <c r="G46" i="2"/>
  <c r="G148" i="2" s="1"/>
  <c r="F46" i="2"/>
  <c r="F148" i="2" s="1"/>
  <c r="E46" i="2"/>
  <c r="C46" i="2"/>
  <c r="B46" i="2"/>
  <c r="B148" i="2" s="1"/>
  <c r="K45" i="2"/>
  <c r="K147" i="2" s="1"/>
  <c r="J45" i="2"/>
  <c r="I45" i="2"/>
  <c r="H45" i="2"/>
  <c r="H147" i="2" s="1"/>
  <c r="G45" i="2"/>
  <c r="G147" i="2" s="1"/>
  <c r="F45" i="2"/>
  <c r="E45" i="2"/>
  <c r="C45" i="2"/>
  <c r="B45" i="2"/>
  <c r="K44" i="2"/>
  <c r="J44" i="2"/>
  <c r="I44" i="2"/>
  <c r="H44" i="2"/>
  <c r="H146" i="2" s="1"/>
  <c r="G44" i="2"/>
  <c r="G198" i="2" s="1"/>
  <c r="F44" i="2"/>
  <c r="F146" i="2" s="1"/>
  <c r="E44" i="2"/>
  <c r="D44" i="2"/>
  <c r="C44" i="2"/>
  <c r="C146" i="2" s="1"/>
  <c r="B44" i="2"/>
  <c r="B146" i="2" s="1"/>
  <c r="K43" i="2"/>
  <c r="K145" i="2" s="1"/>
  <c r="J43" i="2"/>
  <c r="J145" i="2" s="1"/>
  <c r="I43" i="2"/>
  <c r="H43" i="2"/>
  <c r="H145" i="2" s="1"/>
  <c r="G43" i="2"/>
  <c r="F43" i="2"/>
  <c r="F145" i="2" s="1"/>
  <c r="E43" i="2"/>
  <c r="D43" i="2"/>
  <c r="C43" i="2"/>
  <c r="C145" i="2" s="1"/>
  <c r="B43" i="2"/>
  <c r="B197" i="2" s="1"/>
  <c r="K42" i="2"/>
  <c r="K144" i="2" s="1"/>
  <c r="J42" i="2"/>
  <c r="I42" i="2"/>
  <c r="H42" i="2"/>
  <c r="G42" i="2"/>
  <c r="F42" i="2"/>
  <c r="E42" i="2"/>
  <c r="D42" i="2"/>
  <c r="C42" i="2"/>
  <c r="B42" i="2"/>
  <c r="K41" i="2"/>
  <c r="J41" i="2"/>
  <c r="I41" i="2"/>
  <c r="H41" i="2"/>
  <c r="G41" i="2"/>
  <c r="F41" i="2"/>
  <c r="E41" i="2"/>
  <c r="D41" i="2"/>
  <c r="C41" i="2"/>
  <c r="C195" i="2" s="1"/>
  <c r="B41" i="2"/>
  <c r="K40" i="2"/>
  <c r="J40" i="2"/>
  <c r="I40" i="2"/>
  <c r="H40" i="2"/>
  <c r="G40" i="2"/>
  <c r="G142" i="2" s="1"/>
  <c r="F40" i="2"/>
  <c r="E40" i="2"/>
  <c r="D40" i="2"/>
  <c r="C40" i="2"/>
  <c r="C142" i="2" s="1"/>
  <c r="B40" i="2"/>
  <c r="B142" i="2" s="1"/>
  <c r="K39" i="2"/>
  <c r="J39" i="2"/>
  <c r="I39" i="2"/>
  <c r="H39" i="2"/>
  <c r="G39" i="2"/>
  <c r="F39" i="2"/>
  <c r="F141" i="2" s="1"/>
  <c r="E39" i="2"/>
  <c r="D39" i="2"/>
  <c r="C39" i="2"/>
  <c r="B39" i="2"/>
  <c r="K38" i="2"/>
  <c r="K140" i="2" s="1"/>
  <c r="J38" i="2"/>
  <c r="I38" i="2"/>
  <c r="H38" i="2"/>
  <c r="G38" i="2"/>
  <c r="F38" i="2"/>
  <c r="F140" i="2" s="1"/>
  <c r="E38" i="2"/>
  <c r="D38" i="2"/>
  <c r="C38" i="2"/>
  <c r="B38" i="2"/>
  <c r="B140" i="2" s="1"/>
  <c r="K37" i="2"/>
  <c r="K139" i="2" s="1"/>
  <c r="J37" i="2"/>
  <c r="J191" i="2" s="1"/>
  <c r="I37" i="2"/>
  <c r="H37" i="2"/>
  <c r="G37" i="2"/>
  <c r="F37" i="2"/>
  <c r="E37" i="2"/>
  <c r="D37" i="2"/>
  <c r="C37" i="2"/>
  <c r="B37" i="2"/>
  <c r="B191" i="2" s="1"/>
  <c r="K36" i="2"/>
  <c r="J36" i="2"/>
  <c r="I36" i="2"/>
  <c r="H36" i="2"/>
  <c r="H190" i="2" s="1"/>
  <c r="G36" i="2"/>
  <c r="F36" i="2"/>
  <c r="F138" i="2" s="1"/>
  <c r="E36" i="2"/>
  <c r="D36" i="2"/>
  <c r="C36" i="2"/>
  <c r="C138" i="2" s="1"/>
  <c r="B36" i="2"/>
  <c r="K35" i="2"/>
  <c r="K137" i="2" s="1"/>
  <c r="J35" i="2"/>
  <c r="I35" i="2"/>
  <c r="H35" i="2"/>
  <c r="H189" i="2" s="1"/>
  <c r="G35" i="2"/>
  <c r="G189" i="2" s="1"/>
  <c r="F35" i="2"/>
  <c r="F137" i="2" s="1"/>
  <c r="E35" i="2"/>
  <c r="D35" i="2"/>
  <c r="C35" i="2"/>
  <c r="C137" i="2" s="1"/>
  <c r="B35" i="2"/>
  <c r="K34" i="2"/>
  <c r="K188" i="2" s="1"/>
  <c r="J34" i="2"/>
  <c r="I34" i="2"/>
  <c r="H34" i="2"/>
  <c r="H136" i="2" s="1"/>
  <c r="G34" i="2"/>
  <c r="G188" i="2" s="1"/>
  <c r="F34" i="2"/>
  <c r="E34" i="2"/>
  <c r="D34" i="2"/>
  <c r="C34" i="2"/>
  <c r="B34" i="2"/>
  <c r="K33" i="2"/>
  <c r="J33" i="2"/>
  <c r="I33" i="2"/>
  <c r="H33" i="2"/>
  <c r="H135" i="2" s="1"/>
  <c r="G33" i="2"/>
  <c r="G135" i="2" s="1"/>
  <c r="F33" i="2"/>
  <c r="E33" i="2"/>
  <c r="D33" i="2"/>
  <c r="C33" i="2"/>
  <c r="C187" i="2" s="1"/>
  <c r="B33" i="2"/>
  <c r="B187" i="2" s="1"/>
  <c r="K32" i="2"/>
  <c r="J32" i="2"/>
  <c r="J134" i="2" s="1"/>
  <c r="I32" i="2"/>
  <c r="H32" i="2"/>
  <c r="G32" i="2"/>
  <c r="G134" i="2" s="1"/>
  <c r="F32" i="2"/>
  <c r="E32" i="2"/>
  <c r="D32" i="2"/>
  <c r="C32" i="2"/>
  <c r="C134" i="2" s="1"/>
  <c r="B32" i="2"/>
  <c r="K31" i="2"/>
  <c r="J31" i="2"/>
  <c r="J185" i="2" s="1"/>
  <c r="I31" i="2"/>
  <c r="H31" i="2"/>
  <c r="G31" i="2"/>
  <c r="F31" i="2"/>
  <c r="F133" i="2" s="1"/>
  <c r="E31" i="2"/>
  <c r="D31" i="2"/>
  <c r="C31" i="2"/>
  <c r="C185" i="2" s="1"/>
  <c r="B31" i="2"/>
  <c r="B185" i="2" s="1"/>
  <c r="K30" i="2"/>
  <c r="K132" i="2" s="1"/>
  <c r="J30" i="2"/>
  <c r="I30" i="2"/>
  <c r="H30" i="2"/>
  <c r="H132" i="2" s="1"/>
  <c r="G30" i="2"/>
  <c r="F30" i="2"/>
  <c r="F132" i="2" s="1"/>
  <c r="E30" i="2"/>
  <c r="D30" i="2"/>
  <c r="C30" i="2"/>
  <c r="B30" i="2"/>
  <c r="B132" i="2" s="1"/>
  <c r="K29" i="2"/>
  <c r="K131" i="2" s="1"/>
  <c r="J29" i="2"/>
  <c r="I29" i="2"/>
  <c r="H29" i="2"/>
  <c r="H131" i="2" s="1"/>
  <c r="G29" i="2"/>
  <c r="G131" i="2" s="1"/>
  <c r="F29" i="2"/>
  <c r="E29" i="2"/>
  <c r="D29" i="2"/>
  <c r="C29" i="2"/>
  <c r="B29" i="2"/>
  <c r="K28" i="2"/>
  <c r="J28" i="2"/>
  <c r="J130" i="2" s="1"/>
  <c r="I28" i="2"/>
  <c r="H28" i="2"/>
  <c r="H182" i="2" s="1"/>
  <c r="G28" i="2"/>
  <c r="G182" i="2" s="1"/>
  <c r="F28" i="2"/>
  <c r="F130" i="2" s="1"/>
  <c r="E28" i="2"/>
  <c r="D28" i="2"/>
  <c r="C28" i="2"/>
  <c r="C130" i="2" s="1"/>
  <c r="B28" i="2"/>
  <c r="B130" i="2" s="1"/>
  <c r="K27" i="2"/>
  <c r="K129" i="2" s="1"/>
  <c r="J27" i="2"/>
  <c r="J181" i="2" s="1"/>
  <c r="I27" i="2"/>
  <c r="H27" i="2"/>
  <c r="H129" i="2" s="1"/>
  <c r="G27" i="2"/>
  <c r="G181" i="2" s="1"/>
  <c r="F27" i="2"/>
  <c r="F129" i="2" s="1"/>
  <c r="E27" i="2"/>
  <c r="D27" i="2"/>
  <c r="C27" i="2"/>
  <c r="C129" i="2" s="1"/>
  <c r="B27" i="2"/>
  <c r="K26" i="2"/>
  <c r="K128" i="2" s="1"/>
  <c r="J26" i="2"/>
  <c r="I26" i="2"/>
  <c r="H26" i="2"/>
  <c r="H128" i="2" s="1"/>
  <c r="G26" i="2"/>
  <c r="F26" i="2"/>
  <c r="E26" i="2"/>
  <c r="D26" i="2"/>
  <c r="C26" i="2"/>
  <c r="C180" i="2" s="1"/>
  <c r="B26" i="2"/>
  <c r="K25" i="2"/>
  <c r="J25" i="2"/>
  <c r="I25" i="2"/>
  <c r="H25" i="2"/>
  <c r="G25" i="2"/>
  <c r="G127" i="2" s="1"/>
  <c r="F25" i="2"/>
  <c r="E25" i="2"/>
  <c r="D25" i="2"/>
  <c r="C25" i="2"/>
  <c r="C127" i="2" s="1"/>
  <c r="B25" i="2"/>
  <c r="K24" i="2"/>
  <c r="J24" i="2"/>
  <c r="I24" i="2"/>
  <c r="H24" i="2"/>
  <c r="H126" i="2" s="1"/>
  <c r="G24" i="2"/>
  <c r="G126" i="2" s="1"/>
  <c r="F24" i="2"/>
  <c r="E24" i="2"/>
  <c r="D24" i="2"/>
  <c r="C24" i="2"/>
  <c r="C126" i="2" s="1"/>
  <c r="B24" i="2"/>
  <c r="B126" i="2" s="1"/>
  <c r="K23" i="2"/>
  <c r="J23" i="2"/>
  <c r="I23" i="2"/>
  <c r="H23" i="2"/>
  <c r="G23" i="2"/>
  <c r="G125" i="2" s="1"/>
  <c r="F23" i="2"/>
  <c r="F125" i="2" s="1"/>
  <c r="E23" i="2"/>
  <c r="D23" i="2"/>
  <c r="C23" i="2"/>
  <c r="B23" i="2"/>
  <c r="K22" i="2"/>
  <c r="K124" i="2" s="1"/>
  <c r="J22" i="2"/>
  <c r="I22" i="2"/>
  <c r="H22" i="2"/>
  <c r="H124" i="2" s="1"/>
  <c r="G22" i="2"/>
  <c r="G124" i="2" s="1"/>
  <c r="F22" i="2"/>
  <c r="F124" i="2" s="1"/>
  <c r="E22" i="2"/>
  <c r="D22" i="2"/>
  <c r="C22" i="2"/>
  <c r="B22" i="2"/>
  <c r="B176" i="2" s="1"/>
  <c r="K21" i="2"/>
  <c r="K123" i="2" s="1"/>
  <c r="J21" i="2"/>
  <c r="I21" i="2"/>
  <c r="H21" i="2"/>
  <c r="G21" i="2"/>
  <c r="F21" i="2"/>
  <c r="E21" i="2"/>
  <c r="D21" i="2"/>
  <c r="C21" i="2"/>
  <c r="B21" i="2"/>
  <c r="K20" i="2"/>
  <c r="J20" i="2"/>
  <c r="J122" i="2" s="1"/>
  <c r="I20" i="2"/>
  <c r="H20" i="2"/>
  <c r="G20" i="2"/>
  <c r="G122" i="2" s="1"/>
  <c r="F20" i="2"/>
  <c r="F122" i="2" s="1"/>
  <c r="E20" i="2"/>
  <c r="D20" i="2"/>
  <c r="C20" i="2"/>
  <c r="C122" i="2" s="1"/>
  <c r="B20" i="2"/>
  <c r="K19" i="2"/>
  <c r="K121" i="2" s="1"/>
  <c r="J19" i="2"/>
  <c r="J173" i="2" s="1"/>
  <c r="I19" i="2"/>
  <c r="H19" i="2"/>
  <c r="H121" i="2" s="1"/>
  <c r="G19" i="2"/>
  <c r="G173" i="2" s="1"/>
  <c r="F19" i="2"/>
  <c r="F121" i="2" s="1"/>
  <c r="E19" i="2"/>
  <c r="D19" i="2"/>
  <c r="C19" i="2"/>
  <c r="C121" i="2" s="1"/>
  <c r="B19" i="2"/>
  <c r="K18" i="2"/>
  <c r="K120" i="2" s="1"/>
  <c r="J18" i="2"/>
  <c r="I18" i="2"/>
  <c r="H18" i="2"/>
  <c r="H120" i="2" s="1"/>
  <c r="G18" i="2"/>
  <c r="G172" i="2" s="1"/>
  <c r="F18" i="2"/>
  <c r="E18" i="2"/>
  <c r="D18" i="2"/>
  <c r="C18" i="2"/>
  <c r="B18" i="2"/>
  <c r="B172" i="2" s="1"/>
  <c r="K17" i="2"/>
  <c r="J17" i="2"/>
  <c r="I17" i="2"/>
  <c r="H17" i="2"/>
  <c r="H119" i="2" s="1"/>
  <c r="G17" i="2"/>
  <c r="G119" i="2" s="1"/>
  <c r="F17" i="2"/>
  <c r="E17" i="2"/>
  <c r="D17" i="2"/>
  <c r="C17" i="2"/>
  <c r="C119" i="2" s="1"/>
  <c r="B17" i="2"/>
  <c r="K16" i="2"/>
  <c r="J16" i="2"/>
  <c r="J118" i="2" s="1"/>
  <c r="I16" i="2"/>
  <c r="H16" i="2"/>
  <c r="H118" i="2" s="1"/>
  <c r="G16" i="2"/>
  <c r="G118" i="2" s="1"/>
  <c r="F16" i="2"/>
  <c r="E16" i="2"/>
  <c r="D16" i="2"/>
  <c r="C16" i="2"/>
  <c r="C118" i="2" s="1"/>
  <c r="B16" i="2"/>
  <c r="K15" i="2"/>
  <c r="J15" i="2"/>
  <c r="I15" i="2"/>
  <c r="H15" i="2"/>
  <c r="G15" i="2"/>
  <c r="G117" i="2" s="1"/>
  <c r="F15" i="2"/>
  <c r="F117" i="2" s="1"/>
  <c r="E15" i="2"/>
  <c r="D15" i="2"/>
  <c r="C15" i="2"/>
  <c r="B15" i="2"/>
  <c r="K14" i="2"/>
  <c r="K116" i="2" s="1"/>
  <c r="J14" i="2"/>
  <c r="I14" i="2"/>
  <c r="H14" i="2"/>
  <c r="G14" i="2"/>
  <c r="G116" i="2" s="1"/>
  <c r="F14" i="2"/>
  <c r="F116" i="2" s="1"/>
  <c r="E14" i="2"/>
  <c r="D14" i="2"/>
  <c r="C14" i="2"/>
  <c r="B14" i="2"/>
  <c r="B116" i="2" s="1"/>
  <c r="K13" i="2"/>
  <c r="K115" i="2" s="1"/>
  <c r="J13" i="2"/>
  <c r="J167" i="2" s="1"/>
  <c r="I13" i="2"/>
  <c r="H13" i="2"/>
  <c r="H115" i="2" s="1"/>
  <c r="G13" i="2"/>
  <c r="F13" i="2"/>
  <c r="E13" i="2"/>
  <c r="D13" i="2"/>
  <c r="C13" i="2"/>
  <c r="B13" i="2"/>
  <c r="K12" i="2"/>
  <c r="J12" i="2"/>
  <c r="I12" i="2"/>
  <c r="H12" i="2"/>
  <c r="G12" i="2"/>
  <c r="G166" i="2" s="1"/>
  <c r="F12" i="2"/>
  <c r="F166" i="2" s="1"/>
  <c r="E12" i="2"/>
  <c r="D12" i="2"/>
  <c r="C12" i="2"/>
  <c r="C114" i="2" s="1"/>
  <c r="B12" i="2"/>
  <c r="B114" i="2" s="1"/>
  <c r="K11" i="2"/>
  <c r="K113" i="2" s="1"/>
  <c r="J11" i="2"/>
  <c r="J165" i="2" s="1"/>
  <c r="I11" i="2"/>
  <c r="H11" i="2"/>
  <c r="H113" i="2" s="1"/>
  <c r="G11" i="2"/>
  <c r="G165" i="2" s="1"/>
  <c r="F11" i="2"/>
  <c r="F113" i="2" s="1"/>
  <c r="E11" i="2"/>
  <c r="D11" i="2"/>
  <c r="C11" i="2"/>
  <c r="C113" i="2" s="1"/>
  <c r="B11" i="2"/>
  <c r="K10" i="2"/>
  <c r="J10" i="2"/>
  <c r="I10" i="2"/>
  <c r="H10" i="2"/>
  <c r="H112" i="2" s="1"/>
  <c r="G10" i="2"/>
  <c r="F10" i="2"/>
  <c r="E10" i="2"/>
  <c r="D10" i="2"/>
  <c r="C10" i="2"/>
  <c r="B10" i="2"/>
  <c r="K9" i="2"/>
  <c r="J9" i="2"/>
  <c r="I9" i="2"/>
  <c r="H9" i="2"/>
  <c r="H111" i="2" s="1"/>
  <c r="G9" i="2"/>
  <c r="G111" i="2" s="1"/>
  <c r="F9" i="2"/>
  <c r="E9" i="2"/>
  <c r="D9" i="2"/>
  <c r="C9" i="2"/>
  <c r="B9" i="2"/>
  <c r="B111" i="2" s="1"/>
  <c r="K8" i="2"/>
  <c r="J8" i="2"/>
  <c r="I8" i="2"/>
  <c r="H8" i="2"/>
  <c r="H110" i="2" s="1"/>
  <c r="G8" i="2"/>
  <c r="G110" i="2" s="1"/>
  <c r="F8" i="2"/>
  <c r="E8" i="2"/>
  <c r="D8" i="2"/>
  <c r="C8" i="2"/>
  <c r="C110" i="2" s="1"/>
  <c r="B8" i="2"/>
  <c r="B110" i="2" s="1"/>
  <c r="K7" i="2"/>
  <c r="J7" i="2"/>
  <c r="I7" i="2"/>
  <c r="H7" i="2"/>
  <c r="G7" i="2"/>
  <c r="F7" i="2"/>
  <c r="E7" i="2"/>
  <c r="D7" i="2"/>
  <c r="C7" i="2"/>
  <c r="B7" i="2"/>
  <c r="K6" i="2"/>
  <c r="J6" i="2"/>
  <c r="I6" i="2"/>
  <c r="H6" i="2"/>
  <c r="G6" i="2"/>
  <c r="F6" i="2"/>
  <c r="E6" i="2"/>
  <c r="D6" i="2"/>
  <c r="C6" i="2"/>
  <c r="B6" i="2"/>
  <c r="K5" i="2"/>
  <c r="J5" i="2"/>
  <c r="I5" i="2"/>
  <c r="H5" i="2"/>
  <c r="G5" i="2"/>
  <c r="F5" i="2"/>
  <c r="E5" i="2"/>
  <c r="D5" i="2"/>
  <c r="C5" i="2"/>
  <c r="B5" i="2"/>
  <c r="K4" i="2"/>
  <c r="J4" i="2"/>
  <c r="I4" i="2"/>
  <c r="H4" i="2"/>
  <c r="H57" i="2" s="1"/>
  <c r="G4" i="2"/>
  <c r="F4" i="2"/>
  <c r="E4" i="2"/>
  <c r="D4" i="2"/>
  <c r="C4" i="2"/>
  <c r="B4" i="2"/>
  <c r="AD82" i="29" l="1"/>
  <c r="AD78" i="29"/>
  <c r="AD65" i="29"/>
  <c r="AD89" i="29"/>
  <c r="AD63" i="29"/>
  <c r="AD91" i="29"/>
  <c r="AD102" i="29"/>
  <c r="AD73" i="29"/>
  <c r="AD68" i="29"/>
  <c r="AD85" i="29"/>
  <c r="AD67" i="29"/>
  <c r="AD99" i="29"/>
  <c r="AD94" i="29"/>
  <c r="AD79" i="29"/>
  <c r="AD76" i="29"/>
  <c r="AD59" i="29"/>
  <c r="AA144" i="25"/>
  <c r="AB144" i="25" s="1"/>
  <c r="AD144" i="25" s="1"/>
  <c r="AA133" i="25"/>
  <c r="AB133" i="25" s="1"/>
  <c r="AD133" i="25" s="1"/>
  <c r="AA119" i="25"/>
  <c r="AB119" i="25" s="1"/>
  <c r="AD119" i="25" s="1"/>
  <c r="AA143" i="25"/>
  <c r="AB143" i="25" s="1"/>
  <c r="AD143" i="25" s="1"/>
  <c r="AA132" i="25"/>
  <c r="AB132" i="25" s="1"/>
  <c r="AD132" i="25" s="1"/>
  <c r="AA118" i="25"/>
  <c r="AB118" i="25" s="1"/>
  <c r="AD118" i="25" s="1"/>
  <c r="AA141" i="25"/>
  <c r="AB141" i="25" s="1"/>
  <c r="AD141" i="25" s="1"/>
  <c r="AA151" i="25"/>
  <c r="AB151" i="25" s="1"/>
  <c r="AD151" i="25" s="1"/>
  <c r="AA140" i="25"/>
  <c r="AB140" i="25" s="1"/>
  <c r="AD140" i="25" s="1"/>
  <c r="AA152" i="25"/>
  <c r="AB152" i="25" s="1"/>
  <c r="AD152" i="25" s="1"/>
  <c r="AA136" i="25"/>
  <c r="AB136" i="25" s="1"/>
  <c r="AD136" i="25" s="1"/>
  <c r="AA120" i="25"/>
  <c r="AB120" i="25" s="1"/>
  <c r="AD120" i="25" s="1"/>
  <c r="AA117" i="25"/>
  <c r="AB117" i="25" s="1"/>
  <c r="AD117" i="25" s="1"/>
  <c r="AA150" i="25"/>
  <c r="AB150" i="25" s="1"/>
  <c r="AD150" i="25" s="1"/>
  <c r="AA134" i="25"/>
  <c r="AB134" i="25" s="1"/>
  <c r="AD134" i="25" s="1"/>
  <c r="AA116" i="25"/>
  <c r="AB116" i="25" s="1"/>
  <c r="AD116" i="25" s="1"/>
  <c r="AA149" i="25"/>
  <c r="AB149" i="25" s="1"/>
  <c r="AD149" i="25" s="1"/>
  <c r="AA128" i="25"/>
  <c r="AB128" i="25" s="1"/>
  <c r="AD128" i="25" s="1"/>
  <c r="AA112" i="25"/>
  <c r="AB112" i="25" s="1"/>
  <c r="AD112" i="25" s="1"/>
  <c r="AA148" i="25"/>
  <c r="AB148" i="25" s="1"/>
  <c r="AD148" i="25" s="1"/>
  <c r="AA127" i="25"/>
  <c r="AB127" i="25" s="1"/>
  <c r="AD127" i="25" s="1"/>
  <c r="AA111" i="25"/>
  <c r="AB111" i="25" s="1"/>
  <c r="AD111" i="25" s="1"/>
  <c r="AA142" i="25"/>
  <c r="AB142" i="25" s="1"/>
  <c r="AD142" i="25" s="1"/>
  <c r="AA126" i="25"/>
  <c r="AB126" i="25" s="1"/>
  <c r="AD126" i="25" s="1"/>
  <c r="AA110" i="25"/>
  <c r="AB110" i="25" s="1"/>
  <c r="AD110" i="25" s="1"/>
  <c r="AA125" i="25"/>
  <c r="AB125" i="25" s="1"/>
  <c r="AD125" i="25" s="1"/>
  <c r="AA124" i="25"/>
  <c r="AB124" i="25" s="1"/>
  <c r="AD124" i="25" s="1"/>
  <c r="AA135" i="25"/>
  <c r="AB135" i="25" s="1"/>
  <c r="AD135" i="25" s="1"/>
  <c r="AA115" i="25"/>
  <c r="AB115" i="25" s="1"/>
  <c r="AD115" i="25" s="1"/>
  <c r="AA153" i="25"/>
  <c r="AB153" i="25" s="1"/>
  <c r="AD153" i="25" s="1"/>
  <c r="AA122" i="25"/>
  <c r="AB122" i="25" s="1"/>
  <c r="AD122" i="25" s="1"/>
  <c r="AA123" i="25"/>
  <c r="AB123" i="25" s="1"/>
  <c r="AD123" i="25" s="1"/>
  <c r="AA130" i="25"/>
  <c r="AB130" i="25" s="1"/>
  <c r="AD130" i="25" s="1"/>
  <c r="AA131" i="25"/>
  <c r="AB131" i="25" s="1"/>
  <c r="AD131" i="25" s="1"/>
  <c r="AA138" i="25"/>
  <c r="AB138" i="25" s="1"/>
  <c r="AD138" i="25" s="1"/>
  <c r="AA139" i="25"/>
  <c r="AB139" i="25" s="1"/>
  <c r="AD139" i="25" s="1"/>
  <c r="AA113" i="25"/>
  <c r="AB113" i="25" s="1"/>
  <c r="AD113" i="25" s="1"/>
  <c r="AA146" i="25"/>
  <c r="AB146" i="25" s="1"/>
  <c r="AD146" i="25" s="1"/>
  <c r="AA147" i="25"/>
  <c r="AB147" i="25" s="1"/>
  <c r="AD147" i="25" s="1"/>
  <c r="AA121" i="25"/>
  <c r="AB121" i="25" s="1"/>
  <c r="AD121" i="25" s="1"/>
  <c r="AA154" i="25"/>
  <c r="AB154" i="25" s="1"/>
  <c r="AD154" i="25" s="1"/>
  <c r="AA129" i="25"/>
  <c r="AB129" i="25" s="1"/>
  <c r="AD129" i="25" s="1"/>
  <c r="AA137" i="25"/>
  <c r="AB137" i="25" s="1"/>
  <c r="AD137" i="25" s="1"/>
  <c r="AA145" i="25"/>
  <c r="AB145" i="25" s="1"/>
  <c r="AD145" i="25" s="1"/>
  <c r="AA114" i="25"/>
  <c r="AB114" i="25" s="1"/>
  <c r="AD114" i="25" s="1"/>
  <c r="AA203" i="25"/>
  <c r="AB203" i="25" s="1"/>
  <c r="AD203" i="25" s="1"/>
  <c r="AA171" i="25"/>
  <c r="AB171" i="25" s="1"/>
  <c r="AD171" i="25" s="1"/>
  <c r="AA196" i="25"/>
  <c r="AB196" i="25" s="1"/>
  <c r="AD196" i="25" s="1"/>
  <c r="AA164" i="25"/>
  <c r="AB164" i="25" s="1"/>
  <c r="AD164" i="25" s="1"/>
  <c r="AA204" i="25"/>
  <c r="AB204" i="25" s="1"/>
  <c r="AD204" i="25" s="1"/>
  <c r="AA195" i="25"/>
  <c r="AB195" i="25" s="1"/>
  <c r="AD195" i="25" s="1"/>
  <c r="AA188" i="25"/>
  <c r="AB188" i="25" s="1"/>
  <c r="AD188" i="25" s="1"/>
  <c r="AA187" i="25"/>
  <c r="AB187" i="25" s="1"/>
  <c r="AD187" i="25" s="1"/>
  <c r="AA180" i="25"/>
  <c r="AB180" i="25" s="1"/>
  <c r="AD180" i="25" s="1"/>
  <c r="AA179" i="25"/>
  <c r="AB179" i="25" s="1"/>
  <c r="AD179" i="25" s="1"/>
  <c r="AA172" i="25"/>
  <c r="AB172" i="25" s="1"/>
  <c r="AD172" i="25" s="1"/>
  <c r="AA163" i="25"/>
  <c r="AB163" i="25" s="1"/>
  <c r="AD163" i="25" s="1"/>
  <c r="AA193" i="25"/>
  <c r="AB193" i="25" s="1"/>
  <c r="AD193" i="25" s="1"/>
  <c r="AA192" i="25"/>
  <c r="AB192" i="25" s="1"/>
  <c r="AD192" i="25" s="1"/>
  <c r="AA199" i="25"/>
  <c r="AB199" i="25" s="1"/>
  <c r="AD199" i="25" s="1"/>
  <c r="AA202" i="25"/>
  <c r="AB202" i="25" s="1"/>
  <c r="AD202" i="25" s="1"/>
  <c r="AA201" i="25"/>
  <c r="AB201" i="25" s="1"/>
  <c r="AD201" i="25" s="1"/>
  <c r="AA165" i="25"/>
  <c r="AB165" i="25" s="1"/>
  <c r="AD165" i="25" s="1"/>
  <c r="AA200" i="25"/>
  <c r="AB200" i="25" s="1"/>
  <c r="AD200" i="25" s="1"/>
  <c r="AA181" i="25"/>
  <c r="AB181" i="25" s="1"/>
  <c r="AD181" i="25" s="1"/>
  <c r="AA189" i="25"/>
  <c r="AB189" i="25" s="1"/>
  <c r="AD189" i="25" s="1"/>
  <c r="AA185" i="25"/>
  <c r="AB185" i="25" s="1"/>
  <c r="AD185" i="25" s="1"/>
  <c r="AA162" i="25"/>
  <c r="AB162" i="25" s="1"/>
  <c r="AD162" i="25" s="1"/>
  <c r="AA173" i="25"/>
  <c r="AB173" i="25" s="1"/>
  <c r="AD173" i="25" s="1"/>
  <c r="AA197" i="25"/>
  <c r="AB197" i="25" s="1"/>
  <c r="AD197" i="25" s="1"/>
  <c r="AA182" i="25"/>
  <c r="AB182" i="25" s="1"/>
  <c r="AD182" i="25" s="1"/>
  <c r="AA174" i="25"/>
  <c r="AB174" i="25" s="1"/>
  <c r="AD174" i="25" s="1"/>
  <c r="AA170" i="25"/>
  <c r="AB170" i="25" s="1"/>
  <c r="AD170" i="25" s="1"/>
  <c r="AA190" i="25"/>
  <c r="AB190" i="25" s="1"/>
  <c r="AD190" i="25" s="1"/>
  <c r="AA206" i="25"/>
  <c r="AB206" i="25" s="1"/>
  <c r="AD206" i="25" s="1"/>
  <c r="AA184" i="25"/>
  <c r="AB184" i="25" s="1"/>
  <c r="AD184" i="25" s="1"/>
  <c r="AA178" i="25"/>
  <c r="AB178" i="25" s="1"/>
  <c r="AD178" i="25" s="1"/>
  <c r="AA167" i="25"/>
  <c r="AB167" i="25" s="1"/>
  <c r="AD167" i="25" s="1"/>
  <c r="AA169" i="25"/>
  <c r="AB169" i="25" s="1"/>
  <c r="AD169" i="25" s="1"/>
  <c r="AA186" i="25"/>
  <c r="AB186" i="25" s="1"/>
  <c r="AD186" i="25" s="1"/>
  <c r="AA168" i="25"/>
  <c r="AB168" i="25" s="1"/>
  <c r="AD168" i="25" s="1"/>
  <c r="AA175" i="25"/>
  <c r="AB175" i="25" s="1"/>
  <c r="AD175" i="25" s="1"/>
  <c r="AA166" i="25"/>
  <c r="AB166" i="25" s="1"/>
  <c r="AD166" i="25" s="1"/>
  <c r="AA177" i="25"/>
  <c r="AB177" i="25" s="1"/>
  <c r="AD177" i="25" s="1"/>
  <c r="AA194" i="25"/>
  <c r="AB194" i="25" s="1"/>
  <c r="AD194" i="25" s="1"/>
  <c r="AA205" i="25"/>
  <c r="AB205" i="25" s="1"/>
  <c r="AD205" i="25" s="1"/>
  <c r="AA176" i="25"/>
  <c r="AB176" i="25" s="1"/>
  <c r="AD176" i="25" s="1"/>
  <c r="AA183" i="25"/>
  <c r="AB183" i="25" s="1"/>
  <c r="AD183" i="25" s="1"/>
  <c r="AA198" i="25"/>
  <c r="AB198" i="25" s="1"/>
  <c r="AD198" i="25" s="1"/>
  <c r="AA191" i="25"/>
  <c r="AB191" i="25" s="1"/>
  <c r="AD191" i="25" s="1"/>
  <c r="AD70" i="29"/>
  <c r="AA150" i="26"/>
  <c r="AB150" i="26" s="1"/>
  <c r="AD150" i="26" s="1"/>
  <c r="AA148" i="26"/>
  <c r="AB148" i="26" s="1"/>
  <c r="AD148" i="26" s="1"/>
  <c r="AA138" i="26"/>
  <c r="AB138" i="26" s="1"/>
  <c r="AD138" i="26" s="1"/>
  <c r="AA128" i="26"/>
  <c r="AB128" i="26" s="1"/>
  <c r="AD128" i="26" s="1"/>
  <c r="AA116" i="26"/>
  <c r="AB116" i="26" s="1"/>
  <c r="AD116" i="26" s="1"/>
  <c r="AA146" i="26"/>
  <c r="AB146" i="26" s="1"/>
  <c r="AD146" i="26" s="1"/>
  <c r="AA136" i="26"/>
  <c r="AB136" i="26" s="1"/>
  <c r="AD136" i="26" s="1"/>
  <c r="AA124" i="26"/>
  <c r="AB124" i="26" s="1"/>
  <c r="AD124" i="26" s="1"/>
  <c r="AA114" i="26"/>
  <c r="AB114" i="26" s="1"/>
  <c r="AD114" i="26" s="1"/>
  <c r="AA145" i="26"/>
  <c r="AB145" i="26" s="1"/>
  <c r="AD145" i="26" s="1"/>
  <c r="AA135" i="26"/>
  <c r="AB135" i="26" s="1"/>
  <c r="AD135" i="26" s="1"/>
  <c r="AA123" i="26"/>
  <c r="AB123" i="26" s="1"/>
  <c r="AD123" i="26" s="1"/>
  <c r="AA113" i="26"/>
  <c r="AB113" i="26" s="1"/>
  <c r="AD113" i="26" s="1"/>
  <c r="AA154" i="26"/>
  <c r="AB154" i="26" s="1"/>
  <c r="AD154" i="26" s="1"/>
  <c r="AA144" i="26"/>
  <c r="AB144" i="26" s="1"/>
  <c r="AD144" i="26" s="1"/>
  <c r="AA132" i="26"/>
  <c r="AB132" i="26" s="1"/>
  <c r="AD132" i="26" s="1"/>
  <c r="AA122" i="26"/>
  <c r="AB122" i="26" s="1"/>
  <c r="AD122" i="26" s="1"/>
  <c r="AA112" i="26"/>
  <c r="AB112" i="26" s="1"/>
  <c r="AD112" i="26" s="1"/>
  <c r="AA139" i="26"/>
  <c r="AB139" i="26" s="1"/>
  <c r="AD139" i="26" s="1"/>
  <c r="AA119" i="26"/>
  <c r="AB119" i="26" s="1"/>
  <c r="AD119" i="26" s="1"/>
  <c r="AA137" i="26"/>
  <c r="AB137" i="26" s="1"/>
  <c r="AD137" i="26" s="1"/>
  <c r="AA115" i="26"/>
  <c r="AB115" i="26" s="1"/>
  <c r="AD115" i="26" s="1"/>
  <c r="AA131" i="26"/>
  <c r="AB131" i="26" s="1"/>
  <c r="AD131" i="26" s="1"/>
  <c r="AA130" i="26"/>
  <c r="AB130" i="26" s="1"/>
  <c r="AD130" i="26" s="1"/>
  <c r="AA153" i="26"/>
  <c r="AB153" i="26" s="1"/>
  <c r="AD153" i="26" s="1"/>
  <c r="AA129" i="26"/>
  <c r="AB129" i="26" s="1"/>
  <c r="AD129" i="26" s="1"/>
  <c r="AA127" i="26"/>
  <c r="AB127" i="26" s="1"/>
  <c r="AD127" i="26" s="1"/>
  <c r="AA151" i="26"/>
  <c r="AB151" i="26" s="1"/>
  <c r="AD151" i="26" s="1"/>
  <c r="AA121" i="26"/>
  <c r="AB121" i="26" s="1"/>
  <c r="AD121" i="26" s="1"/>
  <c r="AA147" i="26"/>
  <c r="AB147" i="26" s="1"/>
  <c r="AD147" i="26" s="1"/>
  <c r="AA120" i="26"/>
  <c r="AB120" i="26" s="1"/>
  <c r="AD120" i="26" s="1"/>
  <c r="AA143" i="26"/>
  <c r="AB143" i="26" s="1"/>
  <c r="AD143" i="26" s="1"/>
  <c r="AA111" i="26"/>
  <c r="AB111" i="26" s="1"/>
  <c r="AD111" i="26" s="1"/>
  <c r="AA140" i="26"/>
  <c r="AB140" i="26" s="1"/>
  <c r="AD140" i="26" s="1"/>
  <c r="AA152" i="26"/>
  <c r="AB152" i="26" s="1"/>
  <c r="AD152" i="26" s="1"/>
  <c r="AA117" i="26"/>
  <c r="AB117" i="26" s="1"/>
  <c r="AD117" i="26" s="1"/>
  <c r="AA125" i="26"/>
  <c r="AB125" i="26" s="1"/>
  <c r="AD125" i="26" s="1"/>
  <c r="AA110" i="26"/>
  <c r="AB110" i="26" s="1"/>
  <c r="AD110" i="26" s="1"/>
  <c r="AA133" i="26"/>
  <c r="AB133" i="26" s="1"/>
  <c r="AD133" i="26" s="1"/>
  <c r="AA118" i="26"/>
  <c r="AB118" i="26" s="1"/>
  <c r="AD118" i="26" s="1"/>
  <c r="AA141" i="26"/>
  <c r="AB141" i="26" s="1"/>
  <c r="AD141" i="26" s="1"/>
  <c r="AA126" i="26"/>
  <c r="AB126" i="26" s="1"/>
  <c r="AD126" i="26" s="1"/>
  <c r="AA149" i="26"/>
  <c r="AB149" i="26" s="1"/>
  <c r="AD149" i="26" s="1"/>
  <c r="AA134" i="26"/>
  <c r="AB134" i="26" s="1"/>
  <c r="AD134" i="26" s="1"/>
  <c r="AA142" i="26"/>
  <c r="AB142" i="26" s="1"/>
  <c r="AD142" i="26" s="1"/>
  <c r="AA204" i="26"/>
  <c r="AB204" i="26" s="1"/>
  <c r="AD204" i="26" s="1"/>
  <c r="AA199" i="26"/>
  <c r="AB199" i="26" s="1"/>
  <c r="AD199" i="26" s="1"/>
  <c r="AA183" i="26"/>
  <c r="AB183" i="26" s="1"/>
  <c r="AD183" i="26" s="1"/>
  <c r="AA167" i="26"/>
  <c r="AB167" i="26" s="1"/>
  <c r="AD167" i="26" s="1"/>
  <c r="AA197" i="26"/>
  <c r="AB197" i="26" s="1"/>
  <c r="AD197" i="26" s="1"/>
  <c r="AA181" i="26"/>
  <c r="AB181" i="26" s="1"/>
  <c r="AD181" i="26" s="1"/>
  <c r="AA165" i="26"/>
  <c r="AB165" i="26" s="1"/>
  <c r="AD165" i="26" s="1"/>
  <c r="AA192" i="26"/>
  <c r="AB192" i="26" s="1"/>
  <c r="AD192" i="26" s="1"/>
  <c r="AA176" i="26"/>
  <c r="AB176" i="26" s="1"/>
  <c r="AD176" i="26" s="1"/>
  <c r="AA191" i="26"/>
  <c r="AB191" i="26" s="1"/>
  <c r="AD191" i="26" s="1"/>
  <c r="AA175" i="26"/>
  <c r="AB175" i="26" s="1"/>
  <c r="AD175" i="26" s="1"/>
  <c r="AA200" i="26"/>
  <c r="AB200" i="26" s="1"/>
  <c r="AD200" i="26" s="1"/>
  <c r="AA168" i="26"/>
  <c r="AB168" i="26" s="1"/>
  <c r="AD168" i="26" s="1"/>
  <c r="AA198" i="26"/>
  <c r="AB198" i="26" s="1"/>
  <c r="AD198" i="26" s="1"/>
  <c r="AA166" i="26"/>
  <c r="AB166" i="26" s="1"/>
  <c r="AD166" i="26" s="1"/>
  <c r="AA205" i="26"/>
  <c r="AB205" i="26" s="1"/>
  <c r="AD205" i="26" s="1"/>
  <c r="AA173" i="26"/>
  <c r="AB173" i="26" s="1"/>
  <c r="AD173" i="26" s="1"/>
  <c r="AA206" i="26"/>
  <c r="AB206" i="26" s="1"/>
  <c r="AD206" i="26" s="1"/>
  <c r="AA190" i="26"/>
  <c r="AB190" i="26" s="1"/>
  <c r="AD190" i="26" s="1"/>
  <c r="AA189" i="26"/>
  <c r="AB189" i="26" s="1"/>
  <c r="AD189" i="26" s="1"/>
  <c r="AA184" i="26"/>
  <c r="AB184" i="26" s="1"/>
  <c r="AD184" i="26" s="1"/>
  <c r="AA182" i="26"/>
  <c r="AB182" i="26" s="1"/>
  <c r="AD182" i="26" s="1"/>
  <c r="AA174" i="26"/>
  <c r="AB174" i="26" s="1"/>
  <c r="AD174" i="26" s="1"/>
  <c r="AA185" i="26"/>
  <c r="AB185" i="26" s="1"/>
  <c r="AD185" i="26" s="1"/>
  <c r="AA179" i="26"/>
  <c r="AB179" i="26" s="1"/>
  <c r="AD179" i="26" s="1"/>
  <c r="AA164" i="26"/>
  <c r="AB164" i="26" s="1"/>
  <c r="AD164" i="26" s="1"/>
  <c r="AA187" i="26"/>
  <c r="AB187" i="26" s="1"/>
  <c r="AD187" i="26" s="1"/>
  <c r="AA162" i="26"/>
  <c r="AB162" i="26" s="1"/>
  <c r="AD162" i="26" s="1"/>
  <c r="AA172" i="26"/>
  <c r="AB172" i="26" s="1"/>
  <c r="AD172" i="26" s="1"/>
  <c r="AA195" i="26"/>
  <c r="AB195" i="26" s="1"/>
  <c r="AD195" i="26" s="1"/>
  <c r="AA203" i="26"/>
  <c r="AB203" i="26" s="1"/>
  <c r="AD203" i="26" s="1"/>
  <c r="AA193" i="26"/>
  <c r="AB193" i="26" s="1"/>
  <c r="AD193" i="26" s="1"/>
  <c r="AA188" i="26"/>
  <c r="AB188" i="26" s="1"/>
  <c r="AD188" i="26" s="1"/>
  <c r="AA170" i="26"/>
  <c r="AB170" i="26" s="1"/>
  <c r="AD170" i="26" s="1"/>
  <c r="AA177" i="26"/>
  <c r="AB177" i="26" s="1"/>
  <c r="AD177" i="26" s="1"/>
  <c r="AA186" i="26"/>
  <c r="AB186" i="26" s="1"/>
  <c r="AD186" i="26" s="1"/>
  <c r="AA201" i="26"/>
  <c r="AB201" i="26" s="1"/>
  <c r="AD201" i="26" s="1"/>
  <c r="AA202" i="26"/>
  <c r="AB202" i="26" s="1"/>
  <c r="AD202" i="26" s="1"/>
  <c r="AA178" i="26"/>
  <c r="AB178" i="26" s="1"/>
  <c r="AD178" i="26" s="1"/>
  <c r="AA163" i="26"/>
  <c r="AB163" i="26" s="1"/>
  <c r="AD163" i="26" s="1"/>
  <c r="AA194" i="26"/>
  <c r="AB194" i="26" s="1"/>
  <c r="AD194" i="26" s="1"/>
  <c r="AA171" i="26"/>
  <c r="AB171" i="26" s="1"/>
  <c r="AD171" i="26" s="1"/>
  <c r="AA169" i="26"/>
  <c r="AB169" i="26" s="1"/>
  <c r="AD169" i="26" s="1"/>
  <c r="AA180" i="26"/>
  <c r="AB180" i="26" s="1"/>
  <c r="AD180" i="26" s="1"/>
  <c r="AA196" i="26"/>
  <c r="AB196" i="26" s="1"/>
  <c r="AD196" i="26" s="1"/>
  <c r="AD75" i="29"/>
  <c r="AD62" i="29"/>
  <c r="AD92" i="29"/>
  <c r="AA153" i="27"/>
  <c r="AB153" i="27" s="1"/>
  <c r="AD153" i="27" s="1"/>
  <c r="AA145" i="27"/>
  <c r="AB145" i="27" s="1"/>
  <c r="AD145" i="27" s="1"/>
  <c r="AA137" i="27"/>
  <c r="AB137" i="27" s="1"/>
  <c r="AD137" i="27" s="1"/>
  <c r="AA121" i="27"/>
  <c r="AB121" i="27" s="1"/>
  <c r="AD121" i="27" s="1"/>
  <c r="AA129" i="27"/>
  <c r="AB129" i="27" s="1"/>
  <c r="AD129" i="27" s="1"/>
  <c r="AA113" i="27"/>
  <c r="AB113" i="27" s="1"/>
  <c r="AD113" i="27" s="1"/>
  <c r="AA110" i="27"/>
  <c r="AB110" i="27" s="1"/>
  <c r="AD110" i="27" s="1"/>
  <c r="AA143" i="27"/>
  <c r="AB143" i="27" s="1"/>
  <c r="AD143" i="27" s="1"/>
  <c r="AA112" i="27"/>
  <c r="AB112" i="27" s="1"/>
  <c r="AD112" i="27" s="1"/>
  <c r="AA122" i="27"/>
  <c r="AB122" i="27" s="1"/>
  <c r="AD122" i="27" s="1"/>
  <c r="AA126" i="27"/>
  <c r="AB126" i="27" s="1"/>
  <c r="AD126" i="27" s="1"/>
  <c r="AA128" i="27"/>
  <c r="AB128" i="27" s="1"/>
  <c r="AD128" i="27" s="1"/>
  <c r="AA138" i="27"/>
  <c r="AB138" i="27" s="1"/>
  <c r="AD138" i="27" s="1"/>
  <c r="AA123" i="27"/>
  <c r="AB123" i="27" s="1"/>
  <c r="AD123" i="27" s="1"/>
  <c r="AA124" i="27"/>
  <c r="AB124" i="27" s="1"/>
  <c r="AD124" i="27" s="1"/>
  <c r="AA142" i="27"/>
  <c r="AB142" i="27" s="1"/>
  <c r="AD142" i="27" s="1"/>
  <c r="AA111" i="27"/>
  <c r="AB111" i="27" s="1"/>
  <c r="AD111" i="27" s="1"/>
  <c r="AA144" i="27"/>
  <c r="AB144" i="27" s="1"/>
  <c r="AD144" i="27" s="1"/>
  <c r="AA146" i="27"/>
  <c r="AB146" i="27" s="1"/>
  <c r="AD146" i="27" s="1"/>
  <c r="AA131" i="27"/>
  <c r="AB131" i="27" s="1"/>
  <c r="AD131" i="27" s="1"/>
  <c r="AA132" i="27"/>
  <c r="AB132" i="27" s="1"/>
  <c r="AD132" i="27" s="1"/>
  <c r="AA150" i="27"/>
  <c r="AB150" i="27" s="1"/>
  <c r="AD150" i="27" s="1"/>
  <c r="AA119" i="27"/>
  <c r="AB119" i="27" s="1"/>
  <c r="AD119" i="27" s="1"/>
  <c r="AA152" i="27"/>
  <c r="AB152" i="27" s="1"/>
  <c r="AD152" i="27" s="1"/>
  <c r="AA154" i="27"/>
  <c r="AB154" i="27" s="1"/>
  <c r="AD154" i="27" s="1"/>
  <c r="AA139" i="27"/>
  <c r="AB139" i="27" s="1"/>
  <c r="AD139" i="27" s="1"/>
  <c r="AA140" i="27"/>
  <c r="AB140" i="27" s="1"/>
  <c r="AD140" i="27" s="1"/>
  <c r="AA117" i="27"/>
  <c r="AB117" i="27" s="1"/>
  <c r="AD117" i="27" s="1"/>
  <c r="AA125" i="27"/>
  <c r="AB125" i="27" s="1"/>
  <c r="AD125" i="27" s="1"/>
  <c r="AA127" i="27"/>
  <c r="AB127" i="27" s="1"/>
  <c r="AD127" i="27" s="1"/>
  <c r="AA118" i="27"/>
  <c r="AB118" i="27" s="1"/>
  <c r="AD118" i="27" s="1"/>
  <c r="AA133" i="27"/>
  <c r="AB133" i="27" s="1"/>
  <c r="AD133" i="27" s="1"/>
  <c r="AA130" i="27"/>
  <c r="AB130" i="27" s="1"/>
  <c r="AD130" i="27" s="1"/>
  <c r="AA149" i="27"/>
  <c r="AB149" i="27" s="1"/>
  <c r="AD149" i="27" s="1"/>
  <c r="AA136" i="27"/>
  <c r="AB136" i="27" s="1"/>
  <c r="AD136" i="27" s="1"/>
  <c r="AA148" i="27"/>
  <c r="AB148" i="27" s="1"/>
  <c r="AD148" i="27" s="1"/>
  <c r="AA115" i="27"/>
  <c r="AB115" i="27" s="1"/>
  <c r="AD115" i="27" s="1"/>
  <c r="AA135" i="27"/>
  <c r="AB135" i="27" s="1"/>
  <c r="AD135" i="27" s="1"/>
  <c r="AA147" i="27"/>
  <c r="AB147" i="27" s="1"/>
  <c r="AD147" i="27" s="1"/>
  <c r="AA151" i="27"/>
  <c r="AB151" i="27" s="1"/>
  <c r="AD151" i="27" s="1"/>
  <c r="AA141" i="27"/>
  <c r="AB141" i="27" s="1"/>
  <c r="AD141" i="27" s="1"/>
  <c r="AA114" i="27"/>
  <c r="AB114" i="27" s="1"/>
  <c r="AD114" i="27" s="1"/>
  <c r="AA134" i="27"/>
  <c r="AB134" i="27" s="1"/>
  <c r="AD134" i="27" s="1"/>
  <c r="AA120" i="27"/>
  <c r="AB120" i="27" s="1"/>
  <c r="AD120" i="27" s="1"/>
  <c r="AA116" i="27"/>
  <c r="AB116" i="27" s="1"/>
  <c r="AD116" i="27" s="1"/>
  <c r="AA205" i="27"/>
  <c r="AB205" i="27" s="1"/>
  <c r="AD205" i="27" s="1"/>
  <c r="AA191" i="27"/>
  <c r="AB191" i="27" s="1"/>
  <c r="AD191" i="27" s="1"/>
  <c r="AA167" i="27"/>
  <c r="AB167" i="27" s="1"/>
  <c r="AD167" i="27" s="1"/>
  <c r="AA188" i="27"/>
  <c r="AB188" i="27" s="1"/>
  <c r="AD188" i="27" s="1"/>
  <c r="AA184" i="27"/>
  <c r="AB184" i="27" s="1"/>
  <c r="AD184" i="27" s="1"/>
  <c r="AA198" i="27"/>
  <c r="AB198" i="27" s="1"/>
  <c r="AD198" i="27" s="1"/>
  <c r="AA183" i="27"/>
  <c r="AB183" i="27" s="1"/>
  <c r="AD183" i="27" s="1"/>
  <c r="AA204" i="27"/>
  <c r="AB204" i="27" s="1"/>
  <c r="AD204" i="27" s="1"/>
  <c r="AA176" i="27"/>
  <c r="AB176" i="27" s="1"/>
  <c r="AD176" i="27" s="1"/>
  <c r="AA190" i="27"/>
  <c r="AB190" i="27" s="1"/>
  <c r="AD190" i="27" s="1"/>
  <c r="AA166" i="27"/>
  <c r="AB166" i="27" s="1"/>
  <c r="AD166" i="27" s="1"/>
  <c r="AA192" i="27"/>
  <c r="AB192" i="27" s="1"/>
  <c r="AD192" i="27" s="1"/>
  <c r="AA175" i="27"/>
  <c r="AB175" i="27" s="1"/>
  <c r="AD175" i="27" s="1"/>
  <c r="AA206" i="27"/>
  <c r="AB206" i="27" s="1"/>
  <c r="AD206" i="27" s="1"/>
  <c r="AA172" i="27"/>
  <c r="AB172" i="27" s="1"/>
  <c r="AD172" i="27" s="1"/>
  <c r="AA200" i="27"/>
  <c r="AB200" i="27" s="1"/>
  <c r="AD200" i="27" s="1"/>
  <c r="AA199" i="27"/>
  <c r="AB199" i="27" s="1"/>
  <c r="AD199" i="27" s="1"/>
  <c r="AA168" i="27"/>
  <c r="AB168" i="27" s="1"/>
  <c r="AD168" i="27" s="1"/>
  <c r="AA182" i="27"/>
  <c r="AB182" i="27" s="1"/>
  <c r="AD182" i="27" s="1"/>
  <c r="AA164" i="27"/>
  <c r="AB164" i="27" s="1"/>
  <c r="AD164" i="27" s="1"/>
  <c r="AA195" i="27"/>
  <c r="AB195" i="27" s="1"/>
  <c r="AD195" i="27" s="1"/>
  <c r="AA169" i="27"/>
  <c r="AB169" i="27" s="1"/>
  <c r="AD169" i="27" s="1"/>
  <c r="AA162" i="27"/>
  <c r="AB162" i="27" s="1"/>
  <c r="AD162" i="27" s="1"/>
  <c r="AA163" i="27"/>
  <c r="AB163" i="27" s="1"/>
  <c r="AD163" i="27" s="1"/>
  <c r="AA185" i="27"/>
  <c r="AB185" i="27" s="1"/>
  <c r="AD185" i="27" s="1"/>
  <c r="AA178" i="27"/>
  <c r="AB178" i="27" s="1"/>
  <c r="AD178" i="27" s="1"/>
  <c r="AA165" i="27"/>
  <c r="AB165" i="27" s="1"/>
  <c r="AD165" i="27" s="1"/>
  <c r="AA174" i="27"/>
  <c r="AB174" i="27" s="1"/>
  <c r="AD174" i="27" s="1"/>
  <c r="AA201" i="27"/>
  <c r="AB201" i="27" s="1"/>
  <c r="AD201" i="27" s="1"/>
  <c r="AA194" i="27"/>
  <c r="AB194" i="27" s="1"/>
  <c r="AD194" i="27" s="1"/>
  <c r="AA181" i="27"/>
  <c r="AB181" i="27" s="1"/>
  <c r="AD181" i="27" s="1"/>
  <c r="AA187" i="27"/>
  <c r="AB187" i="27" s="1"/>
  <c r="AD187" i="27" s="1"/>
  <c r="AA202" i="27"/>
  <c r="AB202" i="27" s="1"/>
  <c r="AD202" i="27" s="1"/>
  <c r="AA189" i="27"/>
  <c r="AB189" i="27" s="1"/>
  <c r="AD189" i="27" s="1"/>
  <c r="AA197" i="27"/>
  <c r="AB197" i="27" s="1"/>
  <c r="AD197" i="27" s="1"/>
  <c r="AA179" i="27"/>
  <c r="AB179" i="27" s="1"/>
  <c r="AD179" i="27" s="1"/>
  <c r="AA193" i="27"/>
  <c r="AB193" i="27" s="1"/>
  <c r="AD193" i="27" s="1"/>
  <c r="AA203" i="27"/>
  <c r="AB203" i="27" s="1"/>
  <c r="AD203" i="27" s="1"/>
  <c r="AA180" i="27"/>
  <c r="AB180" i="27" s="1"/>
  <c r="AD180" i="27" s="1"/>
  <c r="AA196" i="27"/>
  <c r="AB196" i="27" s="1"/>
  <c r="AD196" i="27" s="1"/>
  <c r="AA170" i="27"/>
  <c r="AB170" i="27" s="1"/>
  <c r="AD170" i="27" s="1"/>
  <c r="AA186" i="27"/>
  <c r="AB186" i="27" s="1"/>
  <c r="AD186" i="27" s="1"/>
  <c r="AA177" i="27"/>
  <c r="AB177" i="27" s="1"/>
  <c r="AD177" i="27" s="1"/>
  <c r="AA173" i="27"/>
  <c r="AB173" i="27" s="1"/>
  <c r="AD173" i="27" s="1"/>
  <c r="AA171" i="27"/>
  <c r="AB171" i="27" s="1"/>
  <c r="AD171" i="27" s="1"/>
  <c r="AA55" i="27"/>
  <c r="AA55" i="26"/>
  <c r="AA55" i="25"/>
  <c r="AD83" i="29"/>
  <c r="AD80" i="29"/>
  <c r="AD95" i="29"/>
  <c r="AD77" i="29"/>
  <c r="AD88" i="29"/>
  <c r="AD100" i="29"/>
  <c r="AD81" i="29"/>
  <c r="AD96" i="29"/>
  <c r="AD71" i="29"/>
  <c r="AD98" i="29"/>
  <c r="AD69" i="29"/>
  <c r="AD58" i="29"/>
  <c r="AD86" i="29"/>
  <c r="AD97" i="29"/>
  <c r="AD90" i="29"/>
  <c r="AD84" i="29"/>
  <c r="AD87" i="29"/>
  <c r="AD74" i="29"/>
  <c r="E130" i="2"/>
  <c r="E153" i="2"/>
  <c r="E143" i="2"/>
  <c r="E111" i="2"/>
  <c r="E119" i="2"/>
  <c r="E112" i="2"/>
  <c r="E116" i="2"/>
  <c r="E124" i="2"/>
  <c r="E132" i="2"/>
  <c r="E144" i="2"/>
  <c r="E150" i="2"/>
  <c r="E125" i="2"/>
  <c r="E129" i="2"/>
  <c r="E133" i="2"/>
  <c r="E141" i="2"/>
  <c r="E126" i="2"/>
  <c r="E118" i="2"/>
  <c r="D140" i="28"/>
  <c r="D137" i="28"/>
  <c r="D141" i="28"/>
  <c r="D151" i="28"/>
  <c r="D144" i="28"/>
  <c r="D133" i="28"/>
  <c r="D135" i="28"/>
  <c r="D154" i="28"/>
  <c r="D143" i="28"/>
  <c r="D145" i="28"/>
  <c r="D117" i="28"/>
  <c r="D120" i="28"/>
  <c r="D127" i="28"/>
  <c r="D152" i="28"/>
  <c r="D136" i="28"/>
  <c r="D110" i="28"/>
  <c r="D129" i="28"/>
  <c r="D147" i="28"/>
  <c r="D111" i="28"/>
  <c r="D130" i="28"/>
  <c r="D149" i="28"/>
  <c r="D112" i="28"/>
  <c r="D116" i="28"/>
  <c r="D142" i="28"/>
  <c r="D125" i="28"/>
  <c r="D119" i="28"/>
  <c r="D128" i="28"/>
  <c r="D139" i="28"/>
  <c r="D134" i="28"/>
  <c r="D122" i="28"/>
  <c r="D123" i="28"/>
  <c r="D114" i="28"/>
  <c r="D150" i="28"/>
  <c r="D124" i="28"/>
  <c r="D148" i="28"/>
  <c r="D132" i="28"/>
  <c r="D113" i="28"/>
  <c r="D138" i="28"/>
  <c r="D131" i="28"/>
  <c r="D115" i="28"/>
  <c r="D153" i="28"/>
  <c r="D121" i="28"/>
  <c r="D146" i="28"/>
  <c r="D118" i="28"/>
  <c r="D126" i="28"/>
  <c r="O60" i="28"/>
  <c r="S60" i="28" s="1"/>
  <c r="O68" i="28"/>
  <c r="S68" i="28" s="1"/>
  <c r="O76" i="28"/>
  <c r="S76" i="28" s="1"/>
  <c r="O85" i="28"/>
  <c r="S85" i="28" s="1"/>
  <c r="O90" i="28"/>
  <c r="S90" i="28" s="1"/>
  <c r="O65" i="28"/>
  <c r="S65" i="28" s="1"/>
  <c r="O80" i="28"/>
  <c r="S80" i="28" s="1"/>
  <c r="O82" i="28"/>
  <c r="S82" i="28" s="1"/>
  <c r="O61" i="28"/>
  <c r="S61" i="28" s="1"/>
  <c r="O63" i="28"/>
  <c r="S63" i="28" s="1"/>
  <c r="O75" i="28"/>
  <c r="S75" i="28" s="1"/>
  <c r="O88" i="28"/>
  <c r="S88" i="28" s="1"/>
  <c r="O86" i="28"/>
  <c r="S86" i="28" s="1"/>
  <c r="O83" i="28"/>
  <c r="S83" i="28" s="1"/>
  <c r="O101" i="28"/>
  <c r="S101" i="28" s="1"/>
  <c r="O79" i="28"/>
  <c r="S79" i="28" s="1"/>
  <c r="O96" i="28"/>
  <c r="S96" i="28" s="1"/>
  <c r="O69" i="28"/>
  <c r="S69" i="28" s="1"/>
  <c r="O58" i="28"/>
  <c r="S58" i="28" s="1"/>
  <c r="O59" i="28"/>
  <c r="S59" i="28" s="1"/>
  <c r="O71" i="28"/>
  <c r="S71" i="28" s="1"/>
  <c r="O94" i="28"/>
  <c r="S94" i="28" s="1"/>
  <c r="O62" i="28"/>
  <c r="S62" i="28" s="1"/>
  <c r="O70" i="28"/>
  <c r="S70" i="28" s="1"/>
  <c r="O81" i="28"/>
  <c r="S81" i="28" s="1"/>
  <c r="O64" i="28"/>
  <c r="S64" i="28" s="1"/>
  <c r="O67" i="28"/>
  <c r="S67" i="28" s="1"/>
  <c r="O66" i="28"/>
  <c r="S66" i="28" s="1"/>
  <c r="O93" i="28"/>
  <c r="S93" i="28" s="1"/>
  <c r="O72" i="28"/>
  <c r="S72" i="28" s="1"/>
  <c r="O89" i="28"/>
  <c r="S89" i="28" s="1"/>
  <c r="O77" i="28"/>
  <c r="S77" i="28" s="1"/>
  <c r="O97" i="28"/>
  <c r="S97" i="28" s="1"/>
  <c r="O74" i="28"/>
  <c r="S74" i="28" s="1"/>
  <c r="O91" i="28"/>
  <c r="S91" i="28" s="1"/>
  <c r="O95" i="28"/>
  <c r="S95" i="28" s="1"/>
  <c r="O100" i="28"/>
  <c r="S100" i="28" s="1"/>
  <c r="O78" i="28"/>
  <c r="S78" i="28" s="1"/>
  <c r="O73" i="28"/>
  <c r="S73" i="28" s="1"/>
  <c r="O87" i="28"/>
  <c r="S87" i="28" s="1"/>
  <c r="O84" i="28"/>
  <c r="S84" i="28" s="1"/>
  <c r="O99" i="28"/>
  <c r="S99" i="28" s="1"/>
  <c r="O102" i="28"/>
  <c r="S102" i="28" s="1"/>
  <c r="O92" i="28"/>
  <c r="S92" i="28" s="1"/>
  <c r="O98" i="28"/>
  <c r="S98" i="28" s="1"/>
  <c r="E165" i="28"/>
  <c r="E164" i="28"/>
  <c r="E171" i="28"/>
  <c r="E166" i="28"/>
  <c r="E192" i="28"/>
  <c r="E188" i="28"/>
  <c r="E187" i="28"/>
  <c r="E191" i="28"/>
  <c r="E172" i="28"/>
  <c r="E196" i="28"/>
  <c r="E206" i="28"/>
  <c r="E176" i="28"/>
  <c r="E181" i="28"/>
  <c r="E163" i="28"/>
  <c r="E168" i="28"/>
  <c r="E197" i="28"/>
  <c r="E186" i="28"/>
  <c r="E185" i="28"/>
  <c r="E180" i="28"/>
  <c r="E198" i="28"/>
  <c r="E170" i="28"/>
  <c r="E201" i="28"/>
  <c r="E190" i="28"/>
  <c r="E178" i="28"/>
  <c r="E179" i="28"/>
  <c r="E193" i="28"/>
  <c r="E175" i="28"/>
  <c r="E174" i="28"/>
  <c r="E205" i="28"/>
  <c r="E169" i="28"/>
  <c r="E203" i="28"/>
  <c r="E184" i="28"/>
  <c r="E200" i="28"/>
  <c r="E195" i="28"/>
  <c r="E173" i="28"/>
  <c r="E202" i="28"/>
  <c r="E162" i="28"/>
  <c r="E183" i="28"/>
  <c r="E194" i="28"/>
  <c r="E204" i="28"/>
  <c r="E182" i="28"/>
  <c r="E199" i="28"/>
  <c r="E177" i="28"/>
  <c r="E189" i="28"/>
  <c r="E167" i="28"/>
  <c r="D203" i="28"/>
  <c r="D198" i="28"/>
  <c r="D175" i="28"/>
  <c r="D162" i="28"/>
  <c r="D166" i="28"/>
  <c r="D187" i="28"/>
  <c r="D188" i="28"/>
  <c r="D170" i="28"/>
  <c r="D205" i="28"/>
  <c r="D200" i="28"/>
  <c r="D169" i="28"/>
  <c r="D201" i="28"/>
  <c r="D191" i="28"/>
  <c r="D195" i="28"/>
  <c r="D193" i="28"/>
  <c r="D182" i="28"/>
  <c r="D167" i="28"/>
  <c r="D172" i="28"/>
  <c r="D199" i="28"/>
  <c r="D174" i="28"/>
  <c r="D178" i="28"/>
  <c r="D186" i="28"/>
  <c r="D181" i="28"/>
  <c r="D196" i="28"/>
  <c r="D192" i="28"/>
  <c r="D176" i="28"/>
  <c r="D183" i="28"/>
  <c r="D173" i="28"/>
  <c r="D194" i="28"/>
  <c r="D168" i="28"/>
  <c r="D180" i="28"/>
  <c r="D206" i="28"/>
  <c r="D165" i="28"/>
  <c r="D202" i="28"/>
  <c r="D177" i="28"/>
  <c r="D164" i="28"/>
  <c r="D204" i="28"/>
  <c r="D185" i="28"/>
  <c r="D184" i="28"/>
  <c r="D189" i="28"/>
  <c r="D179" i="28"/>
  <c r="D171" i="28"/>
  <c r="D190" i="28"/>
  <c r="D197" i="28"/>
  <c r="D163" i="28"/>
  <c r="O147" i="28"/>
  <c r="O112" i="28"/>
  <c r="O136" i="28"/>
  <c r="O132" i="28"/>
  <c r="O131" i="28"/>
  <c r="O123" i="28"/>
  <c r="O117" i="28"/>
  <c r="O135" i="28"/>
  <c r="O124" i="28"/>
  <c r="O152" i="28"/>
  <c r="O115" i="28"/>
  <c r="O111" i="28"/>
  <c r="O128" i="28"/>
  <c r="O142" i="28"/>
  <c r="O145" i="28"/>
  <c r="O151" i="28"/>
  <c r="O116" i="28"/>
  <c r="O144" i="28"/>
  <c r="O122" i="28"/>
  <c r="O143" i="28"/>
  <c r="O113" i="28"/>
  <c r="O121" i="28"/>
  <c r="O133" i="28"/>
  <c r="O118" i="28"/>
  <c r="O119" i="28"/>
  <c r="O139" i="28"/>
  <c r="O150" i="28"/>
  <c r="O120" i="28"/>
  <c r="O138" i="28"/>
  <c r="O134" i="28"/>
  <c r="O140" i="28"/>
  <c r="O129" i="28"/>
  <c r="O127" i="28"/>
  <c r="O126" i="28"/>
  <c r="O153" i="28"/>
  <c r="O110" i="28"/>
  <c r="O141" i="28"/>
  <c r="O154" i="28"/>
  <c r="O130" i="28"/>
  <c r="O146" i="28"/>
  <c r="O149" i="28"/>
  <c r="O148" i="28"/>
  <c r="O114" i="28"/>
  <c r="O125" i="28"/>
  <c r="O137" i="28"/>
  <c r="I70" i="28"/>
  <c r="I58" i="28"/>
  <c r="I99" i="28"/>
  <c r="I82" i="28"/>
  <c r="R82" i="28" s="1"/>
  <c r="I98" i="28"/>
  <c r="I87" i="28"/>
  <c r="I61" i="28"/>
  <c r="I81" i="28"/>
  <c r="I91" i="28"/>
  <c r="I97" i="28"/>
  <c r="I68" i="28"/>
  <c r="I83" i="28"/>
  <c r="I73" i="28"/>
  <c r="I102" i="28"/>
  <c r="I78" i="28"/>
  <c r="I67" i="28"/>
  <c r="I101" i="28"/>
  <c r="I89" i="28"/>
  <c r="I86" i="28"/>
  <c r="I79" i="28"/>
  <c r="R79" i="28" s="1"/>
  <c r="I76" i="28"/>
  <c r="I95" i="28"/>
  <c r="I72" i="28"/>
  <c r="I65" i="28"/>
  <c r="I60" i="28"/>
  <c r="I75" i="28"/>
  <c r="I59" i="28"/>
  <c r="I80" i="28"/>
  <c r="R80" i="28" s="1"/>
  <c r="I69" i="28"/>
  <c r="I90" i="28"/>
  <c r="I85" i="28"/>
  <c r="I92" i="28"/>
  <c r="I63" i="28"/>
  <c r="I77" i="28"/>
  <c r="I74" i="28"/>
  <c r="I66" i="28"/>
  <c r="I62" i="28"/>
  <c r="I71" i="28"/>
  <c r="I64" i="28"/>
  <c r="I84" i="28"/>
  <c r="I88" i="28"/>
  <c r="I100" i="28"/>
  <c r="I93" i="28"/>
  <c r="I96" i="28"/>
  <c r="I94" i="28"/>
  <c r="I140" i="28"/>
  <c r="I136" i="28"/>
  <c r="I121" i="28"/>
  <c r="I142" i="28"/>
  <c r="I143" i="28"/>
  <c r="I120" i="28"/>
  <c r="I127" i="28"/>
  <c r="I130" i="28"/>
  <c r="I147" i="28"/>
  <c r="I141" i="28"/>
  <c r="I135" i="28"/>
  <c r="I149" i="28"/>
  <c r="I114" i="28"/>
  <c r="I153" i="28"/>
  <c r="I123" i="28"/>
  <c r="I116" i="28"/>
  <c r="I111" i="28"/>
  <c r="I125" i="28"/>
  <c r="I126" i="28"/>
  <c r="I132" i="28"/>
  <c r="I122" i="28"/>
  <c r="I146" i="28"/>
  <c r="I152" i="28"/>
  <c r="I110" i="28"/>
  <c r="I119" i="28"/>
  <c r="I144" i="28"/>
  <c r="I150" i="28"/>
  <c r="I128" i="28"/>
  <c r="I138" i="28"/>
  <c r="I133" i="28"/>
  <c r="I129" i="28"/>
  <c r="I137" i="28"/>
  <c r="I115" i="28"/>
  <c r="I148" i="28"/>
  <c r="I134" i="28"/>
  <c r="I139" i="28"/>
  <c r="I124" i="28"/>
  <c r="I151" i="28"/>
  <c r="I131" i="28"/>
  <c r="I118" i="28"/>
  <c r="I112" i="28"/>
  <c r="I113" i="28"/>
  <c r="I117" i="28"/>
  <c r="I145" i="28"/>
  <c r="I154" i="28"/>
  <c r="E141" i="28"/>
  <c r="E135" i="28"/>
  <c r="E121" i="28"/>
  <c r="E132" i="28"/>
  <c r="E144" i="28"/>
  <c r="E125" i="28"/>
  <c r="E127" i="28"/>
  <c r="E112" i="28"/>
  <c r="E126" i="28"/>
  <c r="E120" i="28"/>
  <c r="E118" i="28"/>
  <c r="E150" i="28"/>
  <c r="E142" i="28"/>
  <c r="E116" i="28"/>
  <c r="E113" i="28"/>
  <c r="E115" i="28"/>
  <c r="E145" i="28"/>
  <c r="E123" i="28"/>
  <c r="E147" i="28"/>
  <c r="E136" i="28"/>
  <c r="E130" i="28"/>
  <c r="E154" i="28"/>
  <c r="E110" i="28"/>
  <c r="E134" i="28"/>
  <c r="E131" i="28"/>
  <c r="E129" i="28"/>
  <c r="E152" i="28"/>
  <c r="E117" i="28"/>
  <c r="E151" i="28"/>
  <c r="E114" i="28"/>
  <c r="E153" i="28"/>
  <c r="E140" i="28"/>
  <c r="E148" i="28"/>
  <c r="E122" i="28"/>
  <c r="E146" i="28"/>
  <c r="E149" i="28"/>
  <c r="E137" i="28"/>
  <c r="E139" i="28"/>
  <c r="E138" i="28"/>
  <c r="E111" i="28"/>
  <c r="E128" i="28"/>
  <c r="E143" i="28"/>
  <c r="E133" i="28"/>
  <c r="E119" i="28"/>
  <c r="E124" i="28"/>
  <c r="O168" i="28"/>
  <c r="O173" i="28"/>
  <c r="O164" i="28"/>
  <c r="O204" i="28"/>
  <c r="O177" i="28"/>
  <c r="O206" i="28"/>
  <c r="O201" i="28"/>
  <c r="O179" i="28"/>
  <c r="O199" i="28"/>
  <c r="O193" i="28"/>
  <c r="O184" i="28"/>
  <c r="O178" i="28"/>
  <c r="O202" i="28"/>
  <c r="O187" i="28"/>
  <c r="O198" i="28"/>
  <c r="O200" i="28"/>
  <c r="O171" i="28"/>
  <c r="O191" i="28"/>
  <c r="O196" i="28"/>
  <c r="O163" i="28"/>
  <c r="O181" i="28"/>
  <c r="O182" i="28"/>
  <c r="O188" i="28"/>
  <c r="O203" i="28"/>
  <c r="O170" i="28"/>
  <c r="O195" i="28"/>
  <c r="O167" i="28"/>
  <c r="O185" i="28"/>
  <c r="O205" i="28"/>
  <c r="O169" i="28"/>
  <c r="O165" i="28"/>
  <c r="O162" i="28"/>
  <c r="O194" i="28"/>
  <c r="O192" i="28"/>
  <c r="O176" i="28"/>
  <c r="O190" i="28"/>
  <c r="O172" i="28"/>
  <c r="O197" i="28"/>
  <c r="O189" i="28"/>
  <c r="O166" i="28"/>
  <c r="O175" i="28"/>
  <c r="O183" i="28"/>
  <c r="O174" i="28"/>
  <c r="O186" i="28"/>
  <c r="O180" i="28"/>
  <c r="I197" i="28"/>
  <c r="I200" i="28"/>
  <c r="I191" i="28"/>
  <c r="I168" i="28"/>
  <c r="I184" i="28"/>
  <c r="I180" i="28"/>
  <c r="I205" i="28"/>
  <c r="I183" i="28"/>
  <c r="I178" i="28"/>
  <c r="I163" i="28"/>
  <c r="I195" i="28"/>
  <c r="I193" i="28"/>
  <c r="I175" i="28"/>
  <c r="I198" i="28"/>
  <c r="I187" i="28"/>
  <c r="I192" i="28"/>
  <c r="I164" i="28"/>
  <c r="I186" i="28"/>
  <c r="I189" i="28"/>
  <c r="I190" i="28"/>
  <c r="I176" i="28"/>
  <c r="I185" i="28"/>
  <c r="I206" i="28"/>
  <c r="I173" i="28"/>
  <c r="I203" i="28"/>
  <c r="I181" i="28"/>
  <c r="I166" i="28"/>
  <c r="I179" i="28"/>
  <c r="I196" i="28"/>
  <c r="I172" i="28"/>
  <c r="I194" i="28"/>
  <c r="I204" i="28"/>
  <c r="I177" i="28"/>
  <c r="I182" i="28"/>
  <c r="I167" i="28"/>
  <c r="I174" i="28"/>
  <c r="I171" i="28"/>
  <c r="I202" i="28"/>
  <c r="I169" i="28"/>
  <c r="I165" i="28"/>
  <c r="I162" i="28"/>
  <c r="I201" i="28"/>
  <c r="I188" i="28"/>
  <c r="I170" i="28"/>
  <c r="I199" i="28"/>
  <c r="A167" i="27"/>
  <c r="A115" i="27"/>
  <c r="A14" i="27"/>
  <c r="A63" i="27"/>
  <c r="A167" i="26"/>
  <c r="A14" i="26"/>
  <c r="A63" i="26"/>
  <c r="A115" i="26"/>
  <c r="E159" i="23"/>
  <c r="E159" i="24"/>
  <c r="E159" i="2"/>
  <c r="E195" i="2" s="1"/>
  <c r="O107" i="23"/>
  <c r="O107" i="24"/>
  <c r="O107" i="2"/>
  <c r="O145" i="2" s="1"/>
  <c r="E118" i="24"/>
  <c r="E129" i="24"/>
  <c r="E154" i="24"/>
  <c r="E131" i="24"/>
  <c r="E136" i="24"/>
  <c r="E113" i="24"/>
  <c r="E124" i="24"/>
  <c r="E137" i="24"/>
  <c r="E125" i="24"/>
  <c r="E150" i="24"/>
  <c r="E141" i="24"/>
  <c r="E122" i="24"/>
  <c r="E148" i="24"/>
  <c r="E140" i="24"/>
  <c r="E142" i="24"/>
  <c r="E153" i="24"/>
  <c r="E114" i="24"/>
  <c r="E138" i="24"/>
  <c r="E111" i="24"/>
  <c r="E126" i="24"/>
  <c r="E152" i="24"/>
  <c r="E110" i="24"/>
  <c r="E145" i="24"/>
  <c r="E151" i="24"/>
  <c r="E132" i="24"/>
  <c r="E116" i="24"/>
  <c r="E135" i="24"/>
  <c r="E149" i="24"/>
  <c r="E112" i="24"/>
  <c r="E146" i="24"/>
  <c r="E115" i="24"/>
  <c r="E130" i="24"/>
  <c r="E143" i="24"/>
  <c r="E121" i="24"/>
  <c r="E127" i="24"/>
  <c r="E144" i="24"/>
  <c r="E139" i="24"/>
  <c r="E133" i="24"/>
  <c r="E128" i="24"/>
  <c r="E123" i="24"/>
  <c r="E117" i="24"/>
  <c r="E119" i="24"/>
  <c r="E120" i="24"/>
  <c r="E147" i="24"/>
  <c r="E134" i="24"/>
  <c r="D159" i="23"/>
  <c r="D159" i="24"/>
  <c r="D159" i="2"/>
  <c r="D162" i="2" s="1"/>
  <c r="O55" i="23"/>
  <c r="O55" i="24"/>
  <c r="O159" i="24"/>
  <c r="O159" i="23"/>
  <c r="O159" i="2"/>
  <c r="O162" i="2" s="1"/>
  <c r="E60" i="24"/>
  <c r="E91" i="24"/>
  <c r="E58" i="24"/>
  <c r="E72" i="24"/>
  <c r="E63" i="24"/>
  <c r="E92" i="24"/>
  <c r="E61" i="24"/>
  <c r="E99" i="24"/>
  <c r="E73" i="24"/>
  <c r="E88" i="24"/>
  <c r="E89" i="24"/>
  <c r="E83" i="24"/>
  <c r="E101" i="24"/>
  <c r="E65" i="24"/>
  <c r="E59" i="24"/>
  <c r="E74" i="24"/>
  <c r="E81" i="24"/>
  <c r="E98" i="24"/>
  <c r="E102" i="24"/>
  <c r="E64" i="24"/>
  <c r="E77" i="24"/>
  <c r="E78" i="24"/>
  <c r="E67" i="24"/>
  <c r="E82" i="24"/>
  <c r="E87" i="24"/>
  <c r="E100" i="24"/>
  <c r="E69" i="24"/>
  <c r="E93" i="24"/>
  <c r="E79" i="24"/>
  <c r="E66" i="24"/>
  <c r="E75" i="24"/>
  <c r="E90" i="24"/>
  <c r="E95" i="24"/>
  <c r="E68" i="24"/>
  <c r="E86" i="24"/>
  <c r="E94" i="24"/>
  <c r="E96" i="24"/>
  <c r="E76" i="24"/>
  <c r="E85" i="24"/>
  <c r="E71" i="24"/>
  <c r="E80" i="24"/>
  <c r="E70" i="24"/>
  <c r="E97" i="24"/>
  <c r="E84" i="24"/>
  <c r="E62" i="24"/>
  <c r="I159" i="24"/>
  <c r="I159" i="23"/>
  <c r="I159" i="2"/>
  <c r="I205" i="2" s="1"/>
  <c r="D107" i="24"/>
  <c r="D107" i="23"/>
  <c r="D107" i="2"/>
  <c r="D114" i="2" s="1"/>
  <c r="E111" i="23"/>
  <c r="E134" i="23"/>
  <c r="E120" i="23"/>
  <c r="E152" i="23"/>
  <c r="E116" i="23"/>
  <c r="E145" i="23"/>
  <c r="E144" i="23"/>
  <c r="E149" i="23"/>
  <c r="E115" i="23"/>
  <c r="E148" i="23"/>
  <c r="E110" i="23"/>
  <c r="E147" i="23"/>
  <c r="E114" i="23"/>
  <c r="E154" i="23"/>
  <c r="E141" i="23"/>
  <c r="E129" i="23"/>
  <c r="E137" i="23"/>
  <c r="E119" i="23"/>
  <c r="E150" i="23"/>
  <c r="E140" i="23"/>
  <c r="E135" i="23"/>
  <c r="E118" i="23"/>
  <c r="E142" i="23"/>
  <c r="E127" i="23"/>
  <c r="E138" i="23"/>
  <c r="E139" i="23"/>
  <c r="E153" i="23"/>
  <c r="E126" i="23"/>
  <c r="E121" i="23"/>
  <c r="E130" i="23"/>
  <c r="E124" i="23"/>
  <c r="E117" i="23"/>
  <c r="E123" i="23"/>
  <c r="E112" i="23"/>
  <c r="E122" i="23"/>
  <c r="E151" i="23"/>
  <c r="E132" i="23"/>
  <c r="E146" i="23"/>
  <c r="E136" i="23"/>
  <c r="E128" i="23"/>
  <c r="E133" i="23"/>
  <c r="E143" i="23"/>
  <c r="E125" i="23"/>
  <c r="E113" i="23"/>
  <c r="E131" i="23"/>
  <c r="I55" i="24"/>
  <c r="I55" i="23"/>
  <c r="E66" i="23"/>
  <c r="E98" i="23"/>
  <c r="E69" i="23"/>
  <c r="E67" i="23"/>
  <c r="E88" i="23"/>
  <c r="E95" i="23"/>
  <c r="E79" i="23"/>
  <c r="E96" i="23"/>
  <c r="E87" i="23"/>
  <c r="E100" i="23"/>
  <c r="E76" i="23"/>
  <c r="E60" i="23"/>
  <c r="E101" i="23"/>
  <c r="E70" i="23"/>
  <c r="E58" i="23"/>
  <c r="E84" i="23"/>
  <c r="E71" i="23"/>
  <c r="E97" i="23"/>
  <c r="E59" i="23"/>
  <c r="E102" i="23"/>
  <c r="E78" i="23"/>
  <c r="E61" i="23"/>
  <c r="E85" i="23"/>
  <c r="E64" i="23"/>
  <c r="E93" i="23"/>
  <c r="E94" i="23"/>
  <c r="E77" i="23"/>
  <c r="E92" i="23"/>
  <c r="E82" i="23"/>
  <c r="E91" i="23"/>
  <c r="E80" i="23"/>
  <c r="E89" i="23"/>
  <c r="E73" i="23"/>
  <c r="E63" i="23"/>
  <c r="E68" i="23"/>
  <c r="E65" i="23"/>
  <c r="E62" i="23"/>
  <c r="E90" i="23"/>
  <c r="E74" i="23"/>
  <c r="E72" i="23"/>
  <c r="E83" i="23"/>
  <c r="E86" i="23"/>
  <c r="E99" i="23"/>
  <c r="E75" i="23"/>
  <c r="E81" i="23"/>
  <c r="I107" i="24"/>
  <c r="I107" i="23"/>
  <c r="I107" i="2"/>
  <c r="I117" i="2" s="1"/>
  <c r="A166" i="25"/>
  <c r="A114" i="25"/>
  <c r="A62" i="25"/>
  <c r="A13" i="25"/>
  <c r="A166" i="24"/>
  <c r="A62" i="24"/>
  <c r="A13" i="24"/>
  <c r="A114" i="24"/>
  <c r="A165" i="23"/>
  <c r="A113" i="23"/>
  <c r="A61" i="23"/>
  <c r="A12" i="23"/>
  <c r="M200" i="2"/>
  <c r="K205" i="2"/>
  <c r="H171" i="2"/>
  <c r="E120" i="2"/>
  <c r="C135" i="2"/>
  <c r="B124" i="2"/>
  <c r="Q147" i="2"/>
  <c r="G137" i="2"/>
  <c r="K191" i="2"/>
  <c r="J174" i="2"/>
  <c r="J186" i="2"/>
  <c r="H172" i="2"/>
  <c r="P206" i="2"/>
  <c r="P170" i="2"/>
  <c r="G204" i="2"/>
  <c r="M182" i="2"/>
  <c r="K173" i="2"/>
  <c r="N170" i="2"/>
  <c r="L148" i="2"/>
  <c r="Q131" i="2"/>
  <c r="C173" i="2"/>
  <c r="F185" i="2"/>
  <c r="M137" i="2"/>
  <c r="P151" i="2"/>
  <c r="Q132" i="2"/>
  <c r="G113" i="2"/>
  <c r="K183" i="2"/>
  <c r="C179" i="2"/>
  <c r="B182" i="2"/>
  <c r="N185" i="2"/>
  <c r="F192" i="2"/>
  <c r="H188" i="2"/>
  <c r="P191" i="2"/>
  <c r="H183" i="2"/>
  <c r="H167" i="2"/>
  <c r="G129" i="2"/>
  <c r="K184" i="2"/>
  <c r="C189" i="2"/>
  <c r="B198" i="2"/>
  <c r="N186" i="2"/>
  <c r="F201" i="2"/>
  <c r="G171" i="2"/>
  <c r="P188" i="2"/>
  <c r="H199" i="2"/>
  <c r="M197" i="2"/>
  <c r="G187" i="2"/>
  <c r="Q161" i="2"/>
  <c r="Q109" i="2"/>
  <c r="B166" i="2"/>
  <c r="F176" i="2"/>
  <c r="M204" i="2"/>
  <c r="B178" i="2"/>
  <c r="L145" i="2"/>
  <c r="K136" i="2"/>
  <c r="H137" i="2"/>
  <c r="Q139" i="2"/>
  <c r="G130" i="2"/>
  <c r="K189" i="2"/>
  <c r="B200" i="2"/>
  <c r="F205" i="2"/>
  <c r="P169" i="2"/>
  <c r="H203" i="2"/>
  <c r="M168" i="2"/>
  <c r="P168" i="2"/>
  <c r="AB56" i="18"/>
  <c r="AB57" i="18" s="1"/>
  <c r="H161" i="2"/>
  <c r="H109" i="2"/>
  <c r="P109" i="2"/>
  <c r="P161" i="2"/>
  <c r="F163" i="2"/>
  <c r="F111" i="2"/>
  <c r="H114" i="2"/>
  <c r="H166" i="2"/>
  <c r="B121" i="2"/>
  <c r="B173" i="2"/>
  <c r="F123" i="2"/>
  <c r="F175" i="2"/>
  <c r="B125" i="2"/>
  <c r="B177" i="2"/>
  <c r="F135" i="2"/>
  <c r="F187" i="2"/>
  <c r="B193" i="2"/>
  <c r="B141" i="2"/>
  <c r="J141" i="2"/>
  <c r="J193" i="2"/>
  <c r="H154" i="2"/>
  <c r="H206" i="2"/>
  <c r="L110" i="2"/>
  <c r="L162" i="2"/>
  <c r="M165" i="2"/>
  <c r="M113" i="2"/>
  <c r="P122" i="2"/>
  <c r="P174" i="2"/>
  <c r="L126" i="2"/>
  <c r="L178" i="2"/>
  <c r="L134" i="2"/>
  <c r="L186" i="2"/>
  <c r="N116" i="2"/>
  <c r="C205" i="2"/>
  <c r="H170" i="2"/>
  <c r="G167" i="2"/>
  <c r="G115" i="2"/>
  <c r="C117" i="2"/>
  <c r="C169" i="2"/>
  <c r="K117" i="2"/>
  <c r="K169" i="2"/>
  <c r="G175" i="2"/>
  <c r="G123" i="2"/>
  <c r="C125" i="2"/>
  <c r="C177" i="2"/>
  <c r="K125" i="2"/>
  <c r="K177" i="2"/>
  <c r="E128" i="2"/>
  <c r="K133" i="2"/>
  <c r="K185" i="2"/>
  <c r="G139" i="2"/>
  <c r="G191" i="2"/>
  <c r="E140" i="2"/>
  <c r="C193" i="2"/>
  <c r="C141" i="2"/>
  <c r="K141" i="2"/>
  <c r="K193" i="2"/>
  <c r="G143" i="2"/>
  <c r="G195" i="2"/>
  <c r="J205" i="2"/>
  <c r="J153" i="2"/>
  <c r="M110" i="2"/>
  <c r="M162" i="2"/>
  <c r="P163" i="2"/>
  <c r="P111" i="2"/>
  <c r="L115" i="2"/>
  <c r="L167" i="2"/>
  <c r="P171" i="2"/>
  <c r="P119" i="2"/>
  <c r="N121" i="2"/>
  <c r="N173" i="2"/>
  <c r="L123" i="2"/>
  <c r="L175" i="2"/>
  <c r="M178" i="2"/>
  <c r="M126" i="2"/>
  <c r="N129" i="2"/>
  <c r="N181" i="2"/>
  <c r="L131" i="2"/>
  <c r="L183" i="2"/>
  <c r="L136" i="2"/>
  <c r="L188" i="2"/>
  <c r="L138" i="2"/>
  <c r="L190" i="2"/>
  <c r="L140" i="2"/>
  <c r="L192" i="2"/>
  <c r="L142" i="2"/>
  <c r="L194" i="2"/>
  <c r="L196" i="2"/>
  <c r="L144" i="2"/>
  <c r="L146" i="2"/>
  <c r="L198" i="2"/>
  <c r="L150" i="2"/>
  <c r="L202" i="2"/>
  <c r="L152" i="2"/>
  <c r="L204" i="2"/>
  <c r="L206" i="2"/>
  <c r="L154" i="2"/>
  <c r="Q112" i="2"/>
  <c r="Q164" i="2"/>
  <c r="Q120" i="2"/>
  <c r="Q172" i="2"/>
  <c r="Q128" i="2"/>
  <c r="Q180" i="2"/>
  <c r="Q136" i="2"/>
  <c r="Q188" i="2"/>
  <c r="Q144" i="2"/>
  <c r="Q196" i="2"/>
  <c r="N113" i="2"/>
  <c r="P114" i="2"/>
  <c r="J113" i="2"/>
  <c r="C174" i="2"/>
  <c r="C190" i="2"/>
  <c r="C206" i="2"/>
  <c r="F173" i="2"/>
  <c r="F189" i="2"/>
  <c r="H162" i="2"/>
  <c r="M177" i="2"/>
  <c r="M172" i="2"/>
  <c r="J110" i="2"/>
  <c r="J162" i="2"/>
  <c r="F112" i="2"/>
  <c r="F164" i="2"/>
  <c r="J114" i="2"/>
  <c r="J166" i="2"/>
  <c r="B118" i="2"/>
  <c r="B170" i="2"/>
  <c r="F120" i="2"/>
  <c r="F172" i="2"/>
  <c r="B122" i="2"/>
  <c r="B174" i="2"/>
  <c r="H123" i="2"/>
  <c r="H175" i="2"/>
  <c r="J126" i="2"/>
  <c r="J178" i="2"/>
  <c r="H127" i="2"/>
  <c r="H179" i="2"/>
  <c r="F128" i="2"/>
  <c r="F180" i="2"/>
  <c r="B134" i="2"/>
  <c r="B186" i="2"/>
  <c r="F136" i="2"/>
  <c r="F188" i="2"/>
  <c r="B138" i="2"/>
  <c r="B190" i="2"/>
  <c r="J138" i="2"/>
  <c r="J190" i="2"/>
  <c r="H139" i="2"/>
  <c r="H191" i="2"/>
  <c r="J142" i="2"/>
  <c r="J194" i="2"/>
  <c r="H143" i="2"/>
  <c r="H195" i="2"/>
  <c r="F144" i="2"/>
  <c r="F196" i="2"/>
  <c r="J146" i="2"/>
  <c r="J198" i="2"/>
  <c r="H148" i="2"/>
  <c r="H200" i="2"/>
  <c r="G149" i="2"/>
  <c r="G201" i="2"/>
  <c r="F150" i="2"/>
  <c r="F202" i="2"/>
  <c r="E151" i="2"/>
  <c r="C152" i="2"/>
  <c r="C204" i="2"/>
  <c r="J154" i="2"/>
  <c r="J206" i="2"/>
  <c r="L112" i="2"/>
  <c r="L164" i="2"/>
  <c r="M115" i="2"/>
  <c r="M167" i="2"/>
  <c r="L120" i="2"/>
  <c r="L172" i="2"/>
  <c r="M123" i="2"/>
  <c r="M175" i="2"/>
  <c r="P124" i="2"/>
  <c r="P176" i="2"/>
  <c r="L128" i="2"/>
  <c r="L180" i="2"/>
  <c r="M131" i="2"/>
  <c r="M183" i="2"/>
  <c r="P132" i="2"/>
  <c r="P184" i="2"/>
  <c r="M140" i="2"/>
  <c r="M192" i="2"/>
  <c r="M142" i="2"/>
  <c r="M194" i="2"/>
  <c r="M144" i="2"/>
  <c r="M196" i="2"/>
  <c r="M150" i="2"/>
  <c r="M202" i="2"/>
  <c r="Q113" i="2"/>
  <c r="Q165" i="2"/>
  <c r="Q121" i="2"/>
  <c r="Q173" i="2"/>
  <c r="Q129" i="2"/>
  <c r="Q181" i="2"/>
  <c r="Q137" i="2"/>
  <c r="Q189" i="2"/>
  <c r="Q145" i="2"/>
  <c r="Q197" i="2"/>
  <c r="F114" i="2"/>
  <c r="M134" i="2"/>
  <c r="E127" i="2"/>
  <c r="K149" i="2"/>
  <c r="P127" i="2"/>
  <c r="J139" i="2"/>
  <c r="G136" i="2"/>
  <c r="B120" i="2"/>
  <c r="K172" i="2"/>
  <c r="K204" i="2"/>
  <c r="C178" i="2"/>
  <c r="C194" i="2"/>
  <c r="J182" i="2"/>
  <c r="N174" i="2"/>
  <c r="F174" i="2"/>
  <c r="F190" i="2"/>
  <c r="F206" i="2"/>
  <c r="G178" i="2"/>
  <c r="H164" i="2"/>
  <c r="H173" i="2"/>
  <c r="H205" i="2"/>
  <c r="M195" i="2"/>
  <c r="M174" i="2"/>
  <c r="M206" i="2"/>
  <c r="G170" i="2"/>
  <c r="F115" i="2"/>
  <c r="F167" i="2"/>
  <c r="J117" i="2"/>
  <c r="J169" i="2"/>
  <c r="F127" i="2"/>
  <c r="F179" i="2"/>
  <c r="F131" i="2"/>
  <c r="F183" i="2"/>
  <c r="H134" i="2"/>
  <c r="H186" i="2"/>
  <c r="F139" i="2"/>
  <c r="F191" i="2"/>
  <c r="F143" i="2"/>
  <c r="F195" i="2"/>
  <c r="L118" i="2"/>
  <c r="L170" i="2"/>
  <c r="G112" i="2"/>
  <c r="G164" i="2"/>
  <c r="K114" i="2"/>
  <c r="K166" i="2"/>
  <c r="K122" i="2"/>
  <c r="K174" i="2"/>
  <c r="E137" i="2"/>
  <c r="M112" i="2"/>
  <c r="M164" i="2"/>
  <c r="P121" i="2"/>
  <c r="P173" i="2"/>
  <c r="L125" i="2"/>
  <c r="L177" i="2"/>
  <c r="M128" i="2"/>
  <c r="M180" i="2"/>
  <c r="Q122" i="2"/>
  <c r="Q174" i="2"/>
  <c r="Q146" i="2"/>
  <c r="Q198" i="2"/>
  <c r="J121" i="2"/>
  <c r="B133" i="2"/>
  <c r="M173" i="2"/>
  <c r="B115" i="2"/>
  <c r="B167" i="2"/>
  <c r="H116" i="2"/>
  <c r="H168" i="2"/>
  <c r="B119" i="2"/>
  <c r="B171" i="2"/>
  <c r="B123" i="2"/>
  <c r="B175" i="2"/>
  <c r="J123" i="2"/>
  <c r="J175" i="2"/>
  <c r="J127" i="2"/>
  <c r="J179" i="2"/>
  <c r="B147" i="2"/>
  <c r="B199" i="2"/>
  <c r="N112" i="2"/>
  <c r="N164" i="2"/>
  <c r="N120" i="2"/>
  <c r="N172" i="2"/>
  <c r="P126" i="2"/>
  <c r="P178" i="2"/>
  <c r="P135" i="2"/>
  <c r="F193" i="2"/>
  <c r="G179" i="2"/>
  <c r="C111" i="2"/>
  <c r="C163" i="2"/>
  <c r="K119" i="2"/>
  <c r="K171" i="2"/>
  <c r="E122" i="2"/>
  <c r="C123" i="2"/>
  <c r="C175" i="2"/>
  <c r="K127" i="2"/>
  <c r="K179" i="2"/>
  <c r="C131" i="2"/>
  <c r="C183" i="2"/>
  <c r="G133" i="2"/>
  <c r="G185" i="2"/>
  <c r="E134" i="2"/>
  <c r="K135" i="2"/>
  <c r="K187" i="2"/>
  <c r="E138" i="2"/>
  <c r="C191" i="2"/>
  <c r="C139" i="2"/>
  <c r="G141" i="2"/>
  <c r="G193" i="2"/>
  <c r="E142" i="2"/>
  <c r="K143" i="2"/>
  <c r="K195" i="2"/>
  <c r="E146" i="2"/>
  <c r="C147" i="2"/>
  <c r="C199" i="2"/>
  <c r="J149" i="2"/>
  <c r="J201" i="2"/>
  <c r="E154" i="2"/>
  <c r="L111" i="2"/>
  <c r="L163" i="2"/>
  <c r="P115" i="2"/>
  <c r="P167" i="2"/>
  <c r="L119" i="2"/>
  <c r="L171" i="2"/>
  <c r="P123" i="2"/>
  <c r="P175" i="2"/>
  <c r="L127" i="2"/>
  <c r="L179" i="2"/>
  <c r="P131" i="2"/>
  <c r="P183" i="2"/>
  <c r="L135" i="2"/>
  <c r="L187" i="2"/>
  <c r="L137" i="2"/>
  <c r="L189" i="2"/>
  <c r="L139" i="2"/>
  <c r="L191" i="2"/>
  <c r="L141" i="2"/>
  <c r="L193" i="2"/>
  <c r="L143" i="2"/>
  <c r="L195" i="2"/>
  <c r="L147" i="2"/>
  <c r="L199" i="2"/>
  <c r="L201" i="2"/>
  <c r="L149" i="2"/>
  <c r="L151" i="2"/>
  <c r="L203" i="2"/>
  <c r="L153" i="2"/>
  <c r="L205" i="2"/>
  <c r="Q176" i="2"/>
  <c r="Q124" i="2"/>
  <c r="Q192" i="2"/>
  <c r="Q140" i="2"/>
  <c r="L133" i="2"/>
  <c r="C133" i="2"/>
  <c r="C128" i="2"/>
  <c r="H138" i="2"/>
  <c r="J133" i="2"/>
  <c r="G114" i="2"/>
  <c r="G146" i="2"/>
  <c r="B139" i="2"/>
  <c r="K176" i="2"/>
  <c r="K192" i="2"/>
  <c r="C166" i="2"/>
  <c r="C182" i="2"/>
  <c r="C198" i="2"/>
  <c r="C162" i="2"/>
  <c r="B184" i="2"/>
  <c r="N163" i="2"/>
  <c r="N178" i="2"/>
  <c r="F165" i="2"/>
  <c r="F181" i="2"/>
  <c r="F197" i="2"/>
  <c r="P181" i="2"/>
  <c r="P192" i="2"/>
  <c r="P190" i="2"/>
  <c r="G186" i="2"/>
  <c r="H176" i="2"/>
  <c r="H187" i="2"/>
  <c r="G168" i="2"/>
  <c r="G203" i="2"/>
  <c r="M185" i="2"/>
  <c r="M188" i="2"/>
  <c r="B117" i="2"/>
  <c r="B169" i="2"/>
  <c r="J177" i="2"/>
  <c r="J125" i="2"/>
  <c r="J137" i="2"/>
  <c r="J189" i="2"/>
  <c r="H142" i="2"/>
  <c r="H194" i="2"/>
  <c r="B151" i="2"/>
  <c r="B203" i="2"/>
  <c r="K110" i="2"/>
  <c r="K162" i="2"/>
  <c r="K118" i="2"/>
  <c r="K170" i="2"/>
  <c r="K178" i="2"/>
  <c r="K126" i="2"/>
  <c r="G128" i="2"/>
  <c r="G180" i="2"/>
  <c r="K130" i="2"/>
  <c r="K182" i="2"/>
  <c r="G132" i="2"/>
  <c r="G184" i="2"/>
  <c r="K134" i="2"/>
  <c r="K186" i="2"/>
  <c r="G140" i="2"/>
  <c r="G192" i="2"/>
  <c r="K142" i="2"/>
  <c r="K194" i="2"/>
  <c r="G144" i="2"/>
  <c r="G196" i="2"/>
  <c r="K146" i="2"/>
  <c r="K198" i="2"/>
  <c r="P113" i="2"/>
  <c r="P165" i="2"/>
  <c r="Q114" i="2"/>
  <c r="Q166" i="2"/>
  <c r="Q138" i="2"/>
  <c r="Q190" i="2"/>
  <c r="N175" i="2"/>
  <c r="J111" i="2"/>
  <c r="J163" i="2"/>
  <c r="B127" i="2"/>
  <c r="B179" i="2"/>
  <c r="J131" i="2"/>
  <c r="J183" i="2"/>
  <c r="J135" i="2"/>
  <c r="J187" i="2"/>
  <c r="J143" i="2"/>
  <c r="J195" i="2"/>
  <c r="J148" i="2"/>
  <c r="J200" i="2"/>
  <c r="F152" i="2"/>
  <c r="F204" i="2"/>
  <c r="P110" i="2"/>
  <c r="P162" i="2"/>
  <c r="L130" i="2"/>
  <c r="L182" i="2"/>
  <c r="P134" i="2"/>
  <c r="P186" i="2"/>
  <c r="E149" i="2"/>
  <c r="E136" i="2"/>
  <c r="J129" i="2"/>
  <c r="B135" i="2"/>
  <c r="C165" i="2"/>
  <c r="C181" i="2"/>
  <c r="C197" i="2"/>
  <c r="F177" i="2"/>
  <c r="G200" i="2"/>
  <c r="H198" i="2"/>
  <c r="G183" i="2"/>
  <c r="G199" i="2"/>
  <c r="B154" i="2"/>
  <c r="M181" i="2"/>
  <c r="E110" i="2"/>
  <c r="K111" i="2"/>
  <c r="K163" i="2"/>
  <c r="E114" i="2"/>
  <c r="C115" i="2"/>
  <c r="C167" i="2"/>
  <c r="F110" i="2"/>
  <c r="F162" i="2"/>
  <c r="B164" i="2"/>
  <c r="B112" i="2"/>
  <c r="J164" i="2"/>
  <c r="J112" i="2"/>
  <c r="J168" i="2"/>
  <c r="J116" i="2"/>
  <c r="H117" i="2"/>
  <c r="H169" i="2"/>
  <c r="F118" i="2"/>
  <c r="F170" i="2"/>
  <c r="J120" i="2"/>
  <c r="J172" i="2"/>
  <c r="J124" i="2"/>
  <c r="J176" i="2"/>
  <c r="H125" i="2"/>
  <c r="H177" i="2"/>
  <c r="F126" i="2"/>
  <c r="F178" i="2"/>
  <c r="B128" i="2"/>
  <c r="B180" i="2"/>
  <c r="J180" i="2"/>
  <c r="J128" i="2"/>
  <c r="J184" i="2"/>
  <c r="J132" i="2"/>
  <c r="H133" i="2"/>
  <c r="H185" i="2"/>
  <c r="F134" i="2"/>
  <c r="F186" i="2"/>
  <c r="B136" i="2"/>
  <c r="B188" i="2"/>
  <c r="J136" i="2"/>
  <c r="J188" i="2"/>
  <c r="J192" i="2"/>
  <c r="J140" i="2"/>
  <c r="H141" i="2"/>
  <c r="H193" i="2"/>
  <c r="F142" i="2"/>
  <c r="F194" i="2"/>
  <c r="B196" i="2"/>
  <c r="B144" i="2"/>
  <c r="J144" i="2"/>
  <c r="J196" i="2"/>
  <c r="E147" i="2"/>
  <c r="C148" i="2"/>
  <c r="C200" i="2"/>
  <c r="B149" i="2"/>
  <c r="B201" i="2"/>
  <c r="J202" i="2"/>
  <c r="J150" i="2"/>
  <c r="M111" i="2"/>
  <c r="M163" i="2"/>
  <c r="P120" i="2"/>
  <c r="P172" i="2"/>
  <c r="L124" i="2"/>
  <c r="L176" i="2"/>
  <c r="L184" i="2"/>
  <c r="L132" i="2"/>
  <c r="M135" i="2"/>
  <c r="M187" i="2"/>
  <c r="M141" i="2"/>
  <c r="M193" i="2"/>
  <c r="M149" i="2"/>
  <c r="M201" i="2"/>
  <c r="Q169" i="2"/>
  <c r="Q117" i="2"/>
  <c r="Q177" i="2"/>
  <c r="Q125" i="2"/>
  <c r="Q185" i="2"/>
  <c r="Q133" i="2"/>
  <c r="Q193" i="2"/>
  <c r="Q141" i="2"/>
  <c r="Q201" i="2"/>
  <c r="Q149" i="2"/>
  <c r="Q97" i="2"/>
  <c r="N132" i="2"/>
  <c r="M147" i="2"/>
  <c r="E145" i="2"/>
  <c r="J152" i="2"/>
  <c r="G120" i="2"/>
  <c r="J197" i="2"/>
  <c r="K180" i="2"/>
  <c r="K196" i="2"/>
  <c r="C170" i="2"/>
  <c r="C186" i="2"/>
  <c r="C202" i="2"/>
  <c r="B205" i="2"/>
  <c r="B192" i="2"/>
  <c r="N166" i="2"/>
  <c r="N182" i="2"/>
  <c r="F182" i="2"/>
  <c r="F198" i="2"/>
  <c r="G174" i="2"/>
  <c r="G202" i="2"/>
  <c r="H184" i="2"/>
  <c r="G176" i="2"/>
  <c r="G205" i="2"/>
  <c r="M205" i="2"/>
  <c r="M190" i="2"/>
  <c r="H180" i="2"/>
  <c r="B113" i="2"/>
  <c r="B165" i="2"/>
  <c r="F119" i="2"/>
  <c r="F171" i="2"/>
  <c r="H122" i="2"/>
  <c r="H174" i="2"/>
  <c r="B129" i="2"/>
  <c r="B181" i="2"/>
  <c r="B189" i="2"/>
  <c r="B137" i="2"/>
  <c r="K203" i="2"/>
  <c r="K151" i="2"/>
  <c r="N124" i="2"/>
  <c r="N176" i="2"/>
  <c r="E113" i="2"/>
  <c r="E117" i="2"/>
  <c r="E121" i="2"/>
  <c r="K138" i="2"/>
  <c r="K190" i="2"/>
  <c r="J147" i="2"/>
  <c r="J199" i="2"/>
  <c r="H149" i="2"/>
  <c r="H201" i="2"/>
  <c r="F151" i="2"/>
  <c r="F203" i="2"/>
  <c r="E152" i="2"/>
  <c r="K154" i="2"/>
  <c r="K206" i="2"/>
  <c r="Q130" i="2"/>
  <c r="Q182" i="2"/>
  <c r="H130" i="2"/>
  <c r="J119" i="2"/>
  <c r="J171" i="2"/>
  <c r="B131" i="2"/>
  <c r="B183" i="2"/>
  <c r="H140" i="2"/>
  <c r="H192" i="2"/>
  <c r="B143" i="2"/>
  <c r="B195" i="2"/>
  <c r="H196" i="2"/>
  <c r="H144" i="2"/>
  <c r="H150" i="2"/>
  <c r="H202" i="2"/>
  <c r="L114" i="2"/>
  <c r="L166" i="2"/>
  <c r="M169" i="2"/>
  <c r="M117" i="2"/>
  <c r="L122" i="2"/>
  <c r="L174" i="2"/>
  <c r="N128" i="2"/>
  <c r="N180" i="2"/>
  <c r="C112" i="2"/>
  <c r="C164" i="2"/>
  <c r="K112" i="2"/>
  <c r="K164" i="2"/>
  <c r="E115" i="2"/>
  <c r="C116" i="2"/>
  <c r="C168" i="2"/>
  <c r="C120" i="2"/>
  <c r="C172" i="2"/>
  <c r="E123" i="2"/>
  <c r="C124" i="2"/>
  <c r="C176" i="2"/>
  <c r="C184" i="2"/>
  <c r="C132" i="2"/>
  <c r="E135" i="2"/>
  <c r="C136" i="2"/>
  <c r="C188" i="2"/>
  <c r="G190" i="2"/>
  <c r="G138" i="2"/>
  <c r="E139" i="2"/>
  <c r="C140" i="2"/>
  <c r="C192" i="2"/>
  <c r="C144" i="2"/>
  <c r="C196" i="2"/>
  <c r="F147" i="2"/>
  <c r="F199" i="2"/>
  <c r="E148" i="2"/>
  <c r="C149" i="2"/>
  <c r="C201" i="2"/>
  <c r="K150" i="2"/>
  <c r="K202" i="2"/>
  <c r="J151" i="2"/>
  <c r="J203" i="2"/>
  <c r="G206" i="2"/>
  <c r="G154" i="2"/>
  <c r="L165" i="2"/>
  <c r="L113" i="2"/>
  <c r="N119" i="2"/>
  <c r="N171" i="2"/>
  <c r="L121" i="2"/>
  <c r="L173" i="2"/>
  <c r="M124" i="2"/>
  <c r="M176" i="2"/>
  <c r="P125" i="2"/>
  <c r="P177" i="2"/>
  <c r="L181" i="2"/>
  <c r="L129" i="2"/>
  <c r="Q110" i="2"/>
  <c r="Q162" i="2"/>
  <c r="Q178" i="2"/>
  <c r="Q126" i="2"/>
  <c r="Q194" i="2"/>
  <c r="Q142" i="2"/>
  <c r="L117" i="2"/>
  <c r="M118" i="2"/>
  <c r="B145" i="2"/>
  <c r="H152" i="2"/>
  <c r="Q116" i="2"/>
  <c r="Q148" i="2"/>
  <c r="G121" i="2"/>
  <c r="B152" i="2"/>
  <c r="K165" i="2"/>
  <c r="K181" i="2"/>
  <c r="K197" i="2"/>
  <c r="C171" i="2"/>
  <c r="C203" i="2"/>
  <c r="B163" i="2"/>
  <c r="B194" i="2"/>
  <c r="N167" i="2"/>
  <c r="N183" i="2"/>
  <c r="F168" i="2"/>
  <c r="F184" i="2"/>
  <c r="F200" i="2"/>
  <c r="G163" i="2"/>
  <c r="H178" i="2"/>
  <c r="P182" i="2"/>
  <c r="H165" i="2"/>
  <c r="H197" i="2"/>
  <c r="G169" i="2"/>
  <c r="M191" i="2"/>
  <c r="M171" i="2"/>
  <c r="M166" i="2"/>
  <c r="M198" i="2"/>
  <c r="P152" i="2"/>
  <c r="Q154" i="2"/>
  <c r="P189" i="2"/>
  <c r="P201" i="2"/>
  <c r="Q111" i="2"/>
  <c r="Q163" i="2"/>
  <c r="Q119" i="2"/>
  <c r="Q171" i="2"/>
  <c r="Q127" i="2"/>
  <c r="Q179" i="2"/>
  <c r="Q135" i="2"/>
  <c r="Q187" i="2"/>
  <c r="Q143" i="2"/>
  <c r="Q195" i="2"/>
  <c r="P143" i="2"/>
  <c r="P194" i="2"/>
  <c r="P202" i="2"/>
  <c r="P193" i="2"/>
  <c r="N57" i="2"/>
  <c r="E57" i="2"/>
  <c r="O57" i="2"/>
  <c r="P83" i="2"/>
  <c r="L57" i="2"/>
  <c r="M57" i="2"/>
  <c r="B57" i="2"/>
  <c r="K57" i="2"/>
  <c r="D57" i="2"/>
  <c r="Q73" i="2"/>
  <c r="Q61" i="2"/>
  <c r="Q71" i="2"/>
  <c r="Q92" i="2"/>
  <c r="Q59" i="2"/>
  <c r="Q102" i="2"/>
  <c r="Q91" i="2"/>
  <c r="Q60" i="2"/>
  <c r="Q93" i="2"/>
  <c r="Q72" i="2"/>
  <c r="P102" i="2"/>
  <c r="G57" i="2"/>
  <c r="P71" i="2"/>
  <c r="P58" i="2"/>
  <c r="P101" i="2"/>
  <c r="P97" i="2"/>
  <c r="P93" i="2"/>
  <c r="P89" i="2"/>
  <c r="P85" i="2"/>
  <c r="P81" i="2"/>
  <c r="P77" i="2"/>
  <c r="P73" i="2"/>
  <c r="P69" i="2"/>
  <c r="P65" i="2"/>
  <c r="P61" i="2"/>
  <c r="P98" i="2"/>
  <c r="P94" i="2"/>
  <c r="P90" i="2"/>
  <c r="P86" i="2"/>
  <c r="P82" i="2"/>
  <c r="P78" i="2"/>
  <c r="P74" i="2"/>
  <c r="P70" i="2"/>
  <c r="P66" i="2"/>
  <c r="P62" i="2"/>
  <c r="P92" i="2"/>
  <c r="P91" i="2"/>
  <c r="P60" i="2"/>
  <c r="P59" i="2"/>
  <c r="P80" i="2"/>
  <c r="P79" i="2"/>
  <c r="P68" i="2"/>
  <c r="P67" i="2"/>
  <c r="P88" i="2"/>
  <c r="P87" i="2"/>
  <c r="P99" i="2"/>
  <c r="P76" i="2"/>
  <c r="P75" i="2"/>
  <c r="P96" i="2"/>
  <c r="P95" i="2"/>
  <c r="P64" i="2"/>
  <c r="P63" i="2"/>
  <c r="P72" i="2"/>
  <c r="P84" i="2"/>
  <c r="F57" i="2"/>
  <c r="I57" i="2"/>
  <c r="P100" i="2"/>
  <c r="Q83" i="2"/>
  <c r="Q84" i="2"/>
  <c r="Q85" i="2"/>
  <c r="Q100" i="2"/>
  <c r="Q63" i="2"/>
  <c r="Q64" i="2"/>
  <c r="Q65" i="2"/>
  <c r="Q95" i="2"/>
  <c r="Q96" i="2"/>
  <c r="Q58" i="2"/>
  <c r="Q101" i="2"/>
  <c r="Q98" i="2"/>
  <c r="Q94" i="2"/>
  <c r="Q90" i="2"/>
  <c r="Q86" i="2"/>
  <c r="Q82" i="2"/>
  <c r="Q78" i="2"/>
  <c r="Q74" i="2"/>
  <c r="Q70" i="2"/>
  <c r="Q66" i="2"/>
  <c r="Q62" i="2"/>
  <c r="Q99" i="2"/>
  <c r="Q75" i="2"/>
  <c r="Q76" i="2"/>
  <c r="Q77" i="2"/>
  <c r="Q87" i="2"/>
  <c r="Q88" i="2"/>
  <c r="Q89" i="2"/>
  <c r="J57" i="2"/>
  <c r="Q67" i="2"/>
  <c r="Q68" i="2"/>
  <c r="Q69" i="2"/>
  <c r="Q79" i="2"/>
  <c r="Q80" i="2"/>
  <c r="Q81" i="2"/>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R71" i="28" l="1"/>
  <c r="R66" i="28"/>
  <c r="R90" i="28"/>
  <c r="R89" i="28"/>
  <c r="R101" i="28"/>
  <c r="R85" i="28"/>
  <c r="R95" i="28"/>
  <c r="R87" i="28"/>
  <c r="R62" i="28"/>
  <c r="R73" i="28"/>
  <c r="AA97" i="27"/>
  <c r="AB97" i="27" s="1"/>
  <c r="AD97" i="27" s="1"/>
  <c r="AA100" i="27"/>
  <c r="AB100" i="27" s="1"/>
  <c r="AD100" i="27" s="1"/>
  <c r="AA98" i="27"/>
  <c r="AB98" i="27" s="1"/>
  <c r="AD98" i="27" s="1"/>
  <c r="AA74" i="27"/>
  <c r="AB74" i="27" s="1"/>
  <c r="AD74" i="27" s="1"/>
  <c r="AA92" i="27"/>
  <c r="AB92" i="27" s="1"/>
  <c r="AD92" i="27" s="1"/>
  <c r="AA96" i="27"/>
  <c r="AB96" i="27" s="1"/>
  <c r="AD96" i="27" s="1"/>
  <c r="AA87" i="27"/>
  <c r="AB87" i="27" s="1"/>
  <c r="AD87" i="27" s="1"/>
  <c r="AA66" i="27"/>
  <c r="AB66" i="27" s="1"/>
  <c r="AD66" i="27" s="1"/>
  <c r="AA76" i="27"/>
  <c r="AB76" i="27" s="1"/>
  <c r="AD76" i="27" s="1"/>
  <c r="AA90" i="27"/>
  <c r="AB90" i="27" s="1"/>
  <c r="AD90" i="27" s="1"/>
  <c r="AA64" i="27"/>
  <c r="AB64" i="27" s="1"/>
  <c r="AD64" i="27" s="1"/>
  <c r="AA68" i="27"/>
  <c r="AB68" i="27" s="1"/>
  <c r="AD68" i="27" s="1"/>
  <c r="AA72" i="27"/>
  <c r="AB72" i="27" s="1"/>
  <c r="AD72" i="27" s="1"/>
  <c r="AA82" i="27"/>
  <c r="AB82" i="27" s="1"/>
  <c r="AD82" i="27" s="1"/>
  <c r="AA67" i="27"/>
  <c r="AB67" i="27" s="1"/>
  <c r="AD67" i="27" s="1"/>
  <c r="AA80" i="27"/>
  <c r="AB80" i="27" s="1"/>
  <c r="AD80" i="27" s="1"/>
  <c r="AA61" i="27"/>
  <c r="AB61" i="27" s="1"/>
  <c r="AD61" i="27" s="1"/>
  <c r="AA58" i="27"/>
  <c r="AB58" i="27" s="1"/>
  <c r="AD58" i="27" s="1"/>
  <c r="AA95" i="27"/>
  <c r="AB95" i="27" s="1"/>
  <c r="AD95" i="27" s="1"/>
  <c r="AA85" i="27"/>
  <c r="AB85" i="27" s="1"/>
  <c r="AD85" i="27" s="1"/>
  <c r="AA86" i="27"/>
  <c r="AB86" i="27" s="1"/>
  <c r="AD86" i="27" s="1"/>
  <c r="AA65" i="27"/>
  <c r="AB65" i="27" s="1"/>
  <c r="AD65" i="27" s="1"/>
  <c r="AA84" i="27"/>
  <c r="AB84" i="27" s="1"/>
  <c r="AD84" i="27" s="1"/>
  <c r="AA99" i="27"/>
  <c r="AB99" i="27" s="1"/>
  <c r="AD99" i="27" s="1"/>
  <c r="AA101" i="27"/>
  <c r="AB101" i="27" s="1"/>
  <c r="AD101" i="27" s="1"/>
  <c r="AA102" i="27"/>
  <c r="AB102" i="27" s="1"/>
  <c r="AD102" i="27" s="1"/>
  <c r="AA81" i="27"/>
  <c r="AB81" i="27" s="1"/>
  <c r="AD81" i="27" s="1"/>
  <c r="AA75" i="27"/>
  <c r="AB75" i="27" s="1"/>
  <c r="AD75" i="27" s="1"/>
  <c r="AA60" i="27"/>
  <c r="AB60" i="27" s="1"/>
  <c r="AD60" i="27" s="1"/>
  <c r="AA63" i="27"/>
  <c r="AB63" i="27" s="1"/>
  <c r="AD63" i="27" s="1"/>
  <c r="AA83" i="27"/>
  <c r="AB83" i="27" s="1"/>
  <c r="AD83" i="27" s="1"/>
  <c r="AA62" i="27"/>
  <c r="AB62" i="27" s="1"/>
  <c r="AD62" i="27" s="1"/>
  <c r="AA91" i="27"/>
  <c r="AB91" i="27" s="1"/>
  <c r="AD91" i="27" s="1"/>
  <c r="AA71" i="27"/>
  <c r="AB71" i="27" s="1"/>
  <c r="AD71" i="27" s="1"/>
  <c r="AA70" i="27"/>
  <c r="AB70" i="27" s="1"/>
  <c r="AD70" i="27" s="1"/>
  <c r="AA69" i="27"/>
  <c r="AB69" i="27" s="1"/>
  <c r="AD69" i="27" s="1"/>
  <c r="AA77" i="27"/>
  <c r="AB77" i="27" s="1"/>
  <c r="AD77" i="27" s="1"/>
  <c r="AA94" i="27"/>
  <c r="AB94" i="27" s="1"/>
  <c r="AD94" i="27" s="1"/>
  <c r="AA73" i="27"/>
  <c r="AB73" i="27" s="1"/>
  <c r="AD73" i="27" s="1"/>
  <c r="AA93" i="27"/>
  <c r="AB93" i="27" s="1"/>
  <c r="AD93" i="27" s="1"/>
  <c r="AA89" i="27"/>
  <c r="AB89" i="27" s="1"/>
  <c r="AD89" i="27" s="1"/>
  <c r="AA79" i="27"/>
  <c r="AB79" i="27" s="1"/>
  <c r="AD79" i="27" s="1"/>
  <c r="AA88" i="27"/>
  <c r="AB88" i="27" s="1"/>
  <c r="AD88" i="27" s="1"/>
  <c r="AA59" i="27"/>
  <c r="AB59" i="27" s="1"/>
  <c r="AD59" i="27" s="1"/>
  <c r="AA78" i="27"/>
  <c r="AB78" i="27" s="1"/>
  <c r="AD78" i="27" s="1"/>
  <c r="R59" i="28"/>
  <c r="AA98" i="26"/>
  <c r="AB98" i="26" s="1"/>
  <c r="AD98" i="26" s="1"/>
  <c r="AA91" i="26"/>
  <c r="AB91" i="26" s="1"/>
  <c r="AD91" i="26" s="1"/>
  <c r="AA75" i="26"/>
  <c r="AB75" i="26" s="1"/>
  <c r="AD75" i="26" s="1"/>
  <c r="AA67" i="26"/>
  <c r="AB67" i="26" s="1"/>
  <c r="AD67" i="26" s="1"/>
  <c r="AA59" i="26"/>
  <c r="AB59" i="26" s="1"/>
  <c r="AD59" i="26" s="1"/>
  <c r="AA83" i="26"/>
  <c r="AB83" i="26" s="1"/>
  <c r="AD83" i="26" s="1"/>
  <c r="AA99" i="26"/>
  <c r="AB99" i="26" s="1"/>
  <c r="AD99" i="26" s="1"/>
  <c r="AA85" i="26"/>
  <c r="AB85" i="26" s="1"/>
  <c r="AD85" i="26" s="1"/>
  <c r="AA62" i="26"/>
  <c r="AB62" i="26" s="1"/>
  <c r="AD62" i="26" s="1"/>
  <c r="AA95" i="26"/>
  <c r="AB95" i="26" s="1"/>
  <c r="AD95" i="26" s="1"/>
  <c r="AA61" i="26"/>
  <c r="AB61" i="26" s="1"/>
  <c r="AD61" i="26" s="1"/>
  <c r="AA102" i="26"/>
  <c r="AB102" i="26" s="1"/>
  <c r="AD102" i="26" s="1"/>
  <c r="AA80" i="26"/>
  <c r="AB80" i="26" s="1"/>
  <c r="AD80" i="26" s="1"/>
  <c r="AA89" i="26"/>
  <c r="AB89" i="26" s="1"/>
  <c r="AD89" i="26" s="1"/>
  <c r="AA68" i="26"/>
  <c r="AB68" i="26" s="1"/>
  <c r="AD68" i="26" s="1"/>
  <c r="AA78" i="26"/>
  <c r="AB78" i="26" s="1"/>
  <c r="AD78" i="26" s="1"/>
  <c r="AA77" i="26"/>
  <c r="AB77" i="26" s="1"/>
  <c r="AD77" i="26" s="1"/>
  <c r="AA88" i="26"/>
  <c r="AB88" i="26" s="1"/>
  <c r="AD88" i="26" s="1"/>
  <c r="AA97" i="26"/>
  <c r="AB97" i="26" s="1"/>
  <c r="AD97" i="26" s="1"/>
  <c r="AA84" i="26"/>
  <c r="AB84" i="26" s="1"/>
  <c r="AD84" i="26" s="1"/>
  <c r="AA94" i="26"/>
  <c r="AB94" i="26" s="1"/>
  <c r="AD94" i="26" s="1"/>
  <c r="AA87" i="26"/>
  <c r="AB87" i="26" s="1"/>
  <c r="AD87" i="26" s="1"/>
  <c r="AA76" i="26"/>
  <c r="AB76" i="26" s="1"/>
  <c r="AD76" i="26" s="1"/>
  <c r="AA86" i="26"/>
  <c r="AB86" i="26" s="1"/>
  <c r="AD86" i="26" s="1"/>
  <c r="AA65" i="26"/>
  <c r="AB65" i="26" s="1"/>
  <c r="AD65" i="26" s="1"/>
  <c r="AA69" i="26"/>
  <c r="AB69" i="26" s="1"/>
  <c r="AD69" i="26" s="1"/>
  <c r="AA92" i="26"/>
  <c r="AB92" i="26" s="1"/>
  <c r="AD92" i="26" s="1"/>
  <c r="AA100" i="26"/>
  <c r="AB100" i="26" s="1"/>
  <c r="AD100" i="26" s="1"/>
  <c r="AA81" i="26"/>
  <c r="AB81" i="26" s="1"/>
  <c r="AD81" i="26" s="1"/>
  <c r="AA93" i="26"/>
  <c r="AB93" i="26" s="1"/>
  <c r="AD93" i="26" s="1"/>
  <c r="AA58" i="26"/>
  <c r="AB58" i="26" s="1"/>
  <c r="AD58" i="26" s="1"/>
  <c r="AA101" i="26"/>
  <c r="AB101" i="26" s="1"/>
  <c r="AD101" i="26" s="1"/>
  <c r="AA63" i="26"/>
  <c r="AB63" i="26" s="1"/>
  <c r="AD63" i="26" s="1"/>
  <c r="AA66" i="26"/>
  <c r="AB66" i="26" s="1"/>
  <c r="AD66" i="26" s="1"/>
  <c r="AA64" i="26"/>
  <c r="AB64" i="26" s="1"/>
  <c r="AD64" i="26" s="1"/>
  <c r="AA74" i="26"/>
  <c r="AB74" i="26" s="1"/>
  <c r="AD74" i="26" s="1"/>
  <c r="AA71" i="26"/>
  <c r="AB71" i="26" s="1"/>
  <c r="AD71" i="26" s="1"/>
  <c r="AA72" i="26"/>
  <c r="AB72" i="26" s="1"/>
  <c r="AD72" i="26" s="1"/>
  <c r="AA82" i="26"/>
  <c r="AB82" i="26" s="1"/>
  <c r="AD82" i="26" s="1"/>
  <c r="AA79" i="26"/>
  <c r="AB79" i="26" s="1"/>
  <c r="AD79" i="26" s="1"/>
  <c r="AA60" i="26"/>
  <c r="AB60" i="26" s="1"/>
  <c r="AD60" i="26" s="1"/>
  <c r="AA70" i="26"/>
  <c r="AB70" i="26" s="1"/>
  <c r="AD70" i="26" s="1"/>
  <c r="AA96" i="26"/>
  <c r="AB96" i="26" s="1"/>
  <c r="AD96" i="26" s="1"/>
  <c r="AA90" i="26"/>
  <c r="AB90" i="26" s="1"/>
  <c r="AD90" i="26" s="1"/>
  <c r="AA73" i="26"/>
  <c r="AB73" i="26" s="1"/>
  <c r="AD73" i="26" s="1"/>
  <c r="R75" i="28"/>
  <c r="R97" i="28"/>
  <c r="D112" i="2"/>
  <c r="R102" i="28"/>
  <c r="AA90" i="25"/>
  <c r="AB90" i="25" s="1"/>
  <c r="AD90" i="25" s="1"/>
  <c r="AA80" i="25"/>
  <c r="AB80" i="25" s="1"/>
  <c r="AD80" i="25" s="1"/>
  <c r="AA68" i="25"/>
  <c r="AB68" i="25" s="1"/>
  <c r="AD68" i="25" s="1"/>
  <c r="AA58" i="25"/>
  <c r="AB58" i="25" s="1"/>
  <c r="AD58" i="25" s="1"/>
  <c r="AA100" i="25"/>
  <c r="AB100" i="25" s="1"/>
  <c r="AD100" i="25" s="1"/>
  <c r="AA89" i="25"/>
  <c r="AB89" i="25" s="1"/>
  <c r="AD89" i="25" s="1"/>
  <c r="AA79" i="25"/>
  <c r="AB79" i="25" s="1"/>
  <c r="AD79" i="25" s="1"/>
  <c r="AA67" i="25"/>
  <c r="AB67" i="25" s="1"/>
  <c r="AD67" i="25" s="1"/>
  <c r="AA87" i="25"/>
  <c r="AB87" i="25" s="1"/>
  <c r="AD87" i="25" s="1"/>
  <c r="AA96" i="25"/>
  <c r="AB96" i="25" s="1"/>
  <c r="AD96" i="25" s="1"/>
  <c r="AA97" i="25"/>
  <c r="AB97" i="25" s="1"/>
  <c r="AD97" i="25" s="1"/>
  <c r="AA83" i="25"/>
  <c r="AB83" i="25" s="1"/>
  <c r="AD83" i="25" s="1"/>
  <c r="AA71" i="25"/>
  <c r="AB71" i="25" s="1"/>
  <c r="AD71" i="25" s="1"/>
  <c r="AA66" i="25"/>
  <c r="AB66" i="25" s="1"/>
  <c r="AD66" i="25" s="1"/>
  <c r="AA95" i="25"/>
  <c r="AB95" i="25" s="1"/>
  <c r="AD95" i="25" s="1"/>
  <c r="AA81" i="25"/>
  <c r="AB81" i="25" s="1"/>
  <c r="AD81" i="25" s="1"/>
  <c r="AA65" i="25"/>
  <c r="AB65" i="25" s="1"/>
  <c r="AD65" i="25" s="1"/>
  <c r="AA92" i="25"/>
  <c r="AB92" i="25" s="1"/>
  <c r="AD92" i="25" s="1"/>
  <c r="AA76" i="25"/>
  <c r="AB76" i="25" s="1"/>
  <c r="AD76" i="25" s="1"/>
  <c r="AA64" i="25"/>
  <c r="AB64" i="25" s="1"/>
  <c r="AD64" i="25" s="1"/>
  <c r="AA91" i="25"/>
  <c r="AB91" i="25" s="1"/>
  <c r="AD91" i="25" s="1"/>
  <c r="AA75" i="25"/>
  <c r="AB75" i="25" s="1"/>
  <c r="AD75" i="25" s="1"/>
  <c r="AA63" i="25"/>
  <c r="AB63" i="25" s="1"/>
  <c r="AD63" i="25" s="1"/>
  <c r="AA88" i="25"/>
  <c r="AB88" i="25" s="1"/>
  <c r="AD88" i="25" s="1"/>
  <c r="AA74" i="25"/>
  <c r="AB74" i="25" s="1"/>
  <c r="AD74" i="25" s="1"/>
  <c r="AA60" i="25"/>
  <c r="AB60" i="25" s="1"/>
  <c r="AD60" i="25" s="1"/>
  <c r="AA73" i="25"/>
  <c r="AB73" i="25" s="1"/>
  <c r="AD73" i="25" s="1"/>
  <c r="AA59" i="25"/>
  <c r="AB59" i="25" s="1"/>
  <c r="AD59" i="25" s="1"/>
  <c r="AA98" i="25"/>
  <c r="AB98" i="25" s="1"/>
  <c r="AD98" i="25" s="1"/>
  <c r="AA84" i="25"/>
  <c r="AB84" i="25" s="1"/>
  <c r="AD84" i="25" s="1"/>
  <c r="AA72" i="25"/>
  <c r="AB72" i="25" s="1"/>
  <c r="AD72" i="25" s="1"/>
  <c r="AA82" i="25"/>
  <c r="AB82" i="25" s="1"/>
  <c r="AD82" i="25" s="1"/>
  <c r="AA62" i="25"/>
  <c r="AB62" i="25" s="1"/>
  <c r="AD62" i="25" s="1"/>
  <c r="AA99" i="25"/>
  <c r="AB99" i="25" s="1"/>
  <c r="AD99" i="25" s="1"/>
  <c r="AA70" i="25"/>
  <c r="AB70" i="25" s="1"/>
  <c r="AD70" i="25" s="1"/>
  <c r="AA78" i="25"/>
  <c r="AB78" i="25" s="1"/>
  <c r="AD78" i="25" s="1"/>
  <c r="AA86" i="25"/>
  <c r="AB86" i="25" s="1"/>
  <c r="AD86" i="25" s="1"/>
  <c r="AA77" i="25"/>
  <c r="AB77" i="25" s="1"/>
  <c r="AD77" i="25" s="1"/>
  <c r="AA102" i="25"/>
  <c r="AB102" i="25" s="1"/>
  <c r="AD102" i="25" s="1"/>
  <c r="AA85" i="25"/>
  <c r="AB85" i="25" s="1"/>
  <c r="AD85" i="25" s="1"/>
  <c r="AA61" i="25"/>
  <c r="AB61" i="25" s="1"/>
  <c r="AD61" i="25" s="1"/>
  <c r="AA93" i="25"/>
  <c r="AB93" i="25" s="1"/>
  <c r="AD93" i="25" s="1"/>
  <c r="AA69" i="25"/>
  <c r="AB69" i="25" s="1"/>
  <c r="AD69" i="25" s="1"/>
  <c r="AA101" i="25"/>
  <c r="AB101" i="25" s="1"/>
  <c r="AD101" i="25" s="1"/>
  <c r="AA94" i="25"/>
  <c r="AB94" i="25" s="1"/>
  <c r="AD94" i="25" s="1"/>
  <c r="R70" i="28"/>
  <c r="R69" i="28"/>
  <c r="R94" i="28"/>
  <c r="R93" i="28"/>
  <c r="R74" i="28"/>
  <c r="R86" i="28"/>
  <c r="R68" i="28"/>
  <c r="R99" i="28"/>
  <c r="R200" i="28"/>
  <c r="R63" i="28"/>
  <c r="R84" i="28"/>
  <c r="R92" i="28"/>
  <c r="R67" i="28"/>
  <c r="R81" i="28"/>
  <c r="R151" i="28"/>
  <c r="R64" i="28"/>
  <c r="R58" i="28"/>
  <c r="R176" i="28"/>
  <c r="R65" i="28"/>
  <c r="R165" i="28"/>
  <c r="R192" i="28"/>
  <c r="R146" i="28"/>
  <c r="R111" i="28"/>
  <c r="R60" i="28"/>
  <c r="R198" i="28"/>
  <c r="R78" i="28"/>
  <c r="R61" i="28"/>
  <c r="R185" i="28"/>
  <c r="R186" i="28"/>
  <c r="R115" i="28"/>
  <c r="R72" i="28"/>
  <c r="R91" i="28"/>
  <c r="R76" i="28"/>
  <c r="R136" i="28"/>
  <c r="R96" i="28"/>
  <c r="R83" i="28"/>
  <c r="R171" i="28"/>
  <c r="R114" i="28"/>
  <c r="R154" i="28"/>
  <c r="R179" i="28"/>
  <c r="R203" i="28"/>
  <c r="R123" i="28"/>
  <c r="R189" i="28"/>
  <c r="R206" i="28"/>
  <c r="R196" i="28"/>
  <c r="R182" i="28"/>
  <c r="R170" i="28"/>
  <c r="R138" i="28"/>
  <c r="R122" i="28"/>
  <c r="R112" i="28"/>
  <c r="R152" i="28"/>
  <c r="R133" i="28"/>
  <c r="R202" i="28"/>
  <c r="R172" i="28"/>
  <c r="R142" i="28"/>
  <c r="R110" i="28"/>
  <c r="R167" i="28"/>
  <c r="R205" i="28"/>
  <c r="R131" i="28"/>
  <c r="R116" i="28"/>
  <c r="R135" i="28"/>
  <c r="R184" i="28"/>
  <c r="R180" i="28"/>
  <c r="R181" i="28"/>
  <c r="R193" i="28"/>
  <c r="R188" i="28"/>
  <c r="R126" i="28"/>
  <c r="R113" i="28"/>
  <c r="R134" i="28"/>
  <c r="R149" i="28"/>
  <c r="R127" i="28"/>
  <c r="R144" i="28"/>
  <c r="R187" i="28"/>
  <c r="R132" i="28"/>
  <c r="R100" i="28"/>
  <c r="R163" i="28"/>
  <c r="R194" i="28"/>
  <c r="R191" i="28"/>
  <c r="R141" i="28"/>
  <c r="R88" i="28"/>
  <c r="R197" i="28"/>
  <c r="R164" i="28"/>
  <c r="R173" i="28"/>
  <c r="R174" i="28"/>
  <c r="R201" i="28"/>
  <c r="R162" i="28"/>
  <c r="R121" i="28"/>
  <c r="R124" i="28"/>
  <c r="R119" i="28"/>
  <c r="R147" i="28"/>
  <c r="R145" i="28"/>
  <c r="R137" i="28"/>
  <c r="R168" i="28"/>
  <c r="R195" i="28"/>
  <c r="R118" i="28"/>
  <c r="R139" i="28"/>
  <c r="R130" i="28"/>
  <c r="R120" i="28"/>
  <c r="R98" i="28"/>
  <c r="R204" i="28"/>
  <c r="R178" i="28"/>
  <c r="R166" i="28"/>
  <c r="R148" i="28"/>
  <c r="R128" i="28"/>
  <c r="R117" i="28"/>
  <c r="R77" i="28"/>
  <c r="R190" i="28"/>
  <c r="R177" i="28"/>
  <c r="R183" i="28"/>
  <c r="R199" i="28"/>
  <c r="R169" i="28"/>
  <c r="R175" i="28"/>
  <c r="R153" i="28"/>
  <c r="R150" i="28"/>
  <c r="R125" i="28"/>
  <c r="R129" i="28"/>
  <c r="R143" i="28"/>
  <c r="R140" i="28"/>
  <c r="L10" i="18"/>
  <c r="V10" i="18" s="1"/>
  <c r="L42" i="18"/>
  <c r="V42" i="18" s="1"/>
  <c r="J6" i="18"/>
  <c r="L6" i="18"/>
  <c r="V6" i="18" s="1"/>
  <c r="J22" i="18"/>
  <c r="L22" i="18"/>
  <c r="L46" i="18"/>
  <c r="L15" i="18"/>
  <c r="J47" i="18"/>
  <c r="L47" i="18"/>
  <c r="N47" i="18" s="1"/>
  <c r="S47" i="18" s="1"/>
  <c r="J9" i="18"/>
  <c r="L9" i="18"/>
  <c r="L17" i="18"/>
  <c r="L25" i="18"/>
  <c r="J41" i="18"/>
  <c r="L41" i="18"/>
  <c r="J49" i="18"/>
  <c r="L49" i="18"/>
  <c r="L18" i="18"/>
  <c r="V18" i="18" s="1"/>
  <c r="L50" i="18"/>
  <c r="N50" i="18" s="1"/>
  <c r="S50" i="18" s="1"/>
  <c r="J14" i="18"/>
  <c r="L14" i="18"/>
  <c r="V14" i="18" s="1"/>
  <c r="J30" i="18"/>
  <c r="L30" i="18"/>
  <c r="V30" i="18" s="1"/>
  <c r="L38" i="18"/>
  <c r="L7" i="18"/>
  <c r="J23" i="18"/>
  <c r="L23" i="18"/>
  <c r="J31" i="18"/>
  <c r="L31" i="18"/>
  <c r="L39" i="18"/>
  <c r="L8" i="18"/>
  <c r="J16" i="18"/>
  <c r="L16" i="18"/>
  <c r="J24" i="18"/>
  <c r="L24" i="18"/>
  <c r="L32" i="18"/>
  <c r="L40" i="18"/>
  <c r="V40" i="18" s="1"/>
  <c r="J48" i="18"/>
  <c r="L48" i="18"/>
  <c r="N48" i="18" s="1"/>
  <c r="S48" i="18" s="1"/>
  <c r="J26" i="18"/>
  <c r="L26" i="18"/>
  <c r="L11" i="18"/>
  <c r="L19" i="18"/>
  <c r="J27" i="18"/>
  <c r="L27" i="18"/>
  <c r="J35" i="18"/>
  <c r="L35" i="18"/>
  <c r="L43" i="18"/>
  <c r="L51" i="18"/>
  <c r="J33" i="18"/>
  <c r="L33" i="18"/>
  <c r="J34" i="18"/>
  <c r="L34" i="18"/>
  <c r="V34" i="18" s="1"/>
  <c r="L12" i="18"/>
  <c r="V12" i="18" s="1"/>
  <c r="L20" i="18"/>
  <c r="V20" i="18" s="1"/>
  <c r="J28" i="18"/>
  <c r="L28" i="18"/>
  <c r="J36" i="18"/>
  <c r="L36" i="18"/>
  <c r="L44" i="18"/>
  <c r="E5" i="18"/>
  <c r="J5" i="18" s="1"/>
  <c r="L5" i="18"/>
  <c r="C56" i="18"/>
  <c r="C57" i="18" s="1"/>
  <c r="L13" i="18"/>
  <c r="L21" i="18"/>
  <c r="L29" i="18"/>
  <c r="J37" i="18"/>
  <c r="L37" i="18"/>
  <c r="L45" i="18"/>
  <c r="V45" i="18" s="1"/>
  <c r="A168" i="27"/>
  <c r="A116" i="27"/>
  <c r="A64" i="27"/>
  <c r="A15" i="27"/>
  <c r="A168" i="26"/>
  <c r="A116" i="26"/>
  <c r="A64" i="26"/>
  <c r="A15" i="26"/>
  <c r="D144" i="2"/>
  <c r="E165" i="2"/>
  <c r="E174" i="2"/>
  <c r="E176" i="2"/>
  <c r="E196" i="2"/>
  <c r="E162" i="2"/>
  <c r="E204" i="2"/>
  <c r="E167" i="2"/>
  <c r="E205" i="2"/>
  <c r="D181" i="2"/>
  <c r="D177" i="2"/>
  <c r="D176" i="2"/>
  <c r="D129" i="2"/>
  <c r="D125" i="2"/>
  <c r="D163" i="2"/>
  <c r="D178" i="2"/>
  <c r="D168" i="2"/>
  <c r="D179" i="2"/>
  <c r="E191" i="2"/>
  <c r="E202" i="2"/>
  <c r="D195" i="2"/>
  <c r="E194" i="2"/>
  <c r="I204" i="2"/>
  <c r="D174" i="2"/>
  <c r="O184" i="2"/>
  <c r="I178" i="2"/>
  <c r="E175" i="2"/>
  <c r="E199" i="2"/>
  <c r="D166" i="2"/>
  <c r="D167" i="2"/>
  <c r="I120" i="2"/>
  <c r="D194" i="2"/>
  <c r="E181" i="2"/>
  <c r="O186" i="2"/>
  <c r="I110" i="2"/>
  <c r="I153" i="2"/>
  <c r="I133" i="2"/>
  <c r="D175" i="2"/>
  <c r="E187" i="2"/>
  <c r="D170" i="2"/>
  <c r="E173" i="2"/>
  <c r="E166" i="2"/>
  <c r="E190" i="2"/>
  <c r="D190" i="2"/>
  <c r="E189" i="2"/>
  <c r="D196" i="2"/>
  <c r="D180" i="2"/>
  <c r="I170" i="2"/>
  <c r="E188" i="2"/>
  <c r="D186" i="2"/>
  <c r="E180" i="2"/>
  <c r="E197" i="2"/>
  <c r="I121" i="2"/>
  <c r="O123" i="2"/>
  <c r="O137" i="2"/>
  <c r="I152" i="2"/>
  <c r="I143" i="2"/>
  <c r="I151" i="2"/>
  <c r="D124" i="2"/>
  <c r="D137" i="2"/>
  <c r="I125" i="2"/>
  <c r="I154" i="2"/>
  <c r="D131" i="2"/>
  <c r="D135" i="2"/>
  <c r="I141" i="2"/>
  <c r="I115" i="2"/>
  <c r="D198" i="2"/>
  <c r="D132" i="2"/>
  <c r="D134" i="2"/>
  <c r="D172" i="2"/>
  <c r="D171" i="2"/>
  <c r="D141" i="2"/>
  <c r="D113" i="2"/>
  <c r="I146" i="2"/>
  <c r="I113" i="2"/>
  <c r="I130" i="2"/>
  <c r="I145" i="2"/>
  <c r="I129" i="2"/>
  <c r="D118" i="2"/>
  <c r="D130" i="2"/>
  <c r="D145" i="2"/>
  <c r="I119" i="2"/>
  <c r="I137" i="2"/>
  <c r="I131" i="2"/>
  <c r="I112" i="2"/>
  <c r="I135" i="2"/>
  <c r="I138" i="2"/>
  <c r="I128" i="2"/>
  <c r="I147" i="2"/>
  <c r="D139" i="2"/>
  <c r="I123" i="2"/>
  <c r="D111" i="2"/>
  <c r="I139" i="2"/>
  <c r="I127" i="2"/>
  <c r="I193" i="2"/>
  <c r="I149" i="2"/>
  <c r="I144" i="2"/>
  <c r="I187" i="2"/>
  <c r="D197" i="2"/>
  <c r="D193" i="2"/>
  <c r="D189" i="2"/>
  <c r="D169" i="2"/>
  <c r="I132" i="2"/>
  <c r="D119" i="2"/>
  <c r="I177" i="2"/>
  <c r="I189" i="2"/>
  <c r="I181" i="2"/>
  <c r="I175" i="2"/>
  <c r="I182" i="2"/>
  <c r="O193" i="2"/>
  <c r="I169" i="2"/>
  <c r="O117" i="2"/>
  <c r="I197" i="2"/>
  <c r="I173" i="2"/>
  <c r="I165" i="2"/>
  <c r="I183" i="2"/>
  <c r="I167" i="2"/>
  <c r="I191" i="2"/>
  <c r="I195" i="2"/>
  <c r="I163" i="2"/>
  <c r="I164" i="2"/>
  <c r="I166" i="2"/>
  <c r="I185" i="2"/>
  <c r="O122" i="2"/>
  <c r="I200" i="2"/>
  <c r="I188" i="2"/>
  <c r="I198" i="2"/>
  <c r="I174" i="2"/>
  <c r="I134" i="2"/>
  <c r="O111" i="2"/>
  <c r="O132" i="2"/>
  <c r="O152" i="2"/>
  <c r="O115" i="2"/>
  <c r="O150" i="2"/>
  <c r="O121" i="2"/>
  <c r="O148" i="2"/>
  <c r="O129" i="2"/>
  <c r="I194" i="2"/>
  <c r="O127" i="2"/>
  <c r="I171" i="2"/>
  <c r="I111" i="2"/>
  <c r="O177" i="2"/>
  <c r="I203" i="2"/>
  <c r="O144" i="2"/>
  <c r="O154" i="2"/>
  <c r="D183" i="2"/>
  <c r="I136" i="2"/>
  <c r="I180" i="2"/>
  <c r="I172" i="2"/>
  <c r="D182" i="2"/>
  <c r="O146" i="2"/>
  <c r="I179" i="2"/>
  <c r="D187" i="2"/>
  <c r="I122" i="2"/>
  <c r="I114" i="2"/>
  <c r="I186" i="2"/>
  <c r="O120" i="2"/>
  <c r="I168" i="2"/>
  <c r="O142" i="2"/>
  <c r="O113" i="2"/>
  <c r="I126" i="2"/>
  <c r="O130" i="2"/>
  <c r="O116" i="2"/>
  <c r="O124" i="2"/>
  <c r="O110" i="2"/>
  <c r="O153" i="2"/>
  <c r="O114" i="2"/>
  <c r="O125" i="2"/>
  <c r="D188" i="2"/>
  <c r="D199" i="2"/>
  <c r="O128" i="2"/>
  <c r="O131" i="2"/>
  <c r="O138" i="2"/>
  <c r="I202" i="2"/>
  <c r="O119" i="2"/>
  <c r="I199" i="2"/>
  <c r="I190" i="2"/>
  <c r="O140" i="2"/>
  <c r="I118" i="2"/>
  <c r="O147" i="2"/>
  <c r="I201" i="2"/>
  <c r="D184" i="2"/>
  <c r="O134" i="2"/>
  <c r="D173" i="2"/>
  <c r="D165" i="2"/>
  <c r="O118" i="2"/>
  <c r="I162" i="2"/>
  <c r="I176" i="2"/>
  <c r="O126" i="2"/>
  <c r="O112" i="2"/>
  <c r="O143" i="2"/>
  <c r="O139" i="2"/>
  <c r="O136" i="2"/>
  <c r="O141" i="2"/>
  <c r="I196" i="2"/>
  <c r="D164" i="2"/>
  <c r="D185" i="2"/>
  <c r="D192" i="2"/>
  <c r="O149" i="2"/>
  <c r="I148" i="2"/>
  <c r="O135" i="2"/>
  <c r="O133" i="2"/>
  <c r="I140" i="2"/>
  <c r="I179" i="24"/>
  <c r="I205" i="24"/>
  <c r="I189" i="24"/>
  <c r="I182" i="24"/>
  <c r="I194" i="24"/>
  <c r="I185" i="24"/>
  <c r="I191" i="24"/>
  <c r="I196" i="24"/>
  <c r="I176" i="24"/>
  <c r="I165" i="24"/>
  <c r="I170" i="24"/>
  <c r="I173" i="24"/>
  <c r="I181" i="24"/>
  <c r="I188" i="24"/>
  <c r="I200" i="24"/>
  <c r="I184" i="24"/>
  <c r="I167" i="24"/>
  <c r="I190" i="24"/>
  <c r="I162" i="24"/>
  <c r="I172" i="24"/>
  <c r="I183" i="24"/>
  <c r="I193" i="24"/>
  <c r="I203" i="24"/>
  <c r="I175" i="24"/>
  <c r="I174" i="24"/>
  <c r="I201" i="24"/>
  <c r="I187" i="24"/>
  <c r="I186" i="24"/>
  <c r="I204" i="24"/>
  <c r="I171" i="24"/>
  <c r="I178" i="24"/>
  <c r="I206" i="24"/>
  <c r="I192" i="24"/>
  <c r="I180" i="24"/>
  <c r="I168" i="24"/>
  <c r="I199" i="24"/>
  <c r="I177" i="24"/>
  <c r="I195" i="24"/>
  <c r="I198" i="24"/>
  <c r="I166" i="24"/>
  <c r="I163" i="24"/>
  <c r="I202" i="24"/>
  <c r="I197" i="24"/>
  <c r="I164" i="24"/>
  <c r="I169" i="24"/>
  <c r="O175" i="2"/>
  <c r="O181" i="2"/>
  <c r="I100" i="23"/>
  <c r="I75" i="23"/>
  <c r="I61" i="23"/>
  <c r="I92" i="23"/>
  <c r="I70" i="23"/>
  <c r="I88" i="23"/>
  <c r="I98" i="23"/>
  <c r="I67" i="23"/>
  <c r="I83" i="23"/>
  <c r="I72" i="23"/>
  <c r="I93" i="23"/>
  <c r="I97" i="23"/>
  <c r="I90" i="23"/>
  <c r="I71" i="23"/>
  <c r="I58" i="23"/>
  <c r="I77" i="23"/>
  <c r="I89" i="23"/>
  <c r="I76" i="23"/>
  <c r="I73" i="23"/>
  <c r="I69" i="23"/>
  <c r="I84" i="23"/>
  <c r="I66" i="23"/>
  <c r="I82" i="23"/>
  <c r="I86" i="23"/>
  <c r="I101" i="23"/>
  <c r="I64" i="23"/>
  <c r="I99" i="23"/>
  <c r="I81" i="23"/>
  <c r="I63" i="23"/>
  <c r="I59" i="23"/>
  <c r="I74" i="23"/>
  <c r="I79" i="23"/>
  <c r="I96" i="23"/>
  <c r="I91" i="23"/>
  <c r="I87" i="23"/>
  <c r="I80" i="23"/>
  <c r="I68" i="23"/>
  <c r="I85" i="23"/>
  <c r="I78" i="23"/>
  <c r="I95" i="23"/>
  <c r="I102" i="23"/>
  <c r="I65" i="23"/>
  <c r="I62" i="23"/>
  <c r="I94" i="23"/>
  <c r="I60" i="23"/>
  <c r="O146" i="23"/>
  <c r="O112" i="23"/>
  <c r="O123" i="23"/>
  <c r="O114" i="23"/>
  <c r="O120" i="23"/>
  <c r="O134" i="23"/>
  <c r="O124" i="23"/>
  <c r="O133" i="23"/>
  <c r="O115" i="23"/>
  <c r="O135" i="23"/>
  <c r="O129" i="23"/>
  <c r="O126" i="23"/>
  <c r="O154" i="23"/>
  <c r="O132" i="23"/>
  <c r="O152" i="23"/>
  <c r="O136" i="23"/>
  <c r="O150" i="23"/>
  <c r="O117" i="23"/>
  <c r="O118" i="23"/>
  <c r="O144" i="23"/>
  <c r="O142" i="23"/>
  <c r="O153" i="23"/>
  <c r="O122" i="23"/>
  <c r="O128" i="23"/>
  <c r="O130" i="23"/>
  <c r="O151" i="23"/>
  <c r="O121" i="23"/>
  <c r="O141" i="23"/>
  <c r="O127" i="23"/>
  <c r="O110" i="23"/>
  <c r="O143" i="23"/>
  <c r="O140" i="23"/>
  <c r="O119" i="23"/>
  <c r="O139" i="23"/>
  <c r="O137" i="23"/>
  <c r="O125" i="23"/>
  <c r="O147" i="23"/>
  <c r="O111" i="23"/>
  <c r="O138" i="23"/>
  <c r="O131" i="23"/>
  <c r="O116" i="23"/>
  <c r="O113" i="23"/>
  <c r="O145" i="23"/>
  <c r="O149" i="23"/>
  <c r="O148" i="23"/>
  <c r="O185" i="2"/>
  <c r="D149" i="2"/>
  <c r="D153" i="2"/>
  <c r="D154" i="2"/>
  <c r="D110" i="2"/>
  <c r="D150" i="2"/>
  <c r="D148" i="2"/>
  <c r="D151" i="2"/>
  <c r="D152" i="2"/>
  <c r="O182" i="24"/>
  <c r="O198" i="24"/>
  <c r="O175" i="24"/>
  <c r="O169" i="24"/>
  <c r="O195" i="24"/>
  <c r="O167" i="24"/>
  <c r="O202" i="24"/>
  <c r="O200" i="24"/>
  <c r="O173" i="24"/>
  <c r="O166" i="24"/>
  <c r="O201" i="24"/>
  <c r="O204" i="24"/>
  <c r="O194" i="24"/>
  <c r="O199" i="24"/>
  <c r="O164" i="24"/>
  <c r="O196" i="24"/>
  <c r="O170" i="24"/>
  <c r="O186" i="24"/>
  <c r="O163" i="24"/>
  <c r="O184" i="24"/>
  <c r="O171" i="24"/>
  <c r="O178" i="24"/>
  <c r="O192" i="24"/>
  <c r="O193" i="24"/>
  <c r="O176" i="24"/>
  <c r="O181" i="24"/>
  <c r="O188" i="24"/>
  <c r="O177" i="24"/>
  <c r="O179" i="24"/>
  <c r="O189" i="24"/>
  <c r="O168" i="24"/>
  <c r="O162" i="24"/>
  <c r="O197" i="24"/>
  <c r="O203" i="24"/>
  <c r="O191" i="24"/>
  <c r="O205" i="24"/>
  <c r="O165" i="24"/>
  <c r="O180" i="24"/>
  <c r="O187" i="24"/>
  <c r="O206" i="24"/>
  <c r="O183" i="24"/>
  <c r="O174" i="24"/>
  <c r="O185" i="24"/>
  <c r="O190" i="24"/>
  <c r="O172" i="24"/>
  <c r="D127" i="2"/>
  <c r="O180" i="2"/>
  <c r="O205" i="2"/>
  <c r="O182" i="2"/>
  <c r="O174" i="2"/>
  <c r="D116" i="2"/>
  <c r="O196" i="2"/>
  <c r="O198" i="2"/>
  <c r="E203" i="2"/>
  <c r="D128" i="2"/>
  <c r="I124" i="2"/>
  <c r="E179" i="2"/>
  <c r="D128" i="23"/>
  <c r="D127" i="23"/>
  <c r="D139" i="23"/>
  <c r="D126" i="23"/>
  <c r="D151" i="23"/>
  <c r="D136" i="23"/>
  <c r="D142" i="23"/>
  <c r="D117" i="23"/>
  <c r="D153" i="23"/>
  <c r="D149" i="23"/>
  <c r="D113" i="23"/>
  <c r="D122" i="23"/>
  <c r="D118" i="23"/>
  <c r="D131" i="23"/>
  <c r="D121" i="23"/>
  <c r="D150" i="23"/>
  <c r="D120" i="23"/>
  <c r="D124" i="23"/>
  <c r="D123" i="23"/>
  <c r="D152" i="23"/>
  <c r="D112" i="23"/>
  <c r="D137" i="23"/>
  <c r="D141" i="23"/>
  <c r="D138" i="23"/>
  <c r="D147" i="23"/>
  <c r="D143" i="23"/>
  <c r="D135" i="23"/>
  <c r="D130" i="23"/>
  <c r="D129" i="23"/>
  <c r="D125" i="23"/>
  <c r="D146" i="23"/>
  <c r="D140" i="23"/>
  <c r="D145" i="23"/>
  <c r="D114" i="23"/>
  <c r="D133" i="23"/>
  <c r="D115" i="23"/>
  <c r="D144" i="23"/>
  <c r="D148" i="23"/>
  <c r="D132" i="23"/>
  <c r="D154" i="23"/>
  <c r="D111" i="23"/>
  <c r="D119" i="23"/>
  <c r="D110" i="23"/>
  <c r="D134" i="23"/>
  <c r="D116" i="23"/>
  <c r="E172" i="2"/>
  <c r="D205" i="2"/>
  <c r="D202" i="2"/>
  <c r="D200" i="2"/>
  <c r="D201" i="2"/>
  <c r="D203" i="2"/>
  <c r="D204" i="2"/>
  <c r="D206" i="2"/>
  <c r="D191" i="2"/>
  <c r="D123" i="2"/>
  <c r="O172" i="2"/>
  <c r="O179" i="2"/>
  <c r="E167" i="24"/>
  <c r="E187" i="24"/>
  <c r="E183" i="24"/>
  <c r="E191" i="24"/>
  <c r="E174" i="24"/>
  <c r="E171" i="24"/>
  <c r="E173" i="24"/>
  <c r="E180" i="24"/>
  <c r="E163" i="24"/>
  <c r="E192" i="24"/>
  <c r="E206" i="24"/>
  <c r="E198" i="24"/>
  <c r="E162" i="24"/>
  <c r="E178" i="24"/>
  <c r="E184" i="24"/>
  <c r="E201" i="24"/>
  <c r="E193" i="24"/>
  <c r="E168" i="24"/>
  <c r="E205" i="24"/>
  <c r="E199" i="24"/>
  <c r="E196" i="24"/>
  <c r="E172" i="24"/>
  <c r="E195" i="24"/>
  <c r="E190" i="24"/>
  <c r="E170" i="24"/>
  <c r="E182" i="24"/>
  <c r="E177" i="24"/>
  <c r="E204" i="24"/>
  <c r="E181" i="24"/>
  <c r="E202" i="24"/>
  <c r="E164" i="24"/>
  <c r="E165" i="24"/>
  <c r="E203" i="24"/>
  <c r="E197" i="24"/>
  <c r="E176" i="24"/>
  <c r="E166" i="24"/>
  <c r="E186" i="24"/>
  <c r="E194" i="24"/>
  <c r="E188" i="24"/>
  <c r="E175" i="24"/>
  <c r="E189" i="24"/>
  <c r="E169" i="24"/>
  <c r="E179" i="24"/>
  <c r="E185" i="24"/>
  <c r="E200" i="24"/>
  <c r="O189" i="2"/>
  <c r="O190" i="23"/>
  <c r="O201" i="23"/>
  <c r="O193" i="23"/>
  <c r="O178" i="23"/>
  <c r="O170" i="23"/>
  <c r="O195" i="23"/>
  <c r="O182" i="23"/>
  <c r="O163" i="23"/>
  <c r="O171" i="23"/>
  <c r="O194" i="23"/>
  <c r="O168" i="23"/>
  <c r="O181" i="23"/>
  <c r="O176" i="23"/>
  <c r="O174" i="23"/>
  <c r="O188" i="23"/>
  <c r="O173" i="23"/>
  <c r="O202" i="23"/>
  <c r="O169" i="23"/>
  <c r="O180" i="23"/>
  <c r="O189" i="23"/>
  <c r="O199" i="23"/>
  <c r="O179" i="23"/>
  <c r="O186" i="23"/>
  <c r="O164" i="23"/>
  <c r="O191" i="23"/>
  <c r="O175" i="23"/>
  <c r="O166" i="23"/>
  <c r="O206" i="23"/>
  <c r="O196" i="23"/>
  <c r="O167" i="23"/>
  <c r="O162" i="23"/>
  <c r="O177" i="23"/>
  <c r="O184" i="23"/>
  <c r="O205" i="23"/>
  <c r="O183" i="23"/>
  <c r="O197" i="23"/>
  <c r="O200" i="23"/>
  <c r="O185" i="23"/>
  <c r="O204" i="23"/>
  <c r="O198" i="23"/>
  <c r="O187" i="23"/>
  <c r="O192" i="23"/>
  <c r="O203" i="23"/>
  <c r="O165" i="23"/>
  <c r="O172" i="23"/>
  <c r="O192" i="2"/>
  <c r="O202" i="2"/>
  <c r="I85" i="24"/>
  <c r="I95" i="24"/>
  <c r="I91" i="24"/>
  <c r="I89" i="24"/>
  <c r="I64" i="24"/>
  <c r="I74" i="24"/>
  <c r="I78" i="24"/>
  <c r="I83" i="24"/>
  <c r="I79" i="24"/>
  <c r="I66" i="24"/>
  <c r="I98" i="24"/>
  <c r="I76" i="24"/>
  <c r="I88" i="24"/>
  <c r="I75" i="24"/>
  <c r="I69" i="24"/>
  <c r="I68" i="24"/>
  <c r="I77" i="24"/>
  <c r="I81" i="24"/>
  <c r="I93" i="24"/>
  <c r="I87" i="24"/>
  <c r="I63" i="24"/>
  <c r="I72" i="24"/>
  <c r="I97" i="24"/>
  <c r="I67" i="24"/>
  <c r="I102" i="24"/>
  <c r="I90" i="24"/>
  <c r="I101" i="24"/>
  <c r="I73" i="24"/>
  <c r="I86" i="24"/>
  <c r="I94" i="24"/>
  <c r="I100" i="24"/>
  <c r="I99" i="24"/>
  <c r="I58" i="24"/>
  <c r="I59" i="24"/>
  <c r="I96" i="24"/>
  <c r="I92" i="24"/>
  <c r="I70" i="24"/>
  <c r="I71" i="24"/>
  <c r="I80" i="24"/>
  <c r="I61" i="24"/>
  <c r="I60" i="24"/>
  <c r="I62" i="24"/>
  <c r="I84" i="24"/>
  <c r="I65" i="24"/>
  <c r="I82" i="24"/>
  <c r="E193" i="2"/>
  <c r="E198" i="2"/>
  <c r="D142" i="2"/>
  <c r="D120" i="2"/>
  <c r="E170" i="2"/>
  <c r="O187" i="2"/>
  <c r="D117" i="2"/>
  <c r="O176" i="2"/>
  <c r="O168" i="2"/>
  <c r="E185" i="2"/>
  <c r="I149" i="23"/>
  <c r="I135" i="23"/>
  <c r="I129" i="23"/>
  <c r="I114" i="23"/>
  <c r="I126" i="23"/>
  <c r="I145" i="23"/>
  <c r="I142" i="23"/>
  <c r="I127" i="23"/>
  <c r="I136" i="23"/>
  <c r="I131" i="23"/>
  <c r="I150" i="23"/>
  <c r="I137" i="23"/>
  <c r="I122" i="23"/>
  <c r="I138" i="23"/>
  <c r="I134" i="23"/>
  <c r="I117" i="23"/>
  <c r="I110" i="23"/>
  <c r="I121" i="23"/>
  <c r="I146" i="23"/>
  <c r="I130" i="23"/>
  <c r="I123" i="23"/>
  <c r="I132" i="23"/>
  <c r="I113" i="23"/>
  <c r="I140" i="23"/>
  <c r="I115" i="23"/>
  <c r="I116" i="23"/>
  <c r="I152" i="23"/>
  <c r="I124" i="23"/>
  <c r="I143" i="23"/>
  <c r="I133" i="23"/>
  <c r="I154" i="23"/>
  <c r="I144" i="23"/>
  <c r="I153" i="23"/>
  <c r="I147" i="23"/>
  <c r="I151" i="23"/>
  <c r="I111" i="23"/>
  <c r="I119" i="23"/>
  <c r="I112" i="23"/>
  <c r="I118" i="23"/>
  <c r="I139" i="23"/>
  <c r="I148" i="23"/>
  <c r="I120" i="23"/>
  <c r="I125" i="23"/>
  <c r="I128" i="23"/>
  <c r="I141" i="23"/>
  <c r="D119" i="24"/>
  <c r="D125" i="24"/>
  <c r="D154" i="24"/>
  <c r="D138" i="24"/>
  <c r="D131" i="24"/>
  <c r="D115" i="24"/>
  <c r="D124" i="24"/>
  <c r="D140" i="24"/>
  <c r="D146" i="24"/>
  <c r="D127" i="24"/>
  <c r="D126" i="24"/>
  <c r="D114" i="24"/>
  <c r="D113" i="24"/>
  <c r="D133" i="24"/>
  <c r="D153" i="24"/>
  <c r="D118" i="24"/>
  <c r="D149" i="24"/>
  <c r="D132" i="24"/>
  <c r="D150" i="24"/>
  <c r="D139" i="24"/>
  <c r="D123" i="24"/>
  <c r="D148" i="24"/>
  <c r="D128" i="24"/>
  <c r="D137" i="24"/>
  <c r="D135" i="24"/>
  <c r="D136" i="24"/>
  <c r="D129" i="24"/>
  <c r="D130" i="24"/>
  <c r="D112" i="24"/>
  <c r="D143" i="24"/>
  <c r="D121" i="24"/>
  <c r="D142" i="24"/>
  <c r="D122" i="24"/>
  <c r="D117" i="24"/>
  <c r="D144" i="24"/>
  <c r="D120" i="24"/>
  <c r="D134" i="24"/>
  <c r="D152" i="24"/>
  <c r="D151" i="24"/>
  <c r="D147" i="24"/>
  <c r="D116" i="24"/>
  <c r="D111" i="24"/>
  <c r="D145" i="24"/>
  <c r="D141" i="24"/>
  <c r="D110" i="24"/>
  <c r="D147" i="2"/>
  <c r="O101" i="24"/>
  <c r="S101" i="24" s="1"/>
  <c r="U101" i="24" s="1"/>
  <c r="O77" i="24"/>
  <c r="S77" i="24" s="1"/>
  <c r="U77" i="24" s="1"/>
  <c r="O80" i="24"/>
  <c r="S80" i="24" s="1"/>
  <c r="U80" i="24" s="1"/>
  <c r="O100" i="24"/>
  <c r="S100" i="24" s="1"/>
  <c r="U100" i="24" s="1"/>
  <c r="O73" i="24"/>
  <c r="S73" i="24" s="1"/>
  <c r="U73" i="24" s="1"/>
  <c r="O65" i="24"/>
  <c r="S65" i="24" s="1"/>
  <c r="U65" i="24" s="1"/>
  <c r="O69" i="24"/>
  <c r="S69" i="24" s="1"/>
  <c r="U69" i="24" s="1"/>
  <c r="O70" i="24"/>
  <c r="S70" i="24" s="1"/>
  <c r="U70" i="24" s="1"/>
  <c r="O89" i="24"/>
  <c r="S89" i="24" s="1"/>
  <c r="U89" i="24" s="1"/>
  <c r="O72" i="24"/>
  <c r="S72" i="24" s="1"/>
  <c r="U72" i="24" s="1"/>
  <c r="O64" i="24"/>
  <c r="S64" i="24" s="1"/>
  <c r="U64" i="24" s="1"/>
  <c r="O58" i="24"/>
  <c r="S58" i="24" s="1"/>
  <c r="U58" i="24" s="1"/>
  <c r="O61" i="24"/>
  <c r="S61" i="24" s="1"/>
  <c r="U61" i="24" s="1"/>
  <c r="O60" i="24"/>
  <c r="S60" i="24" s="1"/>
  <c r="U60" i="24" s="1"/>
  <c r="O82" i="24"/>
  <c r="S82" i="24" s="1"/>
  <c r="U82" i="24" s="1"/>
  <c r="O94" i="24"/>
  <c r="S94" i="24" s="1"/>
  <c r="U94" i="24" s="1"/>
  <c r="O63" i="24"/>
  <c r="S63" i="24" s="1"/>
  <c r="U63" i="24" s="1"/>
  <c r="O91" i="24"/>
  <c r="S91" i="24" s="1"/>
  <c r="U91" i="24" s="1"/>
  <c r="O93" i="24"/>
  <c r="S93" i="24" s="1"/>
  <c r="U93" i="24" s="1"/>
  <c r="O88" i="24"/>
  <c r="S88" i="24" s="1"/>
  <c r="U88" i="24" s="1"/>
  <c r="O75" i="24"/>
  <c r="S75" i="24" s="1"/>
  <c r="U75" i="24" s="1"/>
  <c r="O95" i="24"/>
  <c r="S95" i="24" s="1"/>
  <c r="U95" i="24" s="1"/>
  <c r="O85" i="24"/>
  <c r="S85" i="24" s="1"/>
  <c r="U85" i="24" s="1"/>
  <c r="O86" i="24"/>
  <c r="S86" i="24" s="1"/>
  <c r="U86" i="24" s="1"/>
  <c r="O74" i="24"/>
  <c r="S74" i="24" s="1"/>
  <c r="U74" i="24" s="1"/>
  <c r="O92" i="24"/>
  <c r="S92" i="24" s="1"/>
  <c r="U92" i="24" s="1"/>
  <c r="O83" i="24"/>
  <c r="S83" i="24" s="1"/>
  <c r="U83" i="24" s="1"/>
  <c r="O68" i="24"/>
  <c r="S68" i="24" s="1"/>
  <c r="U68" i="24" s="1"/>
  <c r="O102" i="24"/>
  <c r="S102" i="24" s="1"/>
  <c r="U102" i="24" s="1"/>
  <c r="O81" i="24"/>
  <c r="S81" i="24" s="1"/>
  <c r="U81" i="24" s="1"/>
  <c r="O67" i="24"/>
  <c r="S67" i="24" s="1"/>
  <c r="U67" i="24" s="1"/>
  <c r="O90" i="24"/>
  <c r="S90" i="24" s="1"/>
  <c r="U90" i="24" s="1"/>
  <c r="O79" i="24"/>
  <c r="S79" i="24" s="1"/>
  <c r="U79" i="24" s="1"/>
  <c r="O98" i="24"/>
  <c r="S98" i="24" s="1"/>
  <c r="U98" i="24" s="1"/>
  <c r="O78" i="24"/>
  <c r="S78" i="24" s="1"/>
  <c r="U78" i="24" s="1"/>
  <c r="O99" i="24"/>
  <c r="S99" i="24" s="1"/>
  <c r="U99" i="24" s="1"/>
  <c r="O71" i="24"/>
  <c r="S71" i="24" s="1"/>
  <c r="U71" i="24" s="1"/>
  <c r="O87" i="24"/>
  <c r="S87" i="24" s="1"/>
  <c r="U87" i="24" s="1"/>
  <c r="O97" i="24"/>
  <c r="S97" i="24" s="1"/>
  <c r="U97" i="24" s="1"/>
  <c r="O66" i="24"/>
  <c r="S66" i="24" s="1"/>
  <c r="U66" i="24" s="1"/>
  <c r="O62" i="24"/>
  <c r="S62" i="24" s="1"/>
  <c r="U62" i="24" s="1"/>
  <c r="O84" i="24"/>
  <c r="S84" i="24" s="1"/>
  <c r="U84" i="24" s="1"/>
  <c r="O59" i="24"/>
  <c r="S59" i="24" s="1"/>
  <c r="U59" i="24" s="1"/>
  <c r="O96" i="24"/>
  <c r="S96" i="24" s="1"/>
  <c r="U96" i="24" s="1"/>
  <c r="O76" i="24"/>
  <c r="S76" i="24" s="1"/>
  <c r="U76" i="24" s="1"/>
  <c r="D206" i="24"/>
  <c r="D180" i="24"/>
  <c r="D185" i="24"/>
  <c r="D193" i="24"/>
  <c r="D192" i="24"/>
  <c r="D203" i="24"/>
  <c r="D200" i="24"/>
  <c r="D169" i="24"/>
  <c r="D198" i="24"/>
  <c r="D172" i="24"/>
  <c r="D195" i="24"/>
  <c r="D202" i="24"/>
  <c r="D181" i="24"/>
  <c r="D197" i="24"/>
  <c r="D187" i="24"/>
  <c r="D177" i="24"/>
  <c r="D174" i="24"/>
  <c r="D170" i="24"/>
  <c r="D179" i="24"/>
  <c r="D176" i="24"/>
  <c r="D165" i="24"/>
  <c r="D191" i="24"/>
  <c r="D175" i="24"/>
  <c r="D196" i="24"/>
  <c r="D201" i="24"/>
  <c r="D168" i="24"/>
  <c r="D163" i="24"/>
  <c r="D183" i="24"/>
  <c r="D173" i="24"/>
  <c r="D182" i="24"/>
  <c r="D178" i="24"/>
  <c r="D186" i="24"/>
  <c r="D171" i="24"/>
  <c r="D190" i="24"/>
  <c r="D164" i="24"/>
  <c r="D184" i="24"/>
  <c r="D189" i="24"/>
  <c r="D188" i="24"/>
  <c r="D204" i="24"/>
  <c r="D194" i="24"/>
  <c r="D205" i="24"/>
  <c r="D167" i="24"/>
  <c r="D166" i="24"/>
  <c r="D162" i="24"/>
  <c r="D199" i="24"/>
  <c r="D115" i="2"/>
  <c r="I150" i="2"/>
  <c r="O171" i="2"/>
  <c r="O151" i="2"/>
  <c r="E190" i="23"/>
  <c r="E177" i="23"/>
  <c r="E189" i="23"/>
  <c r="E193" i="23"/>
  <c r="E172" i="23"/>
  <c r="E184" i="23"/>
  <c r="E175" i="23"/>
  <c r="E164" i="23"/>
  <c r="E205" i="23"/>
  <c r="E204" i="23"/>
  <c r="E168" i="23"/>
  <c r="E195" i="23"/>
  <c r="E169" i="23"/>
  <c r="E197" i="23"/>
  <c r="E180" i="23"/>
  <c r="E167" i="23"/>
  <c r="E191" i="23"/>
  <c r="E182" i="23"/>
  <c r="E173" i="23"/>
  <c r="E162" i="23"/>
  <c r="E203" i="23"/>
  <c r="E165" i="23"/>
  <c r="E166" i="23"/>
  <c r="E202" i="23"/>
  <c r="E200" i="23"/>
  <c r="E199" i="23"/>
  <c r="E163" i="23"/>
  <c r="E178" i="23"/>
  <c r="E198" i="23"/>
  <c r="E181" i="23"/>
  <c r="E201" i="23"/>
  <c r="E194" i="23"/>
  <c r="E176" i="23"/>
  <c r="E192" i="23"/>
  <c r="E183" i="23"/>
  <c r="E188" i="23"/>
  <c r="E187" i="23"/>
  <c r="E185" i="23"/>
  <c r="E196" i="23"/>
  <c r="E171" i="23"/>
  <c r="E206" i="23"/>
  <c r="E179" i="23"/>
  <c r="E170" i="23"/>
  <c r="E186" i="23"/>
  <c r="E174" i="23"/>
  <c r="O142" i="24"/>
  <c r="O119" i="24"/>
  <c r="O138" i="24"/>
  <c r="O139" i="24"/>
  <c r="O145" i="24"/>
  <c r="O150" i="24"/>
  <c r="O133" i="24"/>
  <c r="O149" i="24"/>
  <c r="O116" i="24"/>
  <c r="O147" i="24"/>
  <c r="O126" i="24"/>
  <c r="O111" i="24"/>
  <c r="O153" i="24"/>
  <c r="O154" i="24"/>
  <c r="O135" i="24"/>
  <c r="O117" i="24"/>
  <c r="O113" i="24"/>
  <c r="O136" i="24"/>
  <c r="O148" i="24"/>
  <c r="O128" i="24"/>
  <c r="O114" i="24"/>
  <c r="O124" i="24"/>
  <c r="O110" i="24"/>
  <c r="O122" i="24"/>
  <c r="O151" i="24"/>
  <c r="O115" i="24"/>
  <c r="O123" i="24"/>
  <c r="O143" i="24"/>
  <c r="O129" i="24"/>
  <c r="O112" i="24"/>
  <c r="O120" i="24"/>
  <c r="O118" i="24"/>
  <c r="O140" i="24"/>
  <c r="O121" i="24"/>
  <c r="O132" i="24"/>
  <c r="O141" i="24"/>
  <c r="O144" i="24"/>
  <c r="O152" i="24"/>
  <c r="O131" i="24"/>
  <c r="O130" i="24"/>
  <c r="O146" i="24"/>
  <c r="O127" i="24"/>
  <c r="O134" i="24"/>
  <c r="O137" i="24"/>
  <c r="O125" i="24"/>
  <c r="O204" i="2"/>
  <c r="O199" i="2"/>
  <c r="O183" i="2"/>
  <c r="O190" i="2"/>
  <c r="O165" i="2"/>
  <c r="O170" i="2"/>
  <c r="O88" i="23"/>
  <c r="S88" i="23" s="1"/>
  <c r="U88" i="23" s="1"/>
  <c r="O92" i="23"/>
  <c r="S92" i="23" s="1"/>
  <c r="U92" i="23" s="1"/>
  <c r="O78" i="23"/>
  <c r="S78" i="23" s="1"/>
  <c r="U78" i="23" s="1"/>
  <c r="O82" i="23"/>
  <c r="S82" i="23" s="1"/>
  <c r="U82" i="23" s="1"/>
  <c r="O64" i="23"/>
  <c r="S64" i="23" s="1"/>
  <c r="U64" i="23" s="1"/>
  <c r="O99" i="23"/>
  <c r="S99" i="23" s="1"/>
  <c r="U99" i="23" s="1"/>
  <c r="O60" i="23"/>
  <c r="S60" i="23" s="1"/>
  <c r="U60" i="23" s="1"/>
  <c r="O90" i="23"/>
  <c r="S90" i="23" s="1"/>
  <c r="U90" i="23" s="1"/>
  <c r="O84" i="23"/>
  <c r="S84" i="23" s="1"/>
  <c r="U84" i="23" s="1"/>
  <c r="O89" i="23"/>
  <c r="S89" i="23" s="1"/>
  <c r="U89" i="23" s="1"/>
  <c r="O68" i="23"/>
  <c r="S68" i="23" s="1"/>
  <c r="U68" i="23" s="1"/>
  <c r="O77" i="23"/>
  <c r="S77" i="23" s="1"/>
  <c r="U77" i="23" s="1"/>
  <c r="O97" i="23"/>
  <c r="S97" i="23" s="1"/>
  <c r="U97" i="23" s="1"/>
  <c r="O95" i="23"/>
  <c r="S95" i="23" s="1"/>
  <c r="U95" i="23" s="1"/>
  <c r="O69" i="23"/>
  <c r="S69" i="23" s="1"/>
  <c r="U69" i="23" s="1"/>
  <c r="O81" i="23"/>
  <c r="S81" i="23" s="1"/>
  <c r="U81" i="23" s="1"/>
  <c r="O59" i="23"/>
  <c r="S59" i="23" s="1"/>
  <c r="U59" i="23" s="1"/>
  <c r="O86" i="23"/>
  <c r="S86" i="23" s="1"/>
  <c r="U86" i="23" s="1"/>
  <c r="O102" i="23"/>
  <c r="S102" i="23" s="1"/>
  <c r="U102" i="23" s="1"/>
  <c r="O96" i="23"/>
  <c r="S96" i="23" s="1"/>
  <c r="U96" i="23" s="1"/>
  <c r="O91" i="23"/>
  <c r="S91" i="23" s="1"/>
  <c r="U91" i="23" s="1"/>
  <c r="O67" i="23"/>
  <c r="S67" i="23" s="1"/>
  <c r="U67" i="23" s="1"/>
  <c r="O61" i="23"/>
  <c r="S61" i="23" s="1"/>
  <c r="U61" i="23" s="1"/>
  <c r="O98" i="23"/>
  <c r="S98" i="23" s="1"/>
  <c r="U98" i="23" s="1"/>
  <c r="O101" i="23"/>
  <c r="S101" i="23" s="1"/>
  <c r="U101" i="23" s="1"/>
  <c r="O80" i="23"/>
  <c r="S80" i="23" s="1"/>
  <c r="U80" i="23" s="1"/>
  <c r="O62" i="23"/>
  <c r="S62" i="23" s="1"/>
  <c r="U62" i="23" s="1"/>
  <c r="O94" i="23"/>
  <c r="S94" i="23" s="1"/>
  <c r="U94" i="23" s="1"/>
  <c r="O85" i="23"/>
  <c r="S85" i="23" s="1"/>
  <c r="U85" i="23" s="1"/>
  <c r="O76" i="23"/>
  <c r="S76" i="23" s="1"/>
  <c r="U76" i="23" s="1"/>
  <c r="O75" i="23"/>
  <c r="S75" i="23" s="1"/>
  <c r="U75" i="23" s="1"/>
  <c r="O83" i="23"/>
  <c r="S83" i="23" s="1"/>
  <c r="U83" i="23" s="1"/>
  <c r="O74" i="23"/>
  <c r="S74" i="23" s="1"/>
  <c r="U74" i="23" s="1"/>
  <c r="O65" i="23"/>
  <c r="S65" i="23" s="1"/>
  <c r="U65" i="23" s="1"/>
  <c r="O58" i="23"/>
  <c r="S58" i="23" s="1"/>
  <c r="U58" i="23" s="1"/>
  <c r="O93" i="23"/>
  <c r="S93" i="23" s="1"/>
  <c r="U93" i="23" s="1"/>
  <c r="O100" i="23"/>
  <c r="S100" i="23" s="1"/>
  <c r="U100" i="23" s="1"/>
  <c r="O87" i="23"/>
  <c r="S87" i="23" s="1"/>
  <c r="U87" i="23" s="1"/>
  <c r="O72" i="23"/>
  <c r="S72" i="23" s="1"/>
  <c r="U72" i="23" s="1"/>
  <c r="O70" i="23"/>
  <c r="S70" i="23" s="1"/>
  <c r="U70" i="23" s="1"/>
  <c r="O79" i="23"/>
  <c r="S79" i="23" s="1"/>
  <c r="U79" i="23" s="1"/>
  <c r="O73" i="23"/>
  <c r="S73" i="23" s="1"/>
  <c r="U73" i="23" s="1"/>
  <c r="O66" i="23"/>
  <c r="S66" i="23" s="1"/>
  <c r="U66" i="23" s="1"/>
  <c r="O71" i="23"/>
  <c r="S71" i="23" s="1"/>
  <c r="U71" i="23" s="1"/>
  <c r="O63" i="23"/>
  <c r="S63" i="23" s="1"/>
  <c r="U63" i="23" s="1"/>
  <c r="O163" i="2"/>
  <c r="D122" i="2"/>
  <c r="O188" i="2"/>
  <c r="E169" i="2"/>
  <c r="O203" i="2"/>
  <c r="D136" i="2"/>
  <c r="E163" i="2"/>
  <c r="O169" i="2"/>
  <c r="E206" i="2"/>
  <c r="D138" i="2"/>
  <c r="D126" i="2"/>
  <c r="D133" i="2"/>
  <c r="D121" i="2"/>
  <c r="E192" i="2"/>
  <c r="O194" i="2"/>
  <c r="I192" i="2"/>
  <c r="I184" i="2"/>
  <c r="I206" i="2"/>
  <c r="I116" i="2"/>
  <c r="E201" i="2"/>
  <c r="E183" i="2"/>
  <c r="E182" i="2"/>
  <c r="O164" i="2"/>
  <c r="O195" i="2"/>
  <c r="O166" i="2"/>
  <c r="O200" i="2"/>
  <c r="O167" i="2"/>
  <c r="O178" i="2"/>
  <c r="I136" i="24"/>
  <c r="I128" i="24"/>
  <c r="I144" i="24"/>
  <c r="I146" i="24"/>
  <c r="I154" i="24"/>
  <c r="I133" i="24"/>
  <c r="I150" i="24"/>
  <c r="I112" i="24"/>
  <c r="I132" i="24"/>
  <c r="I138" i="24"/>
  <c r="I141" i="24"/>
  <c r="I123" i="24"/>
  <c r="I137" i="24"/>
  <c r="I115" i="24"/>
  <c r="I153" i="24"/>
  <c r="I114" i="24"/>
  <c r="I130" i="24"/>
  <c r="I127" i="24"/>
  <c r="I111" i="24"/>
  <c r="I129" i="24"/>
  <c r="I116" i="24"/>
  <c r="I126" i="24"/>
  <c r="I125" i="24"/>
  <c r="I121" i="24"/>
  <c r="I131" i="24"/>
  <c r="I124" i="24"/>
  <c r="I120" i="24"/>
  <c r="I113" i="24"/>
  <c r="I139" i="24"/>
  <c r="I110" i="24"/>
  <c r="I134" i="24"/>
  <c r="I119" i="24"/>
  <c r="I148" i="24"/>
  <c r="I143" i="24"/>
  <c r="I140" i="24"/>
  <c r="I118" i="24"/>
  <c r="I142" i="24"/>
  <c r="I117" i="24"/>
  <c r="I135" i="24"/>
  <c r="I152" i="24"/>
  <c r="I151" i="24"/>
  <c r="I145" i="24"/>
  <c r="I147" i="24"/>
  <c r="I149" i="24"/>
  <c r="I122" i="24"/>
  <c r="D179" i="23"/>
  <c r="D172" i="23"/>
  <c r="D163" i="23"/>
  <c r="D206" i="23"/>
  <c r="D187" i="23"/>
  <c r="D162" i="23"/>
  <c r="D193" i="23"/>
  <c r="D186" i="23"/>
  <c r="D174" i="23"/>
  <c r="D166" i="23"/>
  <c r="D200" i="23"/>
  <c r="D194" i="23"/>
  <c r="D196" i="23"/>
  <c r="D185" i="23"/>
  <c r="D182" i="23"/>
  <c r="D192" i="23"/>
  <c r="D183" i="23"/>
  <c r="D176" i="23"/>
  <c r="D165" i="23"/>
  <c r="D175" i="23"/>
  <c r="D205" i="23"/>
  <c r="D198" i="23"/>
  <c r="D170" i="23"/>
  <c r="D197" i="23"/>
  <c r="D201" i="23"/>
  <c r="D189" i="23"/>
  <c r="D191" i="23"/>
  <c r="D195" i="23"/>
  <c r="D173" i="23"/>
  <c r="D180" i="23"/>
  <c r="D181" i="23"/>
  <c r="D190" i="23"/>
  <c r="D188" i="23"/>
  <c r="D202" i="23"/>
  <c r="D177" i="23"/>
  <c r="D204" i="23"/>
  <c r="D171" i="23"/>
  <c r="D169" i="23"/>
  <c r="D167" i="23"/>
  <c r="D164" i="23"/>
  <c r="D199" i="23"/>
  <c r="D203" i="23"/>
  <c r="D168" i="23"/>
  <c r="D184" i="23"/>
  <c r="D178" i="23"/>
  <c r="E177" i="2"/>
  <c r="E171" i="2"/>
  <c r="O191" i="2"/>
  <c r="E200" i="2"/>
  <c r="E164" i="2"/>
  <c r="D146" i="2"/>
  <c r="E184" i="2"/>
  <c r="E186" i="2"/>
  <c r="O173" i="2"/>
  <c r="D140" i="2"/>
  <c r="E168" i="2"/>
  <c r="O206" i="2"/>
  <c r="O197" i="2"/>
  <c r="I178" i="23"/>
  <c r="I194" i="23"/>
  <c r="I185" i="23"/>
  <c r="I188" i="23"/>
  <c r="I197" i="23"/>
  <c r="I168" i="23"/>
  <c r="I184" i="23"/>
  <c r="I177" i="23"/>
  <c r="I175" i="23"/>
  <c r="I183" i="23"/>
  <c r="I176" i="23"/>
  <c r="I196" i="23"/>
  <c r="I174" i="23"/>
  <c r="I172" i="23"/>
  <c r="I173" i="23"/>
  <c r="I163" i="23"/>
  <c r="I204" i="23"/>
  <c r="I199" i="23"/>
  <c r="I206" i="23"/>
  <c r="I191" i="23"/>
  <c r="I189" i="23"/>
  <c r="I205" i="23"/>
  <c r="I190" i="23"/>
  <c r="I192" i="23"/>
  <c r="I170" i="23"/>
  <c r="I203" i="23"/>
  <c r="I162" i="23"/>
  <c r="I179" i="23"/>
  <c r="I193" i="23"/>
  <c r="I166" i="23"/>
  <c r="I201" i="23"/>
  <c r="I180" i="23"/>
  <c r="I171" i="23"/>
  <c r="I181" i="23"/>
  <c r="I195" i="23"/>
  <c r="I167" i="23"/>
  <c r="I186" i="23"/>
  <c r="I187" i="23"/>
  <c r="I165" i="23"/>
  <c r="I182" i="23"/>
  <c r="I202" i="23"/>
  <c r="I198" i="23"/>
  <c r="I200" i="23"/>
  <c r="I164" i="23"/>
  <c r="I169" i="23"/>
  <c r="I142" i="2"/>
  <c r="O201" i="2"/>
  <c r="D143" i="2"/>
  <c r="E178" i="2"/>
  <c r="A167" i="25"/>
  <c r="A115" i="25"/>
  <c r="A63" i="25"/>
  <c r="A14" i="25"/>
  <c r="A115" i="24"/>
  <c r="A63" i="24"/>
  <c r="A167" i="24"/>
  <c r="A14" i="24"/>
  <c r="A166" i="23"/>
  <c r="A114" i="23"/>
  <c r="A62" i="23"/>
  <c r="A13" i="23"/>
  <c r="J29" i="18"/>
  <c r="J38" i="18"/>
  <c r="J12" i="18"/>
  <c r="J20" i="18"/>
  <c r="J44" i="18"/>
  <c r="J21" i="18"/>
  <c r="J46" i="18"/>
  <c r="J15" i="18"/>
  <c r="J17" i="18"/>
  <c r="J25" i="18"/>
  <c r="J10" i="18"/>
  <c r="J50" i="18"/>
  <c r="J13" i="18"/>
  <c r="J45" i="18"/>
  <c r="J7" i="18"/>
  <c r="J39" i="18"/>
  <c r="J8" i="18"/>
  <c r="J32" i="18"/>
  <c r="J40" i="18"/>
  <c r="J18" i="18"/>
  <c r="J42" i="18"/>
  <c r="J11" i="18"/>
  <c r="J19" i="18"/>
  <c r="J43" i="18"/>
  <c r="J51" i="18"/>
  <c r="M161" i="2"/>
  <c r="M109" i="2"/>
  <c r="E109" i="2"/>
  <c r="E161" i="2"/>
  <c r="G109" i="2"/>
  <c r="G161" i="2"/>
  <c r="D161" i="2"/>
  <c r="D109" i="2"/>
  <c r="I161" i="2"/>
  <c r="I109" i="2"/>
  <c r="N161" i="2"/>
  <c r="N109" i="2"/>
  <c r="F109" i="2"/>
  <c r="F161" i="2"/>
  <c r="K161" i="2"/>
  <c r="K109" i="2"/>
  <c r="L161" i="2"/>
  <c r="L109" i="2"/>
  <c r="O109" i="2"/>
  <c r="O161" i="2"/>
  <c r="J161" i="2"/>
  <c r="J109" i="2"/>
  <c r="B161" i="2"/>
  <c r="B109" i="2"/>
  <c r="N44" i="18"/>
  <c r="S44" i="18" s="1"/>
  <c r="N46" i="18"/>
  <c r="S46" i="18" s="1"/>
  <c r="N49" i="18"/>
  <c r="S49" i="18" s="1"/>
  <c r="V22" i="18"/>
  <c r="W45" i="18"/>
  <c r="U45" i="18"/>
  <c r="V44" i="18"/>
  <c r="W39" i="18"/>
  <c r="V38" i="18"/>
  <c r="W31" i="18"/>
  <c r="V26" i="18"/>
  <c r="A12" i="19"/>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B55" i="2"/>
  <c r="R206" i="24" l="1"/>
  <c r="N45" i="18"/>
  <c r="S45" i="18" s="1"/>
  <c r="AC45" i="18" s="1"/>
  <c r="E56" i="18"/>
  <c r="E57" i="18" s="1"/>
  <c r="J56" i="18"/>
  <c r="J57" i="18" s="1"/>
  <c r="X46" i="18"/>
  <c r="L56" i="18"/>
  <c r="L57" i="18" s="1"/>
  <c r="A169" i="27"/>
  <c r="A117" i="27"/>
  <c r="A16" i="27"/>
  <c r="A65" i="27"/>
  <c r="A169" i="26"/>
  <c r="A117" i="26"/>
  <c r="A65" i="26"/>
  <c r="A16" i="26"/>
  <c r="R174" i="2"/>
  <c r="T174" i="2" s="1"/>
  <c r="R110" i="2"/>
  <c r="T110" i="2" s="1"/>
  <c r="R69" i="23"/>
  <c r="T69" i="23" s="1"/>
  <c r="R112" i="2"/>
  <c r="T112" i="2" s="1"/>
  <c r="R163" i="2"/>
  <c r="T163" i="2" s="1"/>
  <c r="R134" i="2"/>
  <c r="T134" i="2" s="1"/>
  <c r="R195" i="2"/>
  <c r="T195" i="2" s="1"/>
  <c r="R152" i="2"/>
  <c r="T152" i="2" s="1"/>
  <c r="R166" i="2"/>
  <c r="T166" i="2" s="1"/>
  <c r="R83" i="24"/>
  <c r="R113" i="23"/>
  <c r="T113" i="23" s="1"/>
  <c r="R66" i="23"/>
  <c r="T66" i="23" s="1"/>
  <c r="R125" i="2"/>
  <c r="T125" i="2" s="1"/>
  <c r="R141" i="2"/>
  <c r="T141" i="2" s="1"/>
  <c r="R135" i="2"/>
  <c r="T135" i="2" s="1"/>
  <c r="R84" i="24"/>
  <c r="R93" i="24"/>
  <c r="R98" i="24"/>
  <c r="R91" i="24"/>
  <c r="R179" i="2"/>
  <c r="T179" i="2" s="1"/>
  <c r="R196" i="2"/>
  <c r="T196" i="2" s="1"/>
  <c r="R149" i="2"/>
  <c r="T149" i="2" s="1"/>
  <c r="R83" i="23"/>
  <c r="T83" i="23" s="1"/>
  <c r="R118" i="2"/>
  <c r="T118" i="2" s="1"/>
  <c r="R114" i="2"/>
  <c r="T114" i="2" s="1"/>
  <c r="R127" i="2"/>
  <c r="T127" i="2" s="1"/>
  <c r="R132" i="2"/>
  <c r="T132" i="2" s="1"/>
  <c r="R181" i="2"/>
  <c r="T181" i="2" s="1"/>
  <c r="R137" i="2"/>
  <c r="T137" i="2" s="1"/>
  <c r="R131" i="2"/>
  <c r="T131" i="2" s="1"/>
  <c r="R147" i="2"/>
  <c r="T147" i="2" s="1"/>
  <c r="R95" i="23"/>
  <c r="T95" i="23" s="1"/>
  <c r="R133" i="2"/>
  <c r="T133" i="2" s="1"/>
  <c r="R130" i="2"/>
  <c r="T130" i="2" s="1"/>
  <c r="R121" i="2"/>
  <c r="T121" i="2" s="1"/>
  <c r="R168" i="2"/>
  <c r="T168" i="2" s="1"/>
  <c r="R205" i="2"/>
  <c r="T205" i="2" s="1"/>
  <c r="R151" i="2"/>
  <c r="T151" i="2" s="1"/>
  <c r="R129" i="2"/>
  <c r="T129" i="2" s="1"/>
  <c r="R145" i="2"/>
  <c r="T145" i="2" s="1"/>
  <c r="R170" i="2"/>
  <c r="T170" i="2" s="1"/>
  <c r="R140" i="2"/>
  <c r="T140" i="2" s="1"/>
  <c r="R97" i="24"/>
  <c r="R126" i="2"/>
  <c r="T126" i="2" s="1"/>
  <c r="R117" i="2"/>
  <c r="T117" i="2" s="1"/>
  <c r="R92" i="24"/>
  <c r="R89" i="24"/>
  <c r="R124" i="2"/>
  <c r="T124" i="2" s="1"/>
  <c r="R175" i="2"/>
  <c r="T175" i="2" s="1"/>
  <c r="R148" i="2"/>
  <c r="T148" i="2" s="1"/>
  <c r="R113" i="2"/>
  <c r="T113" i="2" s="1"/>
  <c r="R143" i="2"/>
  <c r="T143" i="2" s="1"/>
  <c r="R136" i="2"/>
  <c r="T136" i="2" s="1"/>
  <c r="R194" i="24"/>
  <c r="R177" i="24"/>
  <c r="R169" i="24"/>
  <c r="R119" i="2"/>
  <c r="T119" i="2" s="1"/>
  <c r="R101" i="24"/>
  <c r="R62" i="24"/>
  <c r="R79" i="24"/>
  <c r="R123" i="2"/>
  <c r="T123" i="2" s="1"/>
  <c r="R194" i="2"/>
  <c r="T194" i="2" s="1"/>
  <c r="R139" i="2"/>
  <c r="T139" i="2" s="1"/>
  <c r="R183" i="2"/>
  <c r="T183" i="2" s="1"/>
  <c r="R74" i="24"/>
  <c r="R144" i="2"/>
  <c r="T144" i="2" s="1"/>
  <c r="R191" i="2"/>
  <c r="T191" i="2" s="1"/>
  <c r="R69" i="24"/>
  <c r="R199" i="2"/>
  <c r="T199" i="2" s="1"/>
  <c r="R203" i="2"/>
  <c r="T203" i="2" s="1"/>
  <c r="R154" i="2"/>
  <c r="T154" i="2" s="1"/>
  <c r="R62" i="23"/>
  <c r="T62" i="23" s="1"/>
  <c r="R73" i="23"/>
  <c r="T73" i="23" s="1"/>
  <c r="R93" i="23"/>
  <c r="T93" i="23" s="1"/>
  <c r="R185" i="2"/>
  <c r="T185" i="2" s="1"/>
  <c r="R138" i="2"/>
  <c r="T138" i="2" s="1"/>
  <c r="R111" i="2"/>
  <c r="T111" i="2" s="1"/>
  <c r="R167" i="2"/>
  <c r="T167" i="2" s="1"/>
  <c r="R192" i="2"/>
  <c r="T192" i="2" s="1"/>
  <c r="R86" i="24"/>
  <c r="R94" i="24"/>
  <c r="R153" i="2"/>
  <c r="T153" i="2" s="1"/>
  <c r="R90" i="24"/>
  <c r="R95" i="24"/>
  <c r="R169" i="2"/>
  <c r="T169" i="2" s="1"/>
  <c r="R186" i="24"/>
  <c r="R197" i="2"/>
  <c r="T197" i="2" s="1"/>
  <c r="R150" i="2"/>
  <c r="T150" i="2" s="1"/>
  <c r="R135" i="23"/>
  <c r="T135" i="23" s="1"/>
  <c r="R139" i="23"/>
  <c r="T139" i="23" s="1"/>
  <c r="R180" i="2"/>
  <c r="T180" i="2" s="1"/>
  <c r="R201" i="2"/>
  <c r="T201" i="2" s="1"/>
  <c r="R122" i="2"/>
  <c r="T122" i="2" s="1"/>
  <c r="R115" i="2"/>
  <c r="T115" i="2" s="1"/>
  <c r="R127" i="23"/>
  <c r="T127" i="23" s="1"/>
  <c r="R85" i="23"/>
  <c r="T85" i="23" s="1"/>
  <c r="R88" i="23"/>
  <c r="T88" i="23" s="1"/>
  <c r="R165" i="2"/>
  <c r="T165" i="2" s="1"/>
  <c r="R190" i="2"/>
  <c r="T190" i="2" s="1"/>
  <c r="R188" i="2"/>
  <c r="T188" i="2" s="1"/>
  <c r="R187" i="2"/>
  <c r="T187" i="2" s="1"/>
  <c r="R81" i="24"/>
  <c r="R60" i="24"/>
  <c r="T60" i="24" s="1"/>
  <c r="R175" i="24"/>
  <c r="R172" i="2"/>
  <c r="T172" i="2" s="1"/>
  <c r="R110" i="23"/>
  <c r="T110" i="23" s="1"/>
  <c r="R164" i="2"/>
  <c r="T164" i="2" s="1"/>
  <c r="R70" i="24"/>
  <c r="R193" i="2"/>
  <c r="T193" i="2" s="1"/>
  <c r="R204" i="2"/>
  <c r="T204" i="2" s="1"/>
  <c r="R60" i="23"/>
  <c r="T60" i="23" s="1"/>
  <c r="R63" i="23"/>
  <c r="T63" i="23" s="1"/>
  <c r="R84" i="23"/>
  <c r="T84" i="23" s="1"/>
  <c r="R167" i="23"/>
  <c r="T167" i="23" s="1"/>
  <c r="R177" i="2"/>
  <c r="T177" i="2" s="1"/>
  <c r="R66" i="24"/>
  <c r="R186" i="2"/>
  <c r="T186" i="2" s="1"/>
  <c r="R120" i="2"/>
  <c r="T120" i="2" s="1"/>
  <c r="R85" i="24"/>
  <c r="R189" i="2"/>
  <c r="T189" i="2" s="1"/>
  <c r="R67" i="24"/>
  <c r="R133" i="23"/>
  <c r="T133" i="23" s="1"/>
  <c r="R200" i="2"/>
  <c r="T200" i="2" s="1"/>
  <c r="R176" i="2"/>
  <c r="T176" i="2" s="1"/>
  <c r="R63" i="24"/>
  <c r="R140" i="23"/>
  <c r="T140" i="23" s="1"/>
  <c r="R128" i="2"/>
  <c r="T128" i="2" s="1"/>
  <c r="R97" i="23"/>
  <c r="T97" i="23" s="1"/>
  <c r="R197" i="24"/>
  <c r="R145" i="23"/>
  <c r="T145" i="23" s="1"/>
  <c r="R116" i="2"/>
  <c r="T116" i="2" s="1"/>
  <c r="R98" i="23"/>
  <c r="T98" i="23" s="1"/>
  <c r="R171" i="2"/>
  <c r="T171" i="2" s="1"/>
  <c r="R193" i="23"/>
  <c r="T193" i="23" s="1"/>
  <c r="R58" i="24"/>
  <c r="T58" i="24" s="1"/>
  <c r="R117" i="23"/>
  <c r="T117" i="23" s="1"/>
  <c r="R80" i="24"/>
  <c r="R117" i="24"/>
  <c r="R125" i="24"/>
  <c r="R142" i="2"/>
  <c r="T142" i="2" s="1"/>
  <c r="R99" i="24"/>
  <c r="R87" i="23"/>
  <c r="T87" i="23" s="1"/>
  <c r="R99" i="23"/>
  <c r="T99" i="23" s="1"/>
  <c r="R61" i="23"/>
  <c r="T61" i="23" s="1"/>
  <c r="R205" i="23"/>
  <c r="T205" i="23" s="1"/>
  <c r="R187" i="23"/>
  <c r="T187" i="23" s="1"/>
  <c r="R163" i="24"/>
  <c r="T163" i="24" s="1"/>
  <c r="R116" i="24"/>
  <c r="R122" i="24"/>
  <c r="R149" i="24"/>
  <c r="R146" i="24"/>
  <c r="R119" i="24"/>
  <c r="R198" i="2"/>
  <c r="T198" i="2" s="1"/>
  <c r="R100" i="24"/>
  <c r="R202" i="2"/>
  <c r="T202" i="2" s="1"/>
  <c r="R65" i="23"/>
  <c r="T65" i="23" s="1"/>
  <c r="R91" i="23"/>
  <c r="T91" i="23" s="1"/>
  <c r="R64" i="23"/>
  <c r="T64" i="23" s="1"/>
  <c r="R76" i="23"/>
  <c r="T76" i="23" s="1"/>
  <c r="R72" i="23"/>
  <c r="T72" i="23" s="1"/>
  <c r="R75" i="23"/>
  <c r="T75" i="23" s="1"/>
  <c r="R149" i="23"/>
  <c r="T149" i="23" s="1"/>
  <c r="R203" i="24"/>
  <c r="R59" i="24"/>
  <c r="T59" i="24" s="1"/>
  <c r="R147" i="23"/>
  <c r="T147" i="23" s="1"/>
  <c r="R181" i="23"/>
  <c r="T181" i="23" s="1"/>
  <c r="R77" i="24"/>
  <c r="R75" i="24"/>
  <c r="R78" i="24"/>
  <c r="R173" i="2"/>
  <c r="T173" i="2" s="1"/>
  <c r="R185" i="23"/>
  <c r="T185" i="23" s="1"/>
  <c r="R136" i="24"/>
  <c r="R68" i="24"/>
  <c r="R206" i="2"/>
  <c r="T206" i="2" s="1"/>
  <c r="R206" i="23"/>
  <c r="T206" i="23" s="1"/>
  <c r="R147" i="24"/>
  <c r="R142" i="24"/>
  <c r="R137" i="24"/>
  <c r="R118" i="24"/>
  <c r="R140" i="24"/>
  <c r="R102" i="23"/>
  <c r="T102" i="23" s="1"/>
  <c r="R101" i="23"/>
  <c r="T101" i="23" s="1"/>
  <c r="R89" i="23"/>
  <c r="T89" i="23" s="1"/>
  <c r="R100" i="23"/>
  <c r="T100" i="23" s="1"/>
  <c r="R96" i="24"/>
  <c r="R191" i="24"/>
  <c r="R120" i="23"/>
  <c r="T120" i="23" s="1"/>
  <c r="R70" i="23"/>
  <c r="T70" i="23" s="1"/>
  <c r="R182" i="23"/>
  <c r="T182" i="23" s="1"/>
  <c r="R102" i="24"/>
  <c r="R169" i="23"/>
  <c r="T169" i="23" s="1"/>
  <c r="R198" i="23"/>
  <c r="T198" i="23" s="1"/>
  <c r="R111" i="24"/>
  <c r="T111" i="24" s="1"/>
  <c r="R132" i="24"/>
  <c r="R61" i="24"/>
  <c r="R178" i="2"/>
  <c r="T178" i="2" s="1"/>
  <c r="R146" i="2"/>
  <c r="T146" i="2" s="1"/>
  <c r="R191" i="23"/>
  <c r="T191" i="23" s="1"/>
  <c r="R182" i="2"/>
  <c r="T182" i="2" s="1"/>
  <c r="R184" i="2"/>
  <c r="T184" i="2" s="1"/>
  <c r="R205" i="24"/>
  <c r="R171" i="24"/>
  <c r="R201" i="24"/>
  <c r="R174" i="24"/>
  <c r="R198" i="24"/>
  <c r="T206" i="24"/>
  <c r="R64" i="24"/>
  <c r="R82" i="24"/>
  <c r="R86" i="23"/>
  <c r="T86" i="23" s="1"/>
  <c r="R77" i="23"/>
  <c r="T77" i="23" s="1"/>
  <c r="R67" i="23"/>
  <c r="T67" i="23" s="1"/>
  <c r="R74" i="23"/>
  <c r="T74" i="23" s="1"/>
  <c r="R82" i="23"/>
  <c r="T82" i="23" s="1"/>
  <c r="R123" i="23"/>
  <c r="T123" i="23" s="1"/>
  <c r="R87" i="24"/>
  <c r="R162" i="23"/>
  <c r="T162" i="23" s="1"/>
  <c r="R119" i="23"/>
  <c r="T119" i="23" s="1"/>
  <c r="R171" i="23"/>
  <c r="T171" i="23" s="1"/>
  <c r="R178" i="24"/>
  <c r="R200" i="24"/>
  <c r="R128" i="23"/>
  <c r="T128" i="23" s="1"/>
  <c r="R195" i="23"/>
  <c r="T195" i="23" s="1"/>
  <c r="R194" i="23"/>
  <c r="T194" i="23" s="1"/>
  <c r="R182" i="24"/>
  <c r="R151" i="24"/>
  <c r="R153" i="24"/>
  <c r="R150" i="23"/>
  <c r="T150" i="23" s="1"/>
  <c r="R177" i="23"/>
  <c r="T177" i="23" s="1"/>
  <c r="R200" i="23"/>
  <c r="T200" i="23" s="1"/>
  <c r="R59" i="23"/>
  <c r="T59" i="23" s="1"/>
  <c r="R189" i="24"/>
  <c r="R192" i="24"/>
  <c r="R143" i="24"/>
  <c r="R115" i="24"/>
  <c r="R80" i="23"/>
  <c r="T80" i="23" s="1"/>
  <c r="R146" i="23"/>
  <c r="T146" i="23" s="1"/>
  <c r="R121" i="23"/>
  <c r="T121" i="23" s="1"/>
  <c r="R94" i="23"/>
  <c r="T94" i="23" s="1"/>
  <c r="R203" i="23"/>
  <c r="T203" i="23" s="1"/>
  <c r="R202" i="23"/>
  <c r="T202" i="23" s="1"/>
  <c r="R189" i="23"/>
  <c r="T189" i="23" s="1"/>
  <c r="R176" i="23"/>
  <c r="T176" i="23" s="1"/>
  <c r="R166" i="23"/>
  <c r="T166" i="23" s="1"/>
  <c r="R172" i="23"/>
  <c r="T172" i="23" s="1"/>
  <c r="R162" i="24"/>
  <c r="T162" i="24" s="1"/>
  <c r="R184" i="24"/>
  <c r="R183" i="24"/>
  <c r="R176" i="24"/>
  <c r="R202" i="24"/>
  <c r="R193" i="24"/>
  <c r="R110" i="24"/>
  <c r="T110" i="24" s="1"/>
  <c r="R134" i="24"/>
  <c r="R112" i="24"/>
  <c r="T112" i="24" s="1"/>
  <c r="R123" i="24"/>
  <c r="R113" i="24"/>
  <c r="R131" i="24"/>
  <c r="R148" i="23"/>
  <c r="T148" i="23" s="1"/>
  <c r="R125" i="23"/>
  <c r="T125" i="23" s="1"/>
  <c r="R137" i="23"/>
  <c r="T137" i="23" s="1"/>
  <c r="R131" i="23"/>
  <c r="T131" i="23" s="1"/>
  <c r="R136" i="23"/>
  <c r="T136" i="23" s="1"/>
  <c r="R90" i="23"/>
  <c r="T90" i="23" s="1"/>
  <c r="R170" i="23"/>
  <c r="T170" i="23" s="1"/>
  <c r="R127" i="24"/>
  <c r="R96" i="23"/>
  <c r="T96" i="23" s="1"/>
  <c r="R114" i="23"/>
  <c r="T114" i="23" s="1"/>
  <c r="R124" i="23"/>
  <c r="T124" i="23" s="1"/>
  <c r="R111" i="23"/>
  <c r="T111" i="23" s="1"/>
  <c r="R204" i="23"/>
  <c r="T204" i="23" s="1"/>
  <c r="R88" i="24"/>
  <c r="R188" i="24"/>
  <c r="R121" i="24"/>
  <c r="R124" i="24"/>
  <c r="R138" i="23"/>
  <c r="T138" i="23" s="1"/>
  <c r="R79" i="23"/>
  <c r="T79" i="23" s="1"/>
  <c r="R163" i="23"/>
  <c r="T163" i="23" s="1"/>
  <c r="R173" i="24"/>
  <c r="R181" i="24"/>
  <c r="R152" i="24"/>
  <c r="R133" i="24"/>
  <c r="R65" i="24"/>
  <c r="R141" i="23"/>
  <c r="T141" i="23" s="1"/>
  <c r="R199" i="23"/>
  <c r="T199" i="23" s="1"/>
  <c r="R188" i="23"/>
  <c r="T188" i="23" s="1"/>
  <c r="R201" i="23"/>
  <c r="T201" i="23" s="1"/>
  <c r="R183" i="23"/>
  <c r="T183" i="23" s="1"/>
  <c r="R174" i="23"/>
  <c r="T174" i="23" s="1"/>
  <c r="R179" i="23"/>
  <c r="T179" i="23" s="1"/>
  <c r="R68" i="23"/>
  <c r="T68" i="23" s="1"/>
  <c r="R166" i="24"/>
  <c r="R164" i="24"/>
  <c r="T164" i="24" s="1"/>
  <c r="R179" i="24"/>
  <c r="R195" i="24"/>
  <c r="R185" i="24"/>
  <c r="R141" i="24"/>
  <c r="R120" i="24"/>
  <c r="R130" i="24"/>
  <c r="R139" i="24"/>
  <c r="R114" i="24"/>
  <c r="R138" i="24"/>
  <c r="R71" i="24"/>
  <c r="R116" i="23"/>
  <c r="T116" i="23" s="1"/>
  <c r="R144" i="23"/>
  <c r="T144" i="23" s="1"/>
  <c r="R129" i="23"/>
  <c r="T129" i="23" s="1"/>
  <c r="R112" i="23"/>
  <c r="T112" i="23" s="1"/>
  <c r="R118" i="23"/>
  <c r="T118" i="23" s="1"/>
  <c r="R151" i="23"/>
  <c r="T151" i="23" s="1"/>
  <c r="R180" i="23"/>
  <c r="T180" i="23" s="1"/>
  <c r="R196" i="24"/>
  <c r="R135" i="24"/>
  <c r="R143" i="23"/>
  <c r="T143" i="23" s="1"/>
  <c r="R178" i="23"/>
  <c r="T178" i="23" s="1"/>
  <c r="R173" i="23"/>
  <c r="T173" i="23" s="1"/>
  <c r="R196" i="23"/>
  <c r="T196" i="23" s="1"/>
  <c r="R204" i="24"/>
  <c r="R187" i="24"/>
  <c r="R153" i="23"/>
  <c r="T153" i="23" s="1"/>
  <c r="R76" i="24"/>
  <c r="R184" i="23"/>
  <c r="T184" i="23" s="1"/>
  <c r="R175" i="23"/>
  <c r="T175" i="23" s="1"/>
  <c r="R92" i="23"/>
  <c r="T92" i="23" s="1"/>
  <c r="R128" i="24"/>
  <c r="R58" i="23"/>
  <c r="T58" i="23" s="1"/>
  <c r="R154" i="23"/>
  <c r="T154" i="23" s="1"/>
  <c r="R168" i="23"/>
  <c r="T168" i="23" s="1"/>
  <c r="R165" i="23"/>
  <c r="T165" i="23" s="1"/>
  <c r="R199" i="24"/>
  <c r="R165" i="24"/>
  <c r="R148" i="24"/>
  <c r="R78" i="23"/>
  <c r="T78" i="23" s="1"/>
  <c r="R132" i="23"/>
  <c r="T132" i="23" s="1"/>
  <c r="R142" i="23"/>
  <c r="T142" i="23" s="1"/>
  <c r="R73" i="24"/>
  <c r="R164" i="23"/>
  <c r="T164" i="23" s="1"/>
  <c r="R190" i="23"/>
  <c r="T190" i="23" s="1"/>
  <c r="R197" i="23"/>
  <c r="T197" i="23" s="1"/>
  <c r="R192" i="23"/>
  <c r="T192" i="23" s="1"/>
  <c r="R186" i="23"/>
  <c r="T186" i="23" s="1"/>
  <c r="R167" i="24"/>
  <c r="R190" i="24"/>
  <c r="R168" i="24"/>
  <c r="R170" i="24"/>
  <c r="R172" i="24"/>
  <c r="R180" i="24"/>
  <c r="R72" i="24"/>
  <c r="R145" i="24"/>
  <c r="R144" i="24"/>
  <c r="R129" i="24"/>
  <c r="R150" i="24"/>
  <c r="R126" i="24"/>
  <c r="R154" i="24"/>
  <c r="R81" i="23"/>
  <c r="T81" i="23" s="1"/>
  <c r="R71" i="23"/>
  <c r="T71" i="23" s="1"/>
  <c r="R134" i="23"/>
  <c r="T134" i="23" s="1"/>
  <c r="R115" i="23"/>
  <c r="T115" i="23" s="1"/>
  <c r="R130" i="23"/>
  <c r="T130" i="23" s="1"/>
  <c r="R152" i="23"/>
  <c r="T152" i="23" s="1"/>
  <c r="R122" i="23"/>
  <c r="T122" i="23" s="1"/>
  <c r="R126" i="23"/>
  <c r="T126" i="23" s="1"/>
  <c r="A168" i="25"/>
  <c r="A116" i="25"/>
  <c r="A64" i="25"/>
  <c r="A15" i="25"/>
  <c r="A168" i="24"/>
  <c r="A116" i="24"/>
  <c r="A64" i="24"/>
  <c r="A15" i="24"/>
  <c r="A167" i="23"/>
  <c r="A115" i="23"/>
  <c r="A63" i="23"/>
  <c r="A14" i="23"/>
  <c r="X47" i="18"/>
  <c r="X50" i="18"/>
  <c r="AC48" i="18"/>
  <c r="AC46" i="18"/>
  <c r="AC47" i="18"/>
  <c r="AC50" i="18"/>
  <c r="X48" i="18"/>
  <c r="AC49" i="18"/>
  <c r="AC44" i="18"/>
  <c r="X44" i="18"/>
  <c r="X45" i="18"/>
  <c r="X49" i="18"/>
  <c r="I55" i="2"/>
  <c r="O55" i="2"/>
  <c r="G55" i="2"/>
  <c r="J55" i="2"/>
  <c r="H55" i="2"/>
  <c r="L55" i="2"/>
  <c r="M55" i="2"/>
  <c r="M58" i="2" s="1"/>
  <c r="N55" i="2"/>
  <c r="B94" i="2"/>
  <c r="B66" i="2"/>
  <c r="B81" i="2"/>
  <c r="B74" i="2"/>
  <c r="B65" i="2"/>
  <c r="B82" i="2"/>
  <c r="B62" i="2"/>
  <c r="B69" i="2"/>
  <c r="B102" i="2"/>
  <c r="B73" i="2"/>
  <c r="B97" i="2"/>
  <c r="B95" i="2"/>
  <c r="B63" i="2"/>
  <c r="B76" i="2"/>
  <c r="B91" i="2"/>
  <c r="B59" i="2"/>
  <c r="B72" i="2"/>
  <c r="B85" i="2"/>
  <c r="B89" i="2"/>
  <c r="B93" i="2"/>
  <c r="B87" i="2"/>
  <c r="B100" i="2"/>
  <c r="B68" i="2"/>
  <c r="B86" i="2"/>
  <c r="B90" i="2"/>
  <c r="B75" i="2"/>
  <c r="B88" i="2"/>
  <c r="B101" i="2"/>
  <c r="B77" i="2"/>
  <c r="B98" i="2"/>
  <c r="B83" i="2"/>
  <c r="B64" i="2"/>
  <c r="B79" i="2"/>
  <c r="B60" i="2"/>
  <c r="B78" i="2"/>
  <c r="B70" i="2"/>
  <c r="B67" i="2"/>
  <c r="B61" i="2"/>
  <c r="B71" i="2"/>
  <c r="B92" i="2"/>
  <c r="B84" i="2"/>
  <c r="B99" i="2"/>
  <c r="B80" i="2"/>
  <c r="B96" i="2"/>
  <c r="K55" i="2"/>
  <c r="C55" i="2"/>
  <c r="D55" i="2"/>
  <c r="N25" i="18"/>
  <c r="N33" i="18"/>
  <c r="N41" i="18"/>
  <c r="N11" i="18"/>
  <c r="N19" i="18"/>
  <c r="N29" i="18"/>
  <c r="N37" i="18"/>
  <c r="N39" i="18"/>
  <c r="N7" i="18"/>
  <c r="N15" i="18"/>
  <c r="A62" i="19"/>
  <c r="A63" i="19" s="1"/>
  <c r="N5" i="18"/>
  <c r="N13" i="18"/>
  <c r="N21" i="18"/>
  <c r="V24" i="18"/>
  <c r="N27" i="18"/>
  <c r="V32" i="18"/>
  <c r="N35" i="18"/>
  <c r="N43" i="18"/>
  <c r="V16" i="18"/>
  <c r="V8" i="18"/>
  <c r="N9" i="18"/>
  <c r="N17" i="18"/>
  <c r="N23" i="18"/>
  <c r="V28" i="18"/>
  <c r="N31" i="18"/>
  <c r="V36" i="18"/>
  <c r="U39" i="18"/>
  <c r="V39" i="18"/>
  <c r="V5" i="18"/>
  <c r="N6" i="18"/>
  <c r="V7" i="18"/>
  <c r="N8" i="18"/>
  <c r="V9" i="18"/>
  <c r="N10" i="18"/>
  <c r="V11" i="18"/>
  <c r="N12" i="18"/>
  <c r="V13" i="18"/>
  <c r="N14" i="18"/>
  <c r="V15" i="18"/>
  <c r="V17" i="18"/>
  <c r="V19" i="18"/>
  <c r="V21" i="18"/>
  <c r="V23" i="18"/>
  <c r="N24" i="18"/>
  <c r="V25" i="18"/>
  <c r="N26" i="18"/>
  <c r="V27" i="18"/>
  <c r="N28" i="18"/>
  <c r="V29" i="18"/>
  <c r="N30" i="18"/>
  <c r="V31" i="18"/>
  <c r="W32" i="18"/>
  <c r="V33" i="18"/>
  <c r="N34" i="18"/>
  <c r="V35" i="18"/>
  <c r="V37" i="18"/>
  <c r="V41" i="18"/>
  <c r="V43" i="18"/>
  <c r="N16" i="18"/>
  <c r="N18" i="18"/>
  <c r="N20" i="18"/>
  <c r="N22" i="18"/>
  <c r="N32" i="18"/>
  <c r="N36" i="18"/>
  <c r="N38" i="18"/>
  <c r="N40" i="18"/>
  <c r="N42" i="18"/>
  <c r="U6" i="18"/>
  <c r="W6" i="18"/>
  <c r="U8" i="18"/>
  <c r="W8" i="18"/>
  <c r="U10" i="18"/>
  <c r="W10" i="18"/>
  <c r="U12" i="18"/>
  <c r="W12" i="18"/>
  <c r="U14" i="18"/>
  <c r="W14" i="18"/>
  <c r="U16" i="18"/>
  <c r="W16" i="18"/>
  <c r="U18" i="18"/>
  <c r="W18" i="18"/>
  <c r="U20" i="18"/>
  <c r="W20" i="18"/>
  <c r="U22" i="18"/>
  <c r="W22" i="18"/>
  <c r="U24" i="18"/>
  <c r="W24" i="18"/>
  <c r="U26" i="18"/>
  <c r="W26" i="18"/>
  <c r="U28" i="18"/>
  <c r="W28" i="18"/>
  <c r="U30" i="18"/>
  <c r="W30" i="18"/>
  <c r="U32" i="18"/>
  <c r="U34" i="18"/>
  <c r="W34" i="18"/>
  <c r="U36" i="18"/>
  <c r="W36" i="18"/>
  <c r="U38" i="18"/>
  <c r="W38" i="18"/>
  <c r="U40" i="18"/>
  <c r="W40" i="18"/>
  <c r="U42" i="18"/>
  <c r="W42" i="18"/>
  <c r="U44" i="18"/>
  <c r="W44" i="18"/>
  <c r="U5" i="18"/>
  <c r="W5" i="18"/>
  <c r="U7" i="18"/>
  <c r="W7" i="18"/>
  <c r="U9" i="18"/>
  <c r="W9" i="18"/>
  <c r="U11" i="18"/>
  <c r="W11" i="18"/>
  <c r="U13" i="18"/>
  <c r="W13" i="18"/>
  <c r="U15" i="18"/>
  <c r="W15" i="18"/>
  <c r="U17" i="18"/>
  <c r="W17" i="18"/>
  <c r="U19" i="18"/>
  <c r="W19" i="18"/>
  <c r="U21" i="18"/>
  <c r="W21" i="18"/>
  <c r="U23" i="18"/>
  <c r="W23" i="18"/>
  <c r="U25" i="18"/>
  <c r="W25" i="18"/>
  <c r="U27" i="18"/>
  <c r="W27" i="18"/>
  <c r="U29" i="18"/>
  <c r="W29" i="18"/>
  <c r="U31" i="18"/>
  <c r="U33" i="18"/>
  <c r="W33" i="18"/>
  <c r="U35" i="18"/>
  <c r="W35" i="18"/>
  <c r="U37" i="18"/>
  <c r="W37" i="18"/>
  <c r="U41" i="18"/>
  <c r="W41" i="18"/>
  <c r="U43" i="18"/>
  <c r="W43" i="18"/>
  <c r="F55" i="2"/>
  <c r="A163" i="2"/>
  <c r="A111" i="2"/>
  <c r="A59" i="2"/>
  <c r="A169" i="2"/>
  <c r="A117" i="2"/>
  <c r="A65" i="2"/>
  <c r="A197" i="2"/>
  <c r="A145" i="2"/>
  <c r="A93" i="2"/>
  <c r="A162" i="2"/>
  <c r="A110" i="2"/>
  <c r="A58" i="2"/>
  <c r="A164" i="2"/>
  <c r="A112" i="2"/>
  <c r="A60" i="2"/>
  <c r="A166" i="2"/>
  <c r="A114" i="2"/>
  <c r="A62" i="2"/>
  <c r="A168" i="2"/>
  <c r="A116" i="2"/>
  <c r="A64" i="2"/>
  <c r="A170" i="2"/>
  <c r="A118" i="2"/>
  <c r="A66" i="2"/>
  <c r="A172" i="2"/>
  <c r="A120" i="2"/>
  <c r="A68" i="2"/>
  <c r="A174" i="2"/>
  <c r="A122" i="2"/>
  <c r="A70" i="2"/>
  <c r="A176" i="2"/>
  <c r="A124" i="2"/>
  <c r="A72" i="2"/>
  <c r="A178" i="2"/>
  <c r="A126" i="2"/>
  <c r="A74" i="2"/>
  <c r="A180" i="2"/>
  <c r="A128" i="2"/>
  <c r="A76" i="2"/>
  <c r="A182" i="2"/>
  <c r="A130" i="2"/>
  <c r="A78" i="2"/>
  <c r="A184" i="2"/>
  <c r="A132" i="2"/>
  <c r="A80" i="2"/>
  <c r="A186" i="2"/>
  <c r="A134" i="2"/>
  <c r="A82" i="2"/>
  <c r="A188" i="2"/>
  <c r="A136" i="2"/>
  <c r="A84" i="2"/>
  <c r="A190" i="2"/>
  <c r="A138" i="2"/>
  <c r="A86" i="2"/>
  <c r="A192" i="2"/>
  <c r="A140" i="2"/>
  <c r="A88" i="2"/>
  <c r="A194" i="2"/>
  <c r="A142" i="2"/>
  <c r="A90" i="2"/>
  <c r="A196" i="2"/>
  <c r="A144" i="2"/>
  <c r="A92" i="2"/>
  <c r="A198" i="2"/>
  <c r="A146" i="2"/>
  <c r="A94" i="2"/>
  <c r="A200" i="2"/>
  <c r="A148" i="2"/>
  <c r="A96" i="2"/>
  <c r="A202" i="2"/>
  <c r="A150" i="2"/>
  <c r="A98" i="2"/>
  <c r="B58" i="2"/>
  <c r="A165" i="2"/>
  <c r="A113" i="2"/>
  <c r="A61" i="2"/>
  <c r="A167" i="2"/>
  <c r="A115" i="2"/>
  <c r="A63" i="2"/>
  <c r="A171" i="2"/>
  <c r="A119" i="2"/>
  <c r="A67" i="2"/>
  <c r="A173" i="2"/>
  <c r="A121" i="2"/>
  <c r="A69" i="2"/>
  <c r="A175" i="2"/>
  <c r="A123" i="2"/>
  <c r="A71" i="2"/>
  <c r="A177" i="2"/>
  <c r="A125" i="2"/>
  <c r="A73" i="2"/>
  <c r="A179" i="2"/>
  <c r="A127" i="2"/>
  <c r="A75" i="2"/>
  <c r="A181" i="2"/>
  <c r="A129" i="2"/>
  <c r="A77" i="2"/>
  <c r="A183" i="2"/>
  <c r="A131" i="2"/>
  <c r="A79" i="2"/>
  <c r="A185" i="2"/>
  <c r="A133" i="2"/>
  <c r="A81" i="2"/>
  <c r="A187" i="2"/>
  <c r="A135" i="2"/>
  <c r="A83" i="2"/>
  <c r="A189" i="2"/>
  <c r="A137" i="2"/>
  <c r="A85" i="2"/>
  <c r="A191" i="2"/>
  <c r="A139" i="2"/>
  <c r="A87" i="2"/>
  <c r="A193" i="2"/>
  <c r="A141" i="2"/>
  <c r="A89" i="2"/>
  <c r="A195" i="2"/>
  <c r="A143" i="2"/>
  <c r="A91" i="2"/>
  <c r="A199" i="2"/>
  <c r="A147" i="2"/>
  <c r="A95" i="2"/>
  <c r="A201" i="2"/>
  <c r="A149" i="2"/>
  <c r="A97" i="2"/>
  <c r="T144" i="24" l="1"/>
  <c r="T204" i="24"/>
  <c r="T114" i="24"/>
  <c r="T201" i="24"/>
  <c r="T118" i="24"/>
  <c r="T125" i="24"/>
  <c r="T97" i="24"/>
  <c r="T166" i="24"/>
  <c r="T115" i="24"/>
  <c r="T132" i="24"/>
  <c r="T137" i="24"/>
  <c r="T98" i="24"/>
  <c r="T124" i="24"/>
  <c r="T93" i="24"/>
  <c r="T165" i="24"/>
  <c r="T120" i="24"/>
  <c r="T121" i="24"/>
  <c r="T131" i="24"/>
  <c r="T192" i="24"/>
  <c r="T82" i="24"/>
  <c r="T119" i="24"/>
  <c r="T175" i="24"/>
  <c r="T169" i="24"/>
  <c r="T154" i="24"/>
  <c r="T172" i="24"/>
  <c r="T199" i="24"/>
  <c r="T141" i="24"/>
  <c r="T152" i="24"/>
  <c r="T188" i="24"/>
  <c r="T113" i="24"/>
  <c r="T183" i="24"/>
  <c r="T189" i="24"/>
  <c r="T87" i="24"/>
  <c r="T64" i="24"/>
  <c r="T77" i="24"/>
  <c r="T146" i="24"/>
  <c r="T85" i="24"/>
  <c r="T177" i="24"/>
  <c r="T89" i="24"/>
  <c r="T178" i="24"/>
  <c r="T61" i="24"/>
  <c r="T203" i="24"/>
  <c r="T62" i="24"/>
  <c r="T145" i="24"/>
  <c r="T139" i="24"/>
  <c r="T191" i="24"/>
  <c r="T101" i="24"/>
  <c r="T72" i="24"/>
  <c r="T143" i="24"/>
  <c r="T96" i="24"/>
  <c r="T180" i="24"/>
  <c r="T127" i="24"/>
  <c r="T176" i="24"/>
  <c r="T182" i="24"/>
  <c r="T147" i="24"/>
  <c r="T75" i="24"/>
  <c r="T86" i="24"/>
  <c r="T84" i="24"/>
  <c r="T126" i="24"/>
  <c r="T170" i="24"/>
  <c r="T76" i="24"/>
  <c r="T135" i="24"/>
  <c r="T185" i="24"/>
  <c r="T181" i="24"/>
  <c r="T88" i="24"/>
  <c r="T123" i="24"/>
  <c r="T184" i="24"/>
  <c r="T102" i="24"/>
  <c r="T149" i="24"/>
  <c r="T81" i="24"/>
  <c r="T186" i="24"/>
  <c r="T194" i="24"/>
  <c r="T92" i="24"/>
  <c r="T167" i="24"/>
  <c r="T91" i="24"/>
  <c r="T193" i="24"/>
  <c r="T171" i="24"/>
  <c r="T100" i="24"/>
  <c r="T130" i="24"/>
  <c r="T202" i="24"/>
  <c r="T205" i="24"/>
  <c r="T78" i="24"/>
  <c r="T197" i="24"/>
  <c r="T94" i="24"/>
  <c r="T74" i="24"/>
  <c r="T150" i="24"/>
  <c r="T73" i="24"/>
  <c r="T71" i="24"/>
  <c r="T195" i="24"/>
  <c r="T173" i="24"/>
  <c r="T198" i="24"/>
  <c r="T68" i="24"/>
  <c r="T122" i="24"/>
  <c r="T99" i="24"/>
  <c r="T63" i="24"/>
  <c r="T90" i="24"/>
  <c r="T128" i="24"/>
  <c r="T153" i="24"/>
  <c r="T117" i="24"/>
  <c r="T83" i="24"/>
  <c r="T148" i="24"/>
  <c r="T65" i="24"/>
  <c r="T151" i="24"/>
  <c r="T142" i="24"/>
  <c r="T80" i="24"/>
  <c r="T67" i="24"/>
  <c r="T133" i="24"/>
  <c r="T168" i="24"/>
  <c r="T196" i="24"/>
  <c r="T129" i="24"/>
  <c r="T190" i="24"/>
  <c r="T187" i="24"/>
  <c r="T138" i="24"/>
  <c r="T179" i="24"/>
  <c r="T134" i="24"/>
  <c r="T200" i="24"/>
  <c r="T174" i="24"/>
  <c r="T140" i="24"/>
  <c r="T136" i="24"/>
  <c r="T116" i="24"/>
  <c r="T66" i="24"/>
  <c r="T70" i="24"/>
  <c r="T95" i="24"/>
  <c r="T69" i="24"/>
  <c r="T79" i="24"/>
  <c r="A170" i="27"/>
  <c r="A118" i="27"/>
  <c r="A66" i="27"/>
  <c r="A17" i="27"/>
  <c r="A170" i="26"/>
  <c r="A66" i="26"/>
  <c r="A118" i="26"/>
  <c r="A17" i="26"/>
  <c r="A117" i="25"/>
  <c r="A65" i="25"/>
  <c r="A169" i="25"/>
  <c r="A16" i="25"/>
  <c r="A169" i="24"/>
  <c r="A65" i="24"/>
  <c r="A117" i="24"/>
  <c r="A16" i="24"/>
  <c r="A168" i="23"/>
  <c r="A116" i="23"/>
  <c r="A64" i="23"/>
  <c r="A15" i="23"/>
  <c r="S5" i="18"/>
  <c r="X5" i="18"/>
  <c r="S31" i="18"/>
  <c r="AC31" i="18" s="1"/>
  <c r="X31" i="18"/>
  <c r="S42" i="18"/>
  <c r="AC42" i="18" s="1"/>
  <c r="X42" i="18"/>
  <c r="S16" i="18"/>
  <c r="AC16" i="18" s="1"/>
  <c r="X16" i="18"/>
  <c r="S35" i="18"/>
  <c r="AC35" i="18" s="1"/>
  <c r="X35" i="18"/>
  <c r="S29" i="18"/>
  <c r="AC29" i="18" s="1"/>
  <c r="X29" i="18"/>
  <c r="S40" i="18"/>
  <c r="AC40" i="18" s="1"/>
  <c r="X40" i="18"/>
  <c r="S30" i="18"/>
  <c r="AC30" i="18" s="1"/>
  <c r="X30" i="18"/>
  <c r="S10" i="18"/>
  <c r="AC10" i="18" s="1"/>
  <c r="X10" i="18"/>
  <c r="S23" i="18"/>
  <c r="AC23" i="18" s="1"/>
  <c r="X23" i="18"/>
  <c r="S19" i="18"/>
  <c r="AC19" i="18" s="1"/>
  <c r="X19" i="18"/>
  <c r="S38" i="18"/>
  <c r="AC38" i="18" s="1"/>
  <c r="X38" i="18"/>
  <c r="S17" i="18"/>
  <c r="AC17" i="18" s="1"/>
  <c r="X17" i="18"/>
  <c r="S27" i="18"/>
  <c r="AC27" i="18" s="1"/>
  <c r="X27" i="18"/>
  <c r="S11" i="18"/>
  <c r="AC11" i="18" s="1"/>
  <c r="X11" i="18"/>
  <c r="S20" i="18"/>
  <c r="AC20" i="18" s="1"/>
  <c r="X20" i="18"/>
  <c r="S12" i="18"/>
  <c r="AC12" i="18" s="1"/>
  <c r="X12" i="18"/>
  <c r="S37" i="18"/>
  <c r="AC37" i="18" s="1"/>
  <c r="X37" i="18"/>
  <c r="S36" i="18"/>
  <c r="AC36" i="18" s="1"/>
  <c r="X36" i="18"/>
  <c r="S28" i="18"/>
  <c r="AC28" i="18" s="1"/>
  <c r="X28" i="18"/>
  <c r="S8" i="18"/>
  <c r="AC8" i="18" s="1"/>
  <c r="X8" i="18"/>
  <c r="S9" i="18"/>
  <c r="AC9" i="18" s="1"/>
  <c r="X9" i="18"/>
  <c r="S41" i="18"/>
  <c r="AC41" i="18" s="1"/>
  <c r="X41" i="18"/>
  <c r="S32" i="18"/>
  <c r="AC32" i="18" s="1"/>
  <c r="X32" i="18"/>
  <c r="S21" i="18"/>
  <c r="AC21" i="18" s="1"/>
  <c r="X21" i="18"/>
  <c r="S15" i="18"/>
  <c r="AC15" i="18" s="1"/>
  <c r="X15" i="18"/>
  <c r="S33" i="18"/>
  <c r="AC33" i="18" s="1"/>
  <c r="X33" i="18"/>
  <c r="S39" i="18"/>
  <c r="AC39" i="18" s="1"/>
  <c r="X39" i="18"/>
  <c r="S18" i="18"/>
  <c r="AC18" i="18" s="1"/>
  <c r="X18" i="18"/>
  <c r="S24" i="18"/>
  <c r="AC24" i="18" s="1"/>
  <c r="X24" i="18"/>
  <c r="S43" i="18"/>
  <c r="AC43" i="18" s="1"/>
  <c r="X43" i="18"/>
  <c r="S22" i="18"/>
  <c r="AC22" i="18" s="1"/>
  <c r="X22" i="18"/>
  <c r="S34" i="18"/>
  <c r="AC34" i="18" s="1"/>
  <c r="X34" i="18"/>
  <c r="S26" i="18"/>
  <c r="AC26" i="18" s="1"/>
  <c r="X26" i="18"/>
  <c r="S14" i="18"/>
  <c r="AC14" i="18" s="1"/>
  <c r="X14" i="18"/>
  <c r="S6" i="18"/>
  <c r="AC6" i="18" s="1"/>
  <c r="X6" i="18"/>
  <c r="S13" i="18"/>
  <c r="AC13" i="18" s="1"/>
  <c r="X13" i="18"/>
  <c r="S7" i="18"/>
  <c r="AC7" i="18" s="1"/>
  <c r="X7" i="18"/>
  <c r="S25" i="18"/>
  <c r="AC25" i="18" s="1"/>
  <c r="X25" i="18"/>
  <c r="A64" i="19"/>
  <c r="C75" i="2"/>
  <c r="C81" i="2"/>
  <c r="C70" i="2"/>
  <c r="C69" i="2"/>
  <c r="C71" i="2"/>
  <c r="C102" i="2"/>
  <c r="C83" i="2"/>
  <c r="C62" i="2"/>
  <c r="C94" i="2"/>
  <c r="C74" i="2"/>
  <c r="C96" i="2"/>
  <c r="C64" i="2"/>
  <c r="C79" i="2"/>
  <c r="C63" i="2"/>
  <c r="C95" i="2"/>
  <c r="C92" i="2"/>
  <c r="C60" i="2"/>
  <c r="C65" i="2"/>
  <c r="C88" i="2"/>
  <c r="C101" i="2"/>
  <c r="C66" i="2"/>
  <c r="C76" i="2"/>
  <c r="C87" i="2"/>
  <c r="C97" i="2"/>
  <c r="C91" i="2"/>
  <c r="C82" i="2"/>
  <c r="C59" i="2"/>
  <c r="C93" i="2"/>
  <c r="C72" i="2"/>
  <c r="C100" i="2"/>
  <c r="C99" i="2"/>
  <c r="C80" i="2"/>
  <c r="C84" i="2"/>
  <c r="C73" i="2"/>
  <c r="C68" i="2"/>
  <c r="C89" i="2"/>
  <c r="C61" i="2"/>
  <c r="C85" i="2"/>
  <c r="C77" i="2"/>
  <c r="C90" i="2"/>
  <c r="C86" i="2"/>
  <c r="C67" i="2"/>
  <c r="C98" i="2"/>
  <c r="C78" i="2"/>
  <c r="N100" i="2"/>
  <c r="N66" i="2"/>
  <c r="N62" i="2"/>
  <c r="N91" i="2"/>
  <c r="N87" i="2"/>
  <c r="N95" i="2"/>
  <c r="N94" i="2"/>
  <c r="N78" i="2"/>
  <c r="N83" i="2"/>
  <c r="N59" i="2"/>
  <c r="N65" i="2"/>
  <c r="N81" i="2"/>
  <c r="N97" i="2"/>
  <c r="N84" i="2"/>
  <c r="N71" i="2"/>
  <c r="N70" i="2"/>
  <c r="N90" i="2"/>
  <c r="N67" i="2"/>
  <c r="N69" i="2"/>
  <c r="N85" i="2"/>
  <c r="N101" i="2"/>
  <c r="N72" i="2"/>
  <c r="N88" i="2"/>
  <c r="N79" i="2"/>
  <c r="N68" i="2"/>
  <c r="N74" i="2"/>
  <c r="N102" i="2"/>
  <c r="N98" i="2"/>
  <c r="N64" i="2"/>
  <c r="N63" i="2"/>
  <c r="N99" i="2"/>
  <c r="N96" i="2"/>
  <c r="N75" i="2"/>
  <c r="N77" i="2"/>
  <c r="N73" i="2"/>
  <c r="N92" i="2"/>
  <c r="N82" i="2"/>
  <c r="N89" i="2"/>
  <c r="N76" i="2"/>
  <c r="N60" i="2"/>
  <c r="N86" i="2"/>
  <c r="N61" i="2"/>
  <c r="N93" i="2"/>
  <c r="N80" i="2"/>
  <c r="J89" i="2"/>
  <c r="J78" i="2"/>
  <c r="J102" i="2"/>
  <c r="J64" i="2"/>
  <c r="J97" i="2"/>
  <c r="J81" i="2"/>
  <c r="J66" i="2"/>
  <c r="J90" i="2"/>
  <c r="J98" i="2"/>
  <c r="J87" i="2"/>
  <c r="J100" i="2"/>
  <c r="J62" i="2"/>
  <c r="J84" i="2"/>
  <c r="J96" i="2"/>
  <c r="J83" i="2"/>
  <c r="J85" i="2"/>
  <c r="J79" i="2"/>
  <c r="J92" i="2"/>
  <c r="J86" i="2"/>
  <c r="J77" i="2"/>
  <c r="J82" i="2"/>
  <c r="J99" i="2"/>
  <c r="J67" i="2"/>
  <c r="J69" i="2"/>
  <c r="J74" i="2"/>
  <c r="J88" i="2"/>
  <c r="J101" i="2"/>
  <c r="J68" i="2"/>
  <c r="J80" i="2"/>
  <c r="J76" i="2"/>
  <c r="J95" i="2"/>
  <c r="J91" i="2"/>
  <c r="J71" i="2"/>
  <c r="J60" i="2"/>
  <c r="J93" i="2"/>
  <c r="J73" i="2"/>
  <c r="J63" i="2"/>
  <c r="J61" i="2"/>
  <c r="J94" i="2"/>
  <c r="J59" i="2"/>
  <c r="J65" i="2"/>
  <c r="J75" i="2"/>
  <c r="J70" i="2"/>
  <c r="J72" i="2"/>
  <c r="F101" i="2"/>
  <c r="F100" i="2"/>
  <c r="F87" i="2"/>
  <c r="F84" i="2"/>
  <c r="F92" i="2"/>
  <c r="F76" i="2"/>
  <c r="F98" i="2"/>
  <c r="F83" i="2"/>
  <c r="F79" i="2"/>
  <c r="F64" i="2"/>
  <c r="F90" i="2"/>
  <c r="F67" i="2"/>
  <c r="F63" i="2"/>
  <c r="F60" i="2"/>
  <c r="F99" i="2"/>
  <c r="F62" i="2"/>
  <c r="F88" i="2"/>
  <c r="F66" i="2"/>
  <c r="F68" i="2"/>
  <c r="F73" i="2"/>
  <c r="F89" i="2"/>
  <c r="F74" i="2"/>
  <c r="F70" i="2"/>
  <c r="F91" i="2"/>
  <c r="F71" i="2"/>
  <c r="F86" i="2"/>
  <c r="F65" i="2"/>
  <c r="F81" i="2"/>
  <c r="F97" i="2"/>
  <c r="F80" i="2"/>
  <c r="F96" i="2"/>
  <c r="F85" i="2"/>
  <c r="F102" i="2"/>
  <c r="F61" i="2"/>
  <c r="F93" i="2"/>
  <c r="F94" i="2"/>
  <c r="F82" i="2"/>
  <c r="F95" i="2"/>
  <c r="F59" i="2"/>
  <c r="F77" i="2"/>
  <c r="F72" i="2"/>
  <c r="F78" i="2"/>
  <c r="F75" i="2"/>
  <c r="F69" i="2"/>
  <c r="K65" i="2"/>
  <c r="K102" i="2"/>
  <c r="K75" i="2"/>
  <c r="K88" i="2"/>
  <c r="K101" i="2"/>
  <c r="K81" i="2"/>
  <c r="K86" i="2"/>
  <c r="K71" i="2"/>
  <c r="K84" i="2"/>
  <c r="K74" i="2"/>
  <c r="K70" i="2"/>
  <c r="K99" i="2"/>
  <c r="K67" i="2"/>
  <c r="K80" i="2"/>
  <c r="K73" i="2"/>
  <c r="K69" i="2"/>
  <c r="K85" i="2"/>
  <c r="K87" i="2"/>
  <c r="K100" i="2"/>
  <c r="K68" i="2"/>
  <c r="K62" i="2"/>
  <c r="K78" i="2"/>
  <c r="K98" i="2"/>
  <c r="K83" i="2"/>
  <c r="K96" i="2"/>
  <c r="K64" i="2"/>
  <c r="K61" i="2"/>
  <c r="K92" i="2"/>
  <c r="K89" i="2"/>
  <c r="K76" i="2"/>
  <c r="K77" i="2"/>
  <c r="K60" i="2"/>
  <c r="K72" i="2"/>
  <c r="K66" i="2"/>
  <c r="K95" i="2"/>
  <c r="K79" i="2"/>
  <c r="K93" i="2"/>
  <c r="K63" i="2"/>
  <c r="K82" i="2"/>
  <c r="K59" i="2"/>
  <c r="K90" i="2"/>
  <c r="K97" i="2"/>
  <c r="K91" i="2"/>
  <c r="K94" i="2"/>
  <c r="M99" i="2"/>
  <c r="M89" i="2"/>
  <c r="M82" i="2"/>
  <c r="M74" i="2"/>
  <c r="M69" i="2"/>
  <c r="M79" i="2"/>
  <c r="M102" i="2"/>
  <c r="M98" i="2"/>
  <c r="M71" i="2"/>
  <c r="M66" i="2"/>
  <c r="M62" i="2"/>
  <c r="M90" i="2"/>
  <c r="M87" i="2"/>
  <c r="M75" i="2"/>
  <c r="M97" i="2"/>
  <c r="M91" i="2"/>
  <c r="M73" i="2"/>
  <c r="M59" i="2"/>
  <c r="M94" i="2"/>
  <c r="M84" i="2"/>
  <c r="M76" i="2"/>
  <c r="M63" i="2"/>
  <c r="M85" i="2"/>
  <c r="M88" i="2"/>
  <c r="M60" i="2"/>
  <c r="M67" i="2"/>
  <c r="M92" i="2"/>
  <c r="M83" i="2"/>
  <c r="M81" i="2"/>
  <c r="M68" i="2"/>
  <c r="M101" i="2"/>
  <c r="M72" i="2"/>
  <c r="M61" i="2"/>
  <c r="M70" i="2"/>
  <c r="M80" i="2"/>
  <c r="M78" i="2"/>
  <c r="M86" i="2"/>
  <c r="M77" i="2"/>
  <c r="M93" i="2"/>
  <c r="M64" i="2"/>
  <c r="M96" i="2"/>
  <c r="M95" i="2"/>
  <c r="M65" i="2"/>
  <c r="M100" i="2"/>
  <c r="G101" i="2"/>
  <c r="G60" i="2"/>
  <c r="G92" i="2"/>
  <c r="G71" i="2"/>
  <c r="G99" i="2"/>
  <c r="G91" i="2"/>
  <c r="G65" i="2"/>
  <c r="G72" i="2"/>
  <c r="G66" i="2"/>
  <c r="G82" i="2"/>
  <c r="G98" i="2"/>
  <c r="G69" i="2"/>
  <c r="G85" i="2"/>
  <c r="G76" i="2"/>
  <c r="G83" i="2"/>
  <c r="G63" i="2"/>
  <c r="G100" i="2"/>
  <c r="G75" i="2"/>
  <c r="G68" i="2"/>
  <c r="G74" i="2"/>
  <c r="G90" i="2"/>
  <c r="G77" i="2"/>
  <c r="G93" i="2"/>
  <c r="G80" i="2"/>
  <c r="G79" i="2"/>
  <c r="G102" i="2"/>
  <c r="G62" i="2"/>
  <c r="G94" i="2"/>
  <c r="G81" i="2"/>
  <c r="G78" i="2"/>
  <c r="G70" i="2"/>
  <c r="G89" i="2"/>
  <c r="G61" i="2"/>
  <c r="G64" i="2"/>
  <c r="G84" i="2"/>
  <c r="G67" i="2"/>
  <c r="G59" i="2"/>
  <c r="G86" i="2"/>
  <c r="G73" i="2"/>
  <c r="G87" i="2"/>
  <c r="G88" i="2"/>
  <c r="G95" i="2"/>
  <c r="G96" i="2"/>
  <c r="G97" i="2"/>
  <c r="L102" i="2"/>
  <c r="L96" i="2"/>
  <c r="L88" i="2"/>
  <c r="L80" i="2"/>
  <c r="L72" i="2"/>
  <c r="L64" i="2"/>
  <c r="L95" i="2"/>
  <c r="L87" i="2"/>
  <c r="L79" i="2"/>
  <c r="L71" i="2"/>
  <c r="L63" i="2"/>
  <c r="L94" i="2"/>
  <c r="L86" i="2"/>
  <c r="L78" i="2"/>
  <c r="L70" i="2"/>
  <c r="L62" i="2"/>
  <c r="L99" i="2"/>
  <c r="L91" i="2"/>
  <c r="L83" i="2"/>
  <c r="L75" i="2"/>
  <c r="L67" i="2"/>
  <c r="L59" i="2"/>
  <c r="L100" i="2"/>
  <c r="L84" i="2"/>
  <c r="L68" i="2"/>
  <c r="L77" i="2"/>
  <c r="L98" i="2"/>
  <c r="L82" i="2"/>
  <c r="L66" i="2"/>
  <c r="L61" i="2"/>
  <c r="L97" i="2"/>
  <c r="L81" i="2"/>
  <c r="L65" i="2"/>
  <c r="L93" i="2"/>
  <c r="L76" i="2"/>
  <c r="L90" i="2"/>
  <c r="L74" i="2"/>
  <c r="L89" i="2"/>
  <c r="L73" i="2"/>
  <c r="L101" i="2"/>
  <c r="L85" i="2"/>
  <c r="L69" i="2"/>
  <c r="L92" i="2"/>
  <c r="L60" i="2"/>
  <c r="D102" i="2"/>
  <c r="D94" i="2"/>
  <c r="D86" i="2"/>
  <c r="D78" i="2"/>
  <c r="D70" i="2"/>
  <c r="D62" i="2"/>
  <c r="D101" i="2"/>
  <c r="D93" i="2"/>
  <c r="D85" i="2"/>
  <c r="D77" i="2"/>
  <c r="D69" i="2"/>
  <c r="D61" i="2"/>
  <c r="D100" i="2"/>
  <c r="D92" i="2"/>
  <c r="D84" i="2"/>
  <c r="D76" i="2"/>
  <c r="D68" i="2"/>
  <c r="D60" i="2"/>
  <c r="D97" i="2"/>
  <c r="D89" i="2"/>
  <c r="D81" i="2"/>
  <c r="D73" i="2"/>
  <c r="D65" i="2"/>
  <c r="D59" i="2"/>
  <c r="D90" i="2"/>
  <c r="D74" i="2"/>
  <c r="D83" i="2"/>
  <c r="D88" i="2"/>
  <c r="D72" i="2"/>
  <c r="D67" i="2"/>
  <c r="D82" i="2"/>
  <c r="D87" i="2"/>
  <c r="D71" i="2"/>
  <c r="D99" i="2"/>
  <c r="D96" i="2"/>
  <c r="D80" i="2"/>
  <c r="D64" i="2"/>
  <c r="D95" i="2"/>
  <c r="D79" i="2"/>
  <c r="D63" i="2"/>
  <c r="D91" i="2"/>
  <c r="D75" i="2"/>
  <c r="D98" i="2"/>
  <c r="D66" i="2"/>
  <c r="H68" i="2"/>
  <c r="H94" i="2"/>
  <c r="H62" i="2"/>
  <c r="H95" i="2"/>
  <c r="H73" i="2"/>
  <c r="H59" i="2"/>
  <c r="H89" i="2"/>
  <c r="H90" i="2"/>
  <c r="H99" i="2"/>
  <c r="H65" i="2"/>
  <c r="H72" i="2"/>
  <c r="H81" i="2"/>
  <c r="H69" i="2"/>
  <c r="H102" i="2"/>
  <c r="H86" i="2"/>
  <c r="H77" i="2"/>
  <c r="H64" i="2"/>
  <c r="H71" i="2"/>
  <c r="H80" i="2"/>
  <c r="H74" i="2"/>
  <c r="H100" i="2"/>
  <c r="H84" i="2"/>
  <c r="H91" i="2"/>
  <c r="H98" i="2"/>
  <c r="H96" i="2"/>
  <c r="H60" i="2"/>
  <c r="H82" i="2"/>
  <c r="H63" i="2"/>
  <c r="H79" i="2"/>
  <c r="H67" i="2"/>
  <c r="H83" i="2"/>
  <c r="H78" i="2"/>
  <c r="H85" i="2"/>
  <c r="H70" i="2"/>
  <c r="H88" i="2"/>
  <c r="H76" i="2"/>
  <c r="H93" i="2"/>
  <c r="H75" i="2"/>
  <c r="H92" i="2"/>
  <c r="H97" i="2"/>
  <c r="H61" i="2"/>
  <c r="H66" i="2"/>
  <c r="H101" i="2"/>
  <c r="H87" i="2"/>
  <c r="I88" i="2"/>
  <c r="I74" i="2"/>
  <c r="I83" i="2"/>
  <c r="I97" i="2"/>
  <c r="I72" i="2"/>
  <c r="I68" i="2"/>
  <c r="I70" i="2"/>
  <c r="I79" i="2"/>
  <c r="I96" i="2"/>
  <c r="I93" i="2"/>
  <c r="I98" i="2"/>
  <c r="I66" i="2"/>
  <c r="I75" i="2"/>
  <c r="I65" i="2"/>
  <c r="I92" i="2"/>
  <c r="I86" i="2"/>
  <c r="I95" i="2"/>
  <c r="I63" i="2"/>
  <c r="I84" i="2"/>
  <c r="I81" i="2"/>
  <c r="I77" i="2"/>
  <c r="I102" i="2"/>
  <c r="I90" i="2"/>
  <c r="I67" i="2"/>
  <c r="I60" i="2"/>
  <c r="I76" i="2"/>
  <c r="I82" i="2"/>
  <c r="I59" i="2"/>
  <c r="I80" i="2"/>
  <c r="I62" i="2"/>
  <c r="I89" i="2"/>
  <c r="I78" i="2"/>
  <c r="I100" i="2"/>
  <c r="I69" i="2"/>
  <c r="I64" i="2"/>
  <c r="I91" i="2"/>
  <c r="I101" i="2"/>
  <c r="I87" i="2"/>
  <c r="I73" i="2"/>
  <c r="I94" i="2"/>
  <c r="I71" i="2"/>
  <c r="I61" i="2"/>
  <c r="I99" i="2"/>
  <c r="I85" i="2"/>
  <c r="O101" i="2"/>
  <c r="O99" i="2"/>
  <c r="O67" i="2"/>
  <c r="O63" i="2"/>
  <c r="O69" i="2"/>
  <c r="O85" i="2"/>
  <c r="O92" i="2"/>
  <c r="O59" i="2"/>
  <c r="O79" i="2"/>
  <c r="O62" i="2"/>
  <c r="O90" i="2"/>
  <c r="O70" i="2"/>
  <c r="O73" i="2"/>
  <c r="O89" i="2"/>
  <c r="O98" i="2"/>
  <c r="O60" i="2"/>
  <c r="O83" i="2"/>
  <c r="O82" i="2"/>
  <c r="O64" i="2"/>
  <c r="O96" i="2"/>
  <c r="O86" i="2"/>
  <c r="O87" i="2"/>
  <c r="O76" i="2"/>
  <c r="O71" i="2"/>
  <c r="O95" i="2"/>
  <c r="O102" i="2"/>
  <c r="O74" i="2"/>
  <c r="O65" i="2"/>
  <c r="O66" i="2"/>
  <c r="O80" i="2"/>
  <c r="O72" i="2"/>
  <c r="O97" i="2"/>
  <c r="O94" i="2"/>
  <c r="O78" i="2"/>
  <c r="O61" i="2"/>
  <c r="O93" i="2"/>
  <c r="O88" i="2"/>
  <c r="O68" i="2"/>
  <c r="O100" i="2"/>
  <c r="O77" i="2"/>
  <c r="O84" i="2"/>
  <c r="O81" i="2"/>
  <c r="O91" i="2"/>
  <c r="O75" i="2"/>
  <c r="E55" i="2"/>
  <c r="E58" i="2" s="1"/>
  <c r="L58" i="2"/>
  <c r="K58" i="2"/>
  <c r="C58" i="2"/>
  <c r="J58" i="2"/>
  <c r="O58" i="2"/>
  <c r="N58" i="2"/>
  <c r="I58" i="2"/>
  <c r="B162" i="2"/>
  <c r="R162" i="2" s="1"/>
  <c r="T162" i="2" s="1"/>
  <c r="H58" i="2"/>
  <c r="D58" i="2"/>
  <c r="G58" i="2"/>
  <c r="A171" i="27" l="1"/>
  <c r="A119" i="27"/>
  <c r="A18" i="27"/>
  <c r="A67" i="27"/>
  <c r="A171" i="26"/>
  <c r="A119" i="26"/>
  <c r="A67" i="26"/>
  <c r="A18" i="26"/>
  <c r="A170" i="25"/>
  <c r="A118" i="25"/>
  <c r="A66" i="25"/>
  <c r="A17" i="25"/>
  <c r="A170" i="24"/>
  <c r="A118" i="24"/>
  <c r="A66" i="24"/>
  <c r="A17" i="24"/>
  <c r="A169" i="23"/>
  <c r="A65" i="23"/>
  <c r="A117" i="23"/>
  <c r="A16" i="23"/>
  <c r="AC5" i="18"/>
  <c r="A65" i="19"/>
  <c r="A66" i="19" s="1"/>
  <c r="S81" i="2"/>
  <c r="U81" i="2" s="1"/>
  <c r="S65" i="2"/>
  <c r="U65" i="2" s="1"/>
  <c r="S58" i="2"/>
  <c r="U58" i="2" s="1"/>
  <c r="S66" i="2"/>
  <c r="U66" i="2" s="1"/>
  <c r="S79" i="2"/>
  <c r="U79" i="2" s="1"/>
  <c r="S87" i="2"/>
  <c r="U87" i="2" s="1"/>
  <c r="S95" i="2"/>
  <c r="U95" i="2" s="1"/>
  <c r="S83" i="2"/>
  <c r="U83" i="2" s="1"/>
  <c r="S85" i="2"/>
  <c r="U85" i="2" s="1"/>
  <c r="S63" i="2"/>
  <c r="U63" i="2" s="1"/>
  <c r="S102" i="2"/>
  <c r="U102" i="2" s="1"/>
  <c r="S77" i="2"/>
  <c r="U77" i="2" s="1"/>
  <c r="S99" i="2"/>
  <c r="U99" i="2" s="1"/>
  <c r="S76" i="2"/>
  <c r="U76" i="2" s="1"/>
  <c r="S61" i="2"/>
  <c r="U61" i="2" s="1"/>
  <c r="S72" i="2"/>
  <c r="U72" i="2" s="1"/>
  <c r="S71" i="2"/>
  <c r="U71" i="2" s="1"/>
  <c r="S78" i="2"/>
  <c r="U78" i="2" s="1"/>
  <c r="S89" i="2"/>
  <c r="U89" i="2" s="1"/>
  <c r="S93" i="2"/>
  <c r="U93" i="2" s="1"/>
  <c r="S101" i="2"/>
  <c r="U101" i="2" s="1"/>
  <c r="S64" i="2"/>
  <c r="U64" i="2" s="1"/>
  <c r="S69" i="2"/>
  <c r="U69" i="2" s="1"/>
  <c r="S98" i="2"/>
  <c r="U98" i="2" s="1"/>
  <c r="S68" i="2"/>
  <c r="U68" i="2" s="1"/>
  <c r="S59" i="2"/>
  <c r="U59" i="2" s="1"/>
  <c r="S88" i="2"/>
  <c r="U88" i="2" s="1"/>
  <c r="S96" i="2"/>
  <c r="U96" i="2" s="1"/>
  <c r="S70" i="2"/>
  <c r="U70" i="2" s="1"/>
  <c r="S67" i="2"/>
  <c r="U67" i="2" s="1"/>
  <c r="S86" i="2"/>
  <c r="U86" i="2" s="1"/>
  <c r="S84" i="2"/>
  <c r="U84" i="2" s="1"/>
  <c r="S91" i="2"/>
  <c r="U91" i="2" s="1"/>
  <c r="S60" i="2"/>
  <c r="U60" i="2" s="1"/>
  <c r="S94" i="2"/>
  <c r="U94" i="2" s="1"/>
  <c r="S75" i="2"/>
  <c r="U75" i="2" s="1"/>
  <c r="S100" i="2"/>
  <c r="U100" i="2" s="1"/>
  <c r="S73" i="2"/>
  <c r="U73" i="2" s="1"/>
  <c r="S82" i="2"/>
  <c r="U82" i="2" s="1"/>
  <c r="S74" i="2"/>
  <c r="U74" i="2" s="1"/>
  <c r="S90" i="2"/>
  <c r="U90" i="2" s="1"/>
  <c r="S80" i="2"/>
  <c r="U80" i="2" s="1"/>
  <c r="S97" i="2"/>
  <c r="U97" i="2" s="1"/>
  <c r="S92" i="2"/>
  <c r="U92" i="2" s="1"/>
  <c r="S62" i="2"/>
  <c r="U62" i="2" s="1"/>
  <c r="E82" i="2"/>
  <c r="R82" i="2" s="1"/>
  <c r="T82" i="2" s="1"/>
  <c r="E59" i="2"/>
  <c r="R59" i="2" s="1"/>
  <c r="T59" i="2" s="1"/>
  <c r="E99" i="2"/>
  <c r="R99" i="2" s="1"/>
  <c r="T99" i="2" s="1"/>
  <c r="E90" i="2"/>
  <c r="R90" i="2" s="1"/>
  <c r="T90" i="2" s="1"/>
  <c r="E74" i="2"/>
  <c r="R74" i="2" s="1"/>
  <c r="T74" i="2" s="1"/>
  <c r="E70" i="2"/>
  <c r="R70" i="2" s="1"/>
  <c r="T70" i="2" s="1"/>
  <c r="E102" i="2"/>
  <c r="R102" i="2" s="1"/>
  <c r="T102" i="2" s="1"/>
  <c r="E91" i="2"/>
  <c r="R91" i="2" s="1"/>
  <c r="T91" i="2" s="1"/>
  <c r="E98" i="2"/>
  <c r="R98" i="2" s="1"/>
  <c r="T98" i="2" s="1"/>
  <c r="E71" i="2"/>
  <c r="R71" i="2" s="1"/>
  <c r="T71" i="2" s="1"/>
  <c r="E78" i="2"/>
  <c r="R78" i="2" s="1"/>
  <c r="T78" i="2" s="1"/>
  <c r="E79" i="2"/>
  <c r="R79" i="2" s="1"/>
  <c r="T79" i="2" s="1"/>
  <c r="E80" i="2"/>
  <c r="R80" i="2" s="1"/>
  <c r="T80" i="2" s="1"/>
  <c r="E65" i="2"/>
  <c r="R65" i="2" s="1"/>
  <c r="T65" i="2" s="1"/>
  <c r="E97" i="2"/>
  <c r="R97" i="2" s="1"/>
  <c r="T97" i="2" s="1"/>
  <c r="E92" i="2"/>
  <c r="R92" i="2" s="1"/>
  <c r="T92" i="2" s="1"/>
  <c r="E86" i="2"/>
  <c r="R86" i="2" s="1"/>
  <c r="T86" i="2" s="1"/>
  <c r="E83" i="2"/>
  <c r="R83" i="2" s="1"/>
  <c r="T83" i="2" s="1"/>
  <c r="E84" i="2"/>
  <c r="R84" i="2" s="1"/>
  <c r="T84" i="2" s="1"/>
  <c r="E77" i="2"/>
  <c r="R77" i="2" s="1"/>
  <c r="T77" i="2" s="1"/>
  <c r="E96" i="2"/>
  <c r="R96" i="2" s="1"/>
  <c r="T96" i="2" s="1"/>
  <c r="E66" i="2"/>
  <c r="R66" i="2" s="1"/>
  <c r="T66" i="2" s="1"/>
  <c r="E95" i="2"/>
  <c r="R95" i="2" s="1"/>
  <c r="T95" i="2" s="1"/>
  <c r="E87" i="2"/>
  <c r="R87" i="2" s="1"/>
  <c r="T87" i="2" s="1"/>
  <c r="E88" i="2"/>
  <c r="R88" i="2" s="1"/>
  <c r="T88" i="2" s="1"/>
  <c r="E89" i="2"/>
  <c r="R89" i="2" s="1"/>
  <c r="T89" i="2" s="1"/>
  <c r="E101" i="2"/>
  <c r="R101" i="2" s="1"/>
  <c r="T101" i="2" s="1"/>
  <c r="E69" i="2"/>
  <c r="R69" i="2" s="1"/>
  <c r="T69" i="2" s="1"/>
  <c r="E62" i="2"/>
  <c r="R62" i="2" s="1"/>
  <c r="T62" i="2" s="1"/>
  <c r="E63" i="2"/>
  <c r="R63" i="2" s="1"/>
  <c r="T63" i="2" s="1"/>
  <c r="E68" i="2"/>
  <c r="R68" i="2" s="1"/>
  <c r="T68" i="2" s="1"/>
  <c r="E60" i="2"/>
  <c r="R60" i="2" s="1"/>
  <c r="T60" i="2" s="1"/>
  <c r="E61" i="2"/>
  <c r="R61" i="2" s="1"/>
  <c r="T61" i="2" s="1"/>
  <c r="E93" i="2"/>
  <c r="R93" i="2" s="1"/>
  <c r="T93" i="2" s="1"/>
  <c r="E67" i="2"/>
  <c r="R67" i="2" s="1"/>
  <c r="T67" i="2" s="1"/>
  <c r="E72" i="2"/>
  <c r="R72" i="2" s="1"/>
  <c r="T72" i="2" s="1"/>
  <c r="E64" i="2"/>
  <c r="R64" i="2" s="1"/>
  <c r="T64" i="2" s="1"/>
  <c r="E73" i="2"/>
  <c r="R73" i="2" s="1"/>
  <c r="T73" i="2" s="1"/>
  <c r="E75" i="2"/>
  <c r="R75" i="2" s="1"/>
  <c r="T75" i="2" s="1"/>
  <c r="E76" i="2"/>
  <c r="R76" i="2" s="1"/>
  <c r="T76" i="2" s="1"/>
  <c r="E100" i="2"/>
  <c r="R100" i="2" s="1"/>
  <c r="T100" i="2" s="1"/>
  <c r="E85" i="2"/>
  <c r="R85" i="2" s="1"/>
  <c r="T85" i="2" s="1"/>
  <c r="E94" i="2"/>
  <c r="R94" i="2" s="1"/>
  <c r="T94" i="2" s="1"/>
  <c r="E81" i="2"/>
  <c r="R81" i="2" s="1"/>
  <c r="T81" i="2" s="1"/>
  <c r="U46" i="18"/>
  <c r="V46" i="18"/>
  <c r="F58" i="2"/>
  <c r="R58" i="2" s="1"/>
  <c r="T58" i="2" s="1"/>
  <c r="A120" i="27" l="1"/>
  <c r="A172" i="27"/>
  <c r="A19" i="27"/>
  <c r="A68" i="27"/>
  <c r="A172" i="26"/>
  <c r="A68" i="26"/>
  <c r="A120" i="26"/>
  <c r="A19" i="26"/>
  <c r="A171" i="25"/>
  <c r="A119" i="25"/>
  <c r="A67" i="25"/>
  <c r="A18" i="25"/>
  <c r="A171" i="24"/>
  <c r="A67" i="24"/>
  <c r="A119" i="24"/>
  <c r="A18" i="24"/>
  <c r="A118" i="23"/>
  <c r="A66" i="23"/>
  <c r="A170" i="23"/>
  <c r="A17" i="23"/>
  <c r="F69" i="19"/>
  <c r="F70" i="19" s="1"/>
  <c r="E69" i="19"/>
  <c r="E70" i="19" s="1"/>
  <c r="G69" i="19"/>
  <c r="G70" i="19" s="1"/>
  <c r="C69" i="19"/>
  <c r="V51" i="18" s="1"/>
  <c r="B69" i="19"/>
  <c r="D69" i="19"/>
  <c r="W51" i="18" s="1"/>
  <c r="W47" i="18"/>
  <c r="W46" i="18"/>
  <c r="W48" i="18"/>
  <c r="U47" i="18"/>
  <c r="A173" i="27" l="1"/>
  <c r="A69" i="27"/>
  <c r="A121" i="27"/>
  <c r="A20" i="27"/>
  <c r="A173" i="26"/>
  <c r="A121" i="26"/>
  <c r="A69" i="26"/>
  <c r="A20" i="26"/>
  <c r="A172" i="25"/>
  <c r="A68" i="25"/>
  <c r="A120" i="25"/>
  <c r="A19" i="25"/>
  <c r="A172" i="24"/>
  <c r="A120" i="24"/>
  <c r="A19" i="24"/>
  <c r="A68" i="24"/>
  <c r="A171" i="23"/>
  <c r="A119" i="23"/>
  <c r="A67" i="23"/>
  <c r="A18" i="23"/>
  <c r="C70" i="19"/>
  <c r="V52" i="18" s="1"/>
  <c r="B70" i="19"/>
  <c r="D70" i="19"/>
  <c r="V47" i="18"/>
  <c r="U48" i="18"/>
  <c r="V48" i="18"/>
  <c r="A174" i="27" l="1"/>
  <c r="A122" i="27"/>
  <c r="A21" i="27"/>
  <c r="A70" i="27"/>
  <c r="A174" i="26"/>
  <c r="A122" i="26"/>
  <c r="A70" i="26"/>
  <c r="A21" i="26"/>
  <c r="A173" i="25"/>
  <c r="A121" i="25"/>
  <c r="A20" i="25"/>
  <c r="A69" i="25"/>
  <c r="A173" i="24"/>
  <c r="A121" i="24"/>
  <c r="A69" i="24"/>
  <c r="A20" i="24"/>
  <c r="A172" i="23"/>
  <c r="A120" i="23"/>
  <c r="A19" i="23"/>
  <c r="A68" i="23"/>
  <c r="U52" i="18"/>
  <c r="N52" i="18"/>
  <c r="U51" i="18"/>
  <c r="N51" i="18"/>
  <c r="W52" i="18"/>
  <c r="W49" i="18"/>
  <c r="W50" i="18"/>
  <c r="U50" i="18"/>
  <c r="U49" i="18"/>
  <c r="V50" i="18"/>
  <c r="V49" i="18"/>
  <c r="V56" i="18" s="1"/>
  <c r="V57" i="18" s="1"/>
  <c r="A175" i="27" l="1"/>
  <c r="A123" i="27"/>
  <c r="A71" i="27"/>
  <c r="A22" i="27"/>
  <c r="A175" i="26"/>
  <c r="A123" i="26"/>
  <c r="A22" i="26"/>
  <c r="A71" i="26"/>
  <c r="A174" i="25"/>
  <c r="A122" i="25"/>
  <c r="A21" i="25"/>
  <c r="A70" i="25"/>
  <c r="A174" i="24"/>
  <c r="A122" i="24"/>
  <c r="A70" i="24"/>
  <c r="A21" i="24"/>
  <c r="A173" i="23"/>
  <c r="A121" i="23"/>
  <c r="A69" i="23"/>
  <c r="A20" i="23"/>
  <c r="W56" i="18"/>
  <c r="W57" i="18" s="1"/>
  <c r="U56" i="18"/>
  <c r="U57" i="18" s="1"/>
  <c r="N56" i="18"/>
  <c r="N57" i="18" s="1"/>
  <c r="S51" i="18"/>
  <c r="X51" i="18"/>
  <c r="X52" i="18"/>
  <c r="S52" i="18"/>
  <c r="AC52" i="18" s="1"/>
  <c r="A176" i="27" l="1"/>
  <c r="A72" i="27"/>
  <c r="A23" i="27"/>
  <c r="A124" i="27"/>
  <c r="A176" i="26"/>
  <c r="A124" i="26"/>
  <c r="A23" i="26"/>
  <c r="A72" i="26"/>
  <c r="A123" i="25"/>
  <c r="A175" i="25"/>
  <c r="A71" i="25"/>
  <c r="A22" i="25"/>
  <c r="A123" i="24"/>
  <c r="A175" i="24"/>
  <c r="A22" i="24"/>
  <c r="A71" i="24"/>
  <c r="A174" i="23"/>
  <c r="A70" i="23"/>
  <c r="A122" i="23"/>
  <c r="A21" i="23"/>
  <c r="AC51" i="18"/>
  <c r="AC56" i="18" s="1"/>
  <c r="AC57" i="18" s="1"/>
  <c r="S56" i="18"/>
  <c r="S57" i="18" s="1"/>
  <c r="X56" i="18"/>
  <c r="X57" i="18" s="1"/>
  <c r="A177" i="27" l="1"/>
  <c r="A125" i="27"/>
  <c r="A73" i="27"/>
  <c r="A24" i="27"/>
  <c r="A177" i="26"/>
  <c r="A73" i="26"/>
  <c r="A24" i="26"/>
  <c r="A125" i="26"/>
  <c r="A176" i="25"/>
  <c r="A124" i="25"/>
  <c r="A72" i="25"/>
  <c r="A23" i="25"/>
  <c r="A124" i="24"/>
  <c r="A72" i="24"/>
  <c r="A176" i="24"/>
  <c r="A23" i="24"/>
  <c r="A175" i="23"/>
  <c r="A123" i="23"/>
  <c r="A71" i="23"/>
  <c r="A22" i="23"/>
  <c r="A6" i="18"/>
  <c r="T5" i="18"/>
  <c r="A126" i="27" l="1"/>
  <c r="A178" i="27"/>
  <c r="A74" i="27"/>
  <c r="A25" i="27"/>
  <c r="A178" i="26"/>
  <c r="A74" i="26"/>
  <c r="A126" i="26"/>
  <c r="A25" i="26"/>
  <c r="A177" i="25"/>
  <c r="A73" i="25"/>
  <c r="A125" i="25"/>
  <c r="A24" i="25"/>
  <c r="A177" i="24"/>
  <c r="A125" i="24"/>
  <c r="A24" i="24"/>
  <c r="A73" i="24"/>
  <c r="A124" i="23"/>
  <c r="A176" i="23"/>
  <c r="A72" i="23"/>
  <c r="A23" i="23"/>
  <c r="A7" i="18"/>
  <c r="T6" i="18"/>
  <c r="A179" i="27" l="1"/>
  <c r="A127" i="27"/>
  <c r="A75" i="27"/>
  <c r="A26" i="27"/>
  <c r="A179" i="26"/>
  <c r="A127" i="26"/>
  <c r="A26" i="26"/>
  <c r="A75" i="26"/>
  <c r="A178" i="25"/>
  <c r="A74" i="25"/>
  <c r="A126" i="25"/>
  <c r="A25" i="25"/>
  <c r="A178" i="24"/>
  <c r="A25" i="24"/>
  <c r="A126" i="24"/>
  <c r="A74" i="24"/>
  <c r="A177" i="23"/>
  <c r="A73" i="23"/>
  <c r="A125" i="23"/>
  <c r="A24" i="23"/>
  <c r="A8" i="18"/>
  <c r="T7" i="18"/>
  <c r="A180" i="27" l="1"/>
  <c r="A128" i="27"/>
  <c r="A76" i="27"/>
  <c r="A27" i="27"/>
  <c r="A128" i="26"/>
  <c r="A180" i="26"/>
  <c r="A76" i="26"/>
  <c r="A27" i="26"/>
  <c r="A179" i="25"/>
  <c r="A127" i="25"/>
  <c r="A75" i="25"/>
  <c r="A26" i="25"/>
  <c r="A179" i="24"/>
  <c r="A75" i="24"/>
  <c r="A26" i="24"/>
  <c r="A127" i="24"/>
  <c r="A178" i="23"/>
  <c r="A126" i="23"/>
  <c r="A25" i="23"/>
  <c r="A74" i="23"/>
  <c r="A9" i="18"/>
  <c r="T8" i="18"/>
  <c r="A181" i="27" l="1"/>
  <c r="A77" i="27"/>
  <c r="A129" i="27"/>
  <c r="A28" i="27"/>
  <c r="A181" i="26"/>
  <c r="A77" i="26"/>
  <c r="A129" i="26"/>
  <c r="A28" i="26"/>
  <c r="A180" i="25"/>
  <c r="A128" i="25"/>
  <c r="A76" i="25"/>
  <c r="A27" i="25"/>
  <c r="A180" i="24"/>
  <c r="A128" i="24"/>
  <c r="A27" i="24"/>
  <c r="A76" i="24"/>
  <c r="A179" i="23"/>
  <c r="A127" i="23"/>
  <c r="A75" i="23"/>
  <c r="A26" i="23"/>
  <c r="A10" i="18"/>
  <c r="T9" i="18"/>
  <c r="A182" i="27" l="1"/>
  <c r="A130" i="27"/>
  <c r="A29" i="27"/>
  <c r="A78" i="27"/>
  <c r="A182" i="26"/>
  <c r="A130" i="26"/>
  <c r="A78" i="26"/>
  <c r="A29" i="26"/>
  <c r="A181" i="25"/>
  <c r="A129" i="25"/>
  <c r="A77" i="25"/>
  <c r="A28" i="25"/>
  <c r="A181" i="24"/>
  <c r="A129" i="24"/>
  <c r="A28" i="24"/>
  <c r="A77" i="24"/>
  <c r="A180" i="23"/>
  <c r="A76" i="23"/>
  <c r="A27" i="23"/>
  <c r="A128" i="23"/>
  <c r="A11" i="18"/>
  <c r="T10" i="18"/>
  <c r="A183" i="27" l="1"/>
  <c r="A30" i="27"/>
  <c r="A79" i="27"/>
  <c r="A131" i="27"/>
  <c r="A183" i="26"/>
  <c r="A131" i="26"/>
  <c r="A79" i="26"/>
  <c r="A30" i="26"/>
  <c r="A182" i="25"/>
  <c r="A130" i="25"/>
  <c r="A78" i="25"/>
  <c r="A29" i="25"/>
  <c r="A130" i="24"/>
  <c r="A29" i="24"/>
  <c r="A182" i="24"/>
  <c r="A78" i="24"/>
  <c r="A181" i="23"/>
  <c r="A129" i="23"/>
  <c r="A77" i="23"/>
  <c r="A28" i="23"/>
  <c r="A12" i="18"/>
  <c r="T11" i="18"/>
  <c r="A184" i="27" l="1"/>
  <c r="A31" i="27"/>
  <c r="A80" i="27"/>
  <c r="A132" i="27"/>
  <c r="A184" i="26"/>
  <c r="A132" i="26"/>
  <c r="A31" i="26"/>
  <c r="A80" i="26"/>
  <c r="A183" i="25"/>
  <c r="A131" i="25"/>
  <c r="A79" i="25"/>
  <c r="A30" i="25"/>
  <c r="A183" i="24"/>
  <c r="A131" i="24"/>
  <c r="A79" i="24"/>
  <c r="A30" i="24"/>
  <c r="A182" i="23"/>
  <c r="A130" i="23"/>
  <c r="A78" i="23"/>
  <c r="A29" i="23"/>
  <c r="A13" i="18"/>
  <c r="T12" i="18"/>
  <c r="A185" i="27" l="1"/>
  <c r="A133" i="27"/>
  <c r="A81" i="27"/>
  <c r="A32" i="27"/>
  <c r="A185" i="26"/>
  <c r="A133" i="26"/>
  <c r="A81" i="26"/>
  <c r="A32" i="26"/>
  <c r="A184" i="25"/>
  <c r="A80" i="25"/>
  <c r="A132" i="25"/>
  <c r="A31" i="25"/>
  <c r="A184" i="24"/>
  <c r="A132" i="24"/>
  <c r="A31" i="24"/>
  <c r="A80" i="24"/>
  <c r="A131" i="23"/>
  <c r="A183" i="23"/>
  <c r="A79" i="23"/>
  <c r="A30" i="23"/>
  <c r="A14" i="18"/>
  <c r="T13" i="18"/>
  <c r="A186" i="27" l="1"/>
  <c r="A134" i="27"/>
  <c r="A82" i="27"/>
  <c r="A33" i="27"/>
  <c r="A186" i="26"/>
  <c r="A82" i="26"/>
  <c r="A134" i="26"/>
  <c r="A33" i="26"/>
  <c r="A185" i="25"/>
  <c r="A133" i="25"/>
  <c r="A81" i="25"/>
  <c r="A32" i="25"/>
  <c r="A185" i="24"/>
  <c r="A32" i="24"/>
  <c r="A133" i="24"/>
  <c r="A81" i="24"/>
  <c r="A184" i="23"/>
  <c r="A132" i="23"/>
  <c r="A80" i="23"/>
  <c r="A31" i="23"/>
  <c r="A15" i="18"/>
  <c r="T14" i="18"/>
  <c r="A187" i="27" l="1"/>
  <c r="A135" i="27"/>
  <c r="A83" i="27"/>
  <c r="A34" i="27"/>
  <c r="A187" i="26"/>
  <c r="A135" i="26"/>
  <c r="A83" i="26"/>
  <c r="A34" i="26"/>
  <c r="A186" i="25"/>
  <c r="A82" i="25"/>
  <c r="A134" i="25"/>
  <c r="A33" i="25"/>
  <c r="A134" i="24"/>
  <c r="A186" i="24"/>
  <c r="A82" i="24"/>
  <c r="A33" i="24"/>
  <c r="A185" i="23"/>
  <c r="A133" i="23"/>
  <c r="A81" i="23"/>
  <c r="A32" i="23"/>
  <c r="A16" i="18"/>
  <c r="T15" i="18"/>
  <c r="A188" i="27" l="1"/>
  <c r="A136" i="27"/>
  <c r="A84" i="27"/>
  <c r="A35" i="27"/>
  <c r="A188" i="26"/>
  <c r="A136" i="26"/>
  <c r="A84" i="26"/>
  <c r="A35" i="26"/>
  <c r="A187" i="25"/>
  <c r="A135" i="25"/>
  <c r="A83" i="25"/>
  <c r="A34" i="25"/>
  <c r="A187" i="24"/>
  <c r="A83" i="24"/>
  <c r="A135" i="24"/>
  <c r="A34" i="24"/>
  <c r="A186" i="23"/>
  <c r="A134" i="23"/>
  <c r="A82" i="23"/>
  <c r="A33" i="23"/>
  <c r="A17" i="18"/>
  <c r="T16" i="18"/>
  <c r="A189" i="27" l="1"/>
  <c r="A85" i="27"/>
  <c r="A137" i="27"/>
  <c r="A36" i="27"/>
  <c r="A189" i="26"/>
  <c r="A137" i="26"/>
  <c r="A85" i="26"/>
  <c r="A36" i="26"/>
  <c r="A188" i="25"/>
  <c r="A136" i="25"/>
  <c r="A84" i="25"/>
  <c r="A35" i="25"/>
  <c r="A188" i="24"/>
  <c r="A136" i="24"/>
  <c r="A35" i="24"/>
  <c r="A84" i="24"/>
  <c r="A187" i="23"/>
  <c r="A135" i="23"/>
  <c r="A83" i="23"/>
  <c r="A34" i="23"/>
  <c r="A18" i="18"/>
  <c r="T17" i="18"/>
  <c r="A190" i="27" l="1"/>
  <c r="A138" i="27"/>
  <c r="A86" i="27"/>
  <c r="A37" i="27"/>
  <c r="A190" i="26"/>
  <c r="A138" i="26"/>
  <c r="A86" i="26"/>
  <c r="A37" i="26"/>
  <c r="A189" i="25"/>
  <c r="A137" i="25"/>
  <c r="A85" i="25"/>
  <c r="A36" i="25"/>
  <c r="A137" i="24"/>
  <c r="A189" i="24"/>
  <c r="A36" i="24"/>
  <c r="A85" i="24"/>
  <c r="A188" i="23"/>
  <c r="A136" i="23"/>
  <c r="A84" i="23"/>
  <c r="A35" i="23"/>
  <c r="A19" i="18"/>
  <c r="T18" i="18"/>
  <c r="A191" i="27" l="1"/>
  <c r="A139" i="27"/>
  <c r="A38" i="27"/>
  <c r="A87" i="27"/>
  <c r="A191" i="26"/>
  <c r="A139" i="26"/>
  <c r="A87" i="26"/>
  <c r="A38" i="26"/>
  <c r="A190" i="25"/>
  <c r="A138" i="25"/>
  <c r="A86" i="25"/>
  <c r="A37" i="25"/>
  <c r="A138" i="24"/>
  <c r="A190" i="24"/>
  <c r="A37" i="24"/>
  <c r="A86" i="24"/>
  <c r="A137" i="23"/>
  <c r="A189" i="23"/>
  <c r="A85" i="23"/>
  <c r="A36" i="23"/>
  <c r="A20" i="18"/>
  <c r="T19" i="18"/>
  <c r="A140" i="27" l="1"/>
  <c r="A192" i="27"/>
  <c r="A88" i="27"/>
  <c r="A39" i="27"/>
  <c r="A140" i="26"/>
  <c r="A88" i="26"/>
  <c r="A39" i="26"/>
  <c r="A192" i="26"/>
  <c r="A191" i="25"/>
  <c r="A139" i="25"/>
  <c r="A38" i="25"/>
  <c r="A87" i="25"/>
  <c r="A191" i="24"/>
  <c r="A139" i="24"/>
  <c r="A38" i="24"/>
  <c r="A87" i="24"/>
  <c r="A190" i="23"/>
  <c r="A138" i="23"/>
  <c r="A86" i="23"/>
  <c r="A37" i="23"/>
  <c r="A21" i="18"/>
  <c r="T20" i="18"/>
  <c r="A193" i="27" l="1"/>
  <c r="A40" i="27"/>
  <c r="A141" i="27"/>
  <c r="A89" i="27"/>
  <c r="A193" i="26"/>
  <c r="A141" i="26"/>
  <c r="A40" i="26"/>
  <c r="A89" i="26"/>
  <c r="A192" i="25"/>
  <c r="A88" i="25"/>
  <c r="A140" i="25"/>
  <c r="A39" i="25"/>
  <c r="A140" i="24"/>
  <c r="A39" i="24"/>
  <c r="A192" i="24"/>
  <c r="A88" i="24"/>
  <c r="A139" i="23"/>
  <c r="A191" i="23"/>
  <c r="A87" i="23"/>
  <c r="A38" i="23"/>
  <c r="A22" i="18"/>
  <c r="T21" i="18"/>
  <c r="A194" i="27" l="1"/>
  <c r="A142" i="27"/>
  <c r="A41" i="27"/>
  <c r="A90" i="27"/>
  <c r="A194" i="26"/>
  <c r="A142" i="26"/>
  <c r="A90" i="26"/>
  <c r="A41" i="26"/>
  <c r="A89" i="25"/>
  <c r="A193" i="25"/>
  <c r="A141" i="25"/>
  <c r="A40" i="25"/>
  <c r="A193" i="24"/>
  <c r="A141" i="24"/>
  <c r="A40" i="24"/>
  <c r="A89" i="24"/>
  <c r="A88" i="23"/>
  <c r="A140" i="23"/>
  <c r="A192" i="23"/>
  <c r="A39" i="23"/>
  <c r="A23" i="18"/>
  <c r="T22" i="18"/>
  <c r="A195" i="27" l="1"/>
  <c r="A91" i="27"/>
  <c r="A143" i="27"/>
  <c r="A42" i="27"/>
  <c r="A195" i="26"/>
  <c r="A91" i="26"/>
  <c r="A143" i="26"/>
  <c r="A42" i="26"/>
  <c r="A142" i="25"/>
  <c r="A90" i="25"/>
  <c r="A194" i="25"/>
  <c r="A41" i="25"/>
  <c r="A194" i="24"/>
  <c r="A142" i="24"/>
  <c r="A41" i="24"/>
  <c r="A90" i="24"/>
  <c r="A193" i="23"/>
  <c r="A141" i="23"/>
  <c r="A89" i="23"/>
  <c r="A40" i="23"/>
  <c r="A24" i="18"/>
  <c r="T23" i="18"/>
  <c r="A196" i="27" l="1"/>
  <c r="A92" i="27"/>
  <c r="A144" i="27"/>
  <c r="A43" i="27"/>
  <c r="A196" i="26"/>
  <c r="A144" i="26"/>
  <c r="A43" i="26"/>
  <c r="A92" i="26"/>
  <c r="A195" i="25"/>
  <c r="A143" i="25"/>
  <c r="A91" i="25"/>
  <c r="A42" i="25"/>
  <c r="A195" i="24"/>
  <c r="A91" i="24"/>
  <c r="A143" i="24"/>
  <c r="A42" i="24"/>
  <c r="A194" i="23"/>
  <c r="A90" i="23"/>
  <c r="A142" i="23"/>
  <c r="A41" i="23"/>
  <c r="A25" i="18"/>
  <c r="T24" i="18"/>
  <c r="A197" i="27" l="1"/>
  <c r="A93" i="27"/>
  <c r="A145" i="27"/>
  <c r="A44" i="27"/>
  <c r="A197" i="26"/>
  <c r="A145" i="26"/>
  <c r="A44" i="26"/>
  <c r="A93" i="26"/>
  <c r="A196" i="25"/>
  <c r="A144" i="25"/>
  <c r="A92" i="25"/>
  <c r="A43" i="25"/>
  <c r="A196" i="24"/>
  <c r="A92" i="24"/>
  <c r="A144" i="24"/>
  <c r="A43" i="24"/>
  <c r="A195" i="23"/>
  <c r="A91" i="23"/>
  <c r="A143" i="23"/>
  <c r="A42" i="23"/>
  <c r="A26" i="18"/>
  <c r="T25" i="18"/>
  <c r="A198" i="27" l="1"/>
  <c r="A146" i="27"/>
  <c r="A94" i="27"/>
  <c r="A45" i="27"/>
  <c r="A198" i="26"/>
  <c r="A146" i="26"/>
  <c r="A94" i="26"/>
  <c r="A45" i="26"/>
  <c r="A197" i="25"/>
  <c r="A145" i="25"/>
  <c r="A93" i="25"/>
  <c r="A44" i="25"/>
  <c r="A197" i="24"/>
  <c r="A145" i="24"/>
  <c r="A44" i="24"/>
  <c r="A93" i="24"/>
  <c r="A196" i="23"/>
  <c r="A144" i="23"/>
  <c r="A92" i="23"/>
  <c r="A43" i="23"/>
  <c r="A27" i="18"/>
  <c r="T26" i="18"/>
  <c r="A199" i="27" l="1"/>
  <c r="A147" i="27"/>
  <c r="A46" i="27"/>
  <c r="A95" i="27"/>
  <c r="A199" i="26"/>
  <c r="A147" i="26"/>
  <c r="A95" i="26"/>
  <c r="A46" i="26"/>
  <c r="A198" i="25"/>
  <c r="A146" i="25"/>
  <c r="A94" i="25"/>
  <c r="A45" i="25"/>
  <c r="A146" i="24"/>
  <c r="A198" i="24"/>
  <c r="A45" i="24"/>
  <c r="A94" i="24"/>
  <c r="A197" i="23"/>
  <c r="A145" i="23"/>
  <c r="A93" i="23"/>
  <c r="A44" i="23"/>
  <c r="A28" i="18"/>
  <c r="T27" i="18"/>
  <c r="A200" i="27" l="1"/>
  <c r="A148" i="27"/>
  <c r="A96" i="27"/>
  <c r="A47" i="27"/>
  <c r="A200" i="26"/>
  <c r="A148" i="26"/>
  <c r="A47" i="26"/>
  <c r="A96" i="26"/>
  <c r="A199" i="25"/>
  <c r="A147" i="25"/>
  <c r="A95" i="25"/>
  <c r="A46" i="25"/>
  <c r="A199" i="24"/>
  <c r="A147" i="24"/>
  <c r="A95" i="24"/>
  <c r="A46" i="24"/>
  <c r="A198" i="23"/>
  <c r="A146" i="23"/>
  <c r="A45" i="23"/>
  <c r="A94" i="23"/>
  <c r="A29" i="18"/>
  <c r="T28" i="18"/>
  <c r="A201" i="27" l="1"/>
  <c r="A149" i="27"/>
  <c r="A97" i="27"/>
  <c r="A48" i="27"/>
  <c r="A201" i="26"/>
  <c r="A149" i="26"/>
  <c r="A97" i="26"/>
  <c r="A48" i="26"/>
  <c r="A200" i="25"/>
  <c r="A148" i="25"/>
  <c r="A96" i="25"/>
  <c r="A47" i="25"/>
  <c r="A200" i="24"/>
  <c r="A47" i="24"/>
  <c r="A148" i="24"/>
  <c r="A96" i="24"/>
  <c r="A199" i="23"/>
  <c r="A147" i="23"/>
  <c r="A95" i="23"/>
  <c r="A46" i="23"/>
  <c r="A30" i="18"/>
  <c r="T29" i="18"/>
  <c r="A202" i="27" l="1"/>
  <c r="A150" i="27"/>
  <c r="A49" i="27"/>
  <c r="A50" i="27" s="1"/>
  <c r="A51" i="27" s="1"/>
  <c r="A98" i="27"/>
  <c r="A202" i="26"/>
  <c r="A150" i="26"/>
  <c r="A49" i="26"/>
  <c r="A50" i="26" s="1"/>
  <c r="A51" i="26" s="1"/>
  <c r="A98" i="26"/>
  <c r="A201" i="25"/>
  <c r="A149" i="25"/>
  <c r="A97" i="25"/>
  <c r="A48" i="25"/>
  <c r="A201" i="24"/>
  <c r="A97" i="24"/>
  <c r="A149" i="24"/>
  <c r="A48" i="24"/>
  <c r="A200" i="23"/>
  <c r="A96" i="23"/>
  <c r="A47" i="23"/>
  <c r="A148" i="23"/>
  <c r="A31" i="18"/>
  <c r="T30" i="18"/>
  <c r="A202" i="25" l="1"/>
  <c r="A150" i="25"/>
  <c r="A49" i="25"/>
  <c r="A50" i="25" s="1"/>
  <c r="A51" i="25" s="1"/>
  <c r="A98" i="25"/>
  <c r="A202" i="24"/>
  <c r="A150" i="24"/>
  <c r="A49" i="24"/>
  <c r="A50" i="24" s="1"/>
  <c r="A51" i="24" s="1"/>
  <c r="A98" i="24"/>
  <c r="A201" i="23"/>
  <c r="A149" i="23"/>
  <c r="A48" i="23"/>
  <c r="A97" i="23"/>
  <c r="A32" i="18"/>
  <c r="T31" i="18"/>
  <c r="A150" i="23" l="1"/>
  <c r="A202" i="23"/>
  <c r="A49" i="23"/>
  <c r="A50" i="23" s="1"/>
  <c r="A51" i="23" s="1"/>
  <c r="A98" i="23"/>
  <c r="A33" i="18"/>
  <c r="T32" i="18"/>
  <c r="A34" i="18" l="1"/>
  <c r="T33" i="18"/>
  <c r="A35" i="18" l="1"/>
  <c r="T34" i="18"/>
  <c r="A36" i="18" l="1"/>
  <c r="T35" i="18"/>
  <c r="A37" i="18" l="1"/>
  <c r="T36" i="18"/>
  <c r="A38" i="18" l="1"/>
  <c r="T37" i="18"/>
  <c r="A39" i="18" l="1"/>
  <c r="T38" i="18"/>
  <c r="A40" i="18" l="1"/>
  <c r="T39" i="18"/>
  <c r="A41" i="18" l="1"/>
  <c r="T40" i="18"/>
  <c r="A42" i="18" l="1"/>
  <c r="T41" i="18"/>
  <c r="A43" i="18" l="1"/>
  <c r="T42" i="18"/>
  <c r="A44" i="18" l="1"/>
  <c r="T43" i="18"/>
  <c r="A45" i="18" l="1"/>
  <c r="T44" i="18"/>
  <c r="A46" i="18" l="1"/>
  <c r="T45" i="18"/>
  <c r="A47" i="18" l="1"/>
  <c r="T46" i="18"/>
  <c r="A48" i="18" l="1"/>
  <c r="T47" i="18"/>
  <c r="A49" i="18" l="1"/>
  <c r="T48" i="18"/>
  <c r="A50" i="18" l="1"/>
  <c r="T49" i="18"/>
  <c r="A51" i="18" l="1"/>
  <c r="T51" i="18" s="1"/>
  <c r="T50" i="18"/>
</calcChain>
</file>

<file path=xl/comments1.xml><?xml version="1.0" encoding="utf-8"?>
<comments xmlns="http://schemas.openxmlformats.org/spreadsheetml/2006/main">
  <authors>
    <author>Tom Bruulsema</author>
    <author xml:space="preserve"> Tom Bruulsema</author>
  </authors>
  <commentList>
    <comment ref="L3" authorId="0">
      <text>
        <r>
          <rPr>
            <b/>
            <sz val="9"/>
            <color indexed="81"/>
            <rFont val="Tahoma"/>
            <family val="2"/>
          </rPr>
          <t>Tom Bruulsema:</t>
        </r>
        <r>
          <rPr>
            <sz val="9"/>
            <color indexed="81"/>
            <rFont val="Tahoma"/>
            <family val="2"/>
          </rPr>
          <t xml:space="preserve">
USDA National Nutrient Database</t>
        </r>
      </text>
    </comment>
    <comment ref="P3" authorId="1">
      <text>
        <r>
          <rPr>
            <b/>
            <sz val="10"/>
            <color indexed="81"/>
            <rFont val="Tahoma"/>
            <family val="2"/>
          </rPr>
          <t xml:space="preserve"> Tom Bruulsema:</t>
        </r>
        <r>
          <rPr>
            <sz val="10"/>
            <color indexed="81"/>
            <rFont val="Tahoma"/>
            <family val="2"/>
          </rPr>
          <t xml:space="preserve">
Assumes half "alfalfa" (legume) and half "other hay" or grass.
</t>
        </r>
      </text>
    </comment>
    <comment ref="F4" authorId="0">
      <text>
        <r>
          <rPr>
            <b/>
            <sz val="9"/>
            <color indexed="81"/>
            <rFont val="Tahoma"/>
            <family val="2"/>
          </rPr>
          <t>Tom Bruulsema:</t>
        </r>
        <r>
          <rPr>
            <sz val="9"/>
            <color indexed="81"/>
            <rFont val="Tahoma"/>
            <family val="2"/>
          </rPr>
          <t xml:space="preserve">
http://www.grainscanada.gc.ca/canola/harvest-recolte/2011/hqc11-qrc11-07-eng.htm
Average CP is 20% - (Nx6.25, 8.5% moisture basis)</t>
        </r>
      </text>
    </comment>
    <comment ref="Q4" authorId="0">
      <text>
        <r>
          <rPr>
            <b/>
            <sz val="9"/>
            <color indexed="81"/>
            <rFont val="Tahoma"/>
            <family val="2"/>
          </rPr>
          <t>Tom Bruulsema:</t>
        </r>
        <r>
          <rPr>
            <sz val="9"/>
            <color indexed="81"/>
            <rFont val="Tahoma"/>
            <family val="2"/>
          </rPr>
          <t xml:space="preserve">
Canadian Grains Commission gives 9.5% protein as 2001-2010 mean for eastern soft red winter (on a 13.5% harvest moisture basis). 9.5/5.7 = 1.67 % 
http://www.grainscanada.gc.ca/wheat-ble/harvest-recolte/2011/cer/hqoerw11-qrbreo11-eng.pdf</t>
        </r>
      </text>
    </comment>
    <comment ref="F5" authorId="0">
      <text>
        <r>
          <rPr>
            <b/>
            <sz val="9"/>
            <color indexed="81"/>
            <rFont val="Tahoma"/>
            <family val="2"/>
          </rPr>
          <t>Tom Bruulsema:</t>
        </r>
        <r>
          <rPr>
            <sz val="9"/>
            <color indexed="81"/>
            <rFont val="Tahoma"/>
            <family val="2"/>
          </rPr>
          <t xml:space="preserve">
Adrian's article at http://www.ipni.net/ppiweb/ppinews.nsf/0/BE61D58AF46F6E3485256E37001D398D/$FILE/P%20Nutrition%20of%20Canola.pdf
gives 0.7 to 0.9 lb of P2O5 per bu of canola
There are 44.0920 bushels of canola in one tonne.</t>
        </r>
      </text>
    </comment>
    <comment ref="G5" authorId="0">
      <text>
        <r>
          <rPr>
            <b/>
            <sz val="9"/>
            <color indexed="81"/>
            <rFont val="Tahoma"/>
            <family val="2"/>
          </rPr>
          <t>Tom Bruulsema:</t>
        </r>
        <r>
          <rPr>
            <sz val="9"/>
            <color indexed="81"/>
            <rFont val="Tahoma"/>
            <family val="2"/>
          </rPr>
          <t xml:space="preserve">
The amount of P removed by grain harvest can vary widely.  Depending on conditions, it can range from 0.34 to 0.44 lb P2O5/bu of corn.  Recent research in the Northeast U.S. (Heckman, 2001) found that the amount increased with increasing soil test, and with higher yields, and that a typical value for the Northeast is about 0.4 lb P2O5 per bu of grain corn. Similar corn grain P content has been reported in Ontario. This compares to the IPNI tabular value of 0.35 lb P2O5 per bu of grain corn.
Source: Heckman, J.R., J.T. Sims, D.B. Beegle, F.J. Coale, S.J. Herbert, and T.W. Bruulsema. 2001. Phosphorus and Potassium Removal in Corn. Better Crops with Plant Food 85(1):4-6.
Also supported by:
Richards, J. E., T. E. Bates, et al. (1985). "The effect of broadcast P applications and small amounts of fertilizer placed with the seed on continuously cropped corn (Zea mays L.)." Fertilizer Research 6: 269-277.
However, one trial in Embro Ontario supported a P2O5 content of 0.35 lb/bu. 
http://www.ipni.net/ppiweb/bcrops.nsf/$webindex/82412D4419AA10C0852572DE005BAF12/$file/07-2p20.pdf (data not shown)
For this reason, an interim value of 38/35 of the IPNI tabular value.
</t>
        </r>
      </text>
    </comment>
    <comment ref="F6" authorId="0">
      <text>
        <r>
          <rPr>
            <b/>
            <sz val="9"/>
            <color indexed="81"/>
            <rFont val="Tahoma"/>
            <family val="2"/>
          </rPr>
          <t xml:space="preserve">Tom Bruulsema:
</t>
        </r>
        <r>
          <rPr>
            <sz val="9"/>
            <color indexed="81"/>
            <rFont val="Tahoma"/>
            <family val="2"/>
          </rPr>
          <t>IPNI value of 40 seems too high. This is based on Australian data:
http://www.australianoilseeds.com/__data/assets/pdf_file/0008/4598/Potassium_requirements_of_canola.pdf</t>
        </r>
      </text>
    </comment>
    <comment ref="F13" authorId="0">
      <text>
        <r>
          <rPr>
            <b/>
            <sz val="9"/>
            <color indexed="81"/>
            <rFont val="Tahoma"/>
            <family val="2"/>
          </rPr>
          <t>Tom Bruulsema:</t>
        </r>
        <r>
          <rPr>
            <sz val="9"/>
            <color indexed="81"/>
            <rFont val="Tahoma"/>
            <family val="2"/>
          </rPr>
          <t xml:space="preserve">
http://www.canaryseed.ca/documents/NutritFacts_brown_canaryseed_groats_2011.pdf</t>
        </r>
      </text>
    </comment>
    <comment ref="H13" authorId="0">
      <text>
        <r>
          <rPr>
            <b/>
            <sz val="9"/>
            <color indexed="81"/>
            <rFont val="Tahoma"/>
            <family val="2"/>
          </rPr>
          <t>Tom Bruulsema:</t>
        </r>
        <r>
          <rPr>
            <sz val="9"/>
            <color indexed="81"/>
            <rFont val="Tahoma"/>
            <family val="2"/>
          </rPr>
          <t xml:space="preserve">
USDA National Nutrient Database</t>
        </r>
      </text>
    </comment>
    <comment ref="I13" authorId="0">
      <text>
        <r>
          <rPr>
            <b/>
            <sz val="9"/>
            <color indexed="81"/>
            <rFont val="Tahoma"/>
            <family val="2"/>
          </rPr>
          <t>Tom Bruulsema:</t>
        </r>
        <r>
          <rPr>
            <sz val="9"/>
            <color indexed="81"/>
            <rFont val="Tahoma"/>
            <family val="2"/>
          </rPr>
          <t xml:space="preserve">
USDA national nutrient database
</t>
        </r>
      </text>
    </comment>
    <comment ref="J13" authorId="0">
      <text>
        <r>
          <rPr>
            <b/>
            <sz val="9"/>
            <color indexed="81"/>
            <rFont val="Tahoma"/>
            <family val="2"/>
          </rPr>
          <t>Tom Bruulsema:</t>
        </r>
        <r>
          <rPr>
            <sz val="9"/>
            <color indexed="81"/>
            <rFont val="Tahoma"/>
            <family val="2"/>
          </rPr>
          <t xml:space="preserve">
USDA National Nutrient Database
</t>
        </r>
      </text>
    </comment>
    <comment ref="M13" authorId="0">
      <text>
        <r>
          <rPr>
            <b/>
            <sz val="9"/>
            <color indexed="81"/>
            <rFont val="Tahoma"/>
            <family val="2"/>
          </rPr>
          <t>Tom Bruulsema:</t>
        </r>
        <r>
          <rPr>
            <sz val="9"/>
            <color indexed="81"/>
            <rFont val="Tahoma"/>
            <family val="2"/>
          </rPr>
          <t xml:space="preserve">
USDA National Nutrient Database</t>
        </r>
      </text>
    </comment>
    <comment ref="O13" authorId="0">
      <text>
        <r>
          <rPr>
            <b/>
            <sz val="9"/>
            <color indexed="81"/>
            <rFont val="Tahoma"/>
            <family val="2"/>
          </rPr>
          <t>Tom Bruulsema:</t>
        </r>
        <r>
          <rPr>
            <sz val="9"/>
            <color indexed="81"/>
            <rFont val="Tahoma"/>
            <family val="2"/>
          </rPr>
          <t xml:space="preserve">
USDA National Nutrient Database</t>
        </r>
      </text>
    </comment>
    <comment ref="Q13" authorId="0">
      <text>
        <r>
          <rPr>
            <b/>
            <sz val="9"/>
            <color indexed="81"/>
            <rFont val="Tahoma"/>
            <family val="2"/>
          </rPr>
          <t>Tom Bruulsema:</t>
        </r>
        <r>
          <rPr>
            <sz val="9"/>
            <color indexed="81"/>
            <rFont val="Tahoma"/>
            <family val="2"/>
          </rPr>
          <t xml:space="preserve">
USDA National Nutrient Database
</t>
        </r>
      </text>
    </comment>
    <comment ref="S13" authorId="0">
      <text>
        <r>
          <rPr>
            <b/>
            <sz val="9"/>
            <color indexed="81"/>
            <rFont val="Tahoma"/>
            <family val="2"/>
          </rPr>
          <t>Tom Bruulsema:</t>
        </r>
        <r>
          <rPr>
            <sz val="9"/>
            <color indexed="81"/>
            <rFont val="Tahoma"/>
            <family val="2"/>
          </rPr>
          <t xml:space="preserve">
USDA National Nutrient Database</t>
        </r>
      </text>
    </comment>
    <comment ref="U13" authorId="0">
      <text>
        <r>
          <rPr>
            <b/>
            <sz val="9"/>
            <color indexed="81"/>
            <rFont val="Tahoma"/>
            <family val="2"/>
          </rPr>
          <t>Tom Bruulsema:</t>
        </r>
        <r>
          <rPr>
            <sz val="9"/>
            <color indexed="81"/>
            <rFont val="Tahoma"/>
            <family val="2"/>
          </rPr>
          <t xml:space="preserve">
USDA National Nutrient Database</t>
        </r>
      </text>
    </comment>
    <comment ref="Y13" authorId="1">
      <text>
        <r>
          <rPr>
            <b/>
            <sz val="10"/>
            <color indexed="81"/>
            <rFont val="Tahoma"/>
            <family val="2"/>
          </rPr>
          <t xml:space="preserve"> Tom Bruulsema:</t>
        </r>
        <r>
          <rPr>
            <sz val="10"/>
            <color indexed="81"/>
            <rFont val="Tahoma"/>
            <family val="2"/>
          </rPr>
          <t xml:space="preserve">
Assumes half "alfalfa" (legume) and half "other hay" or grass.
</t>
        </r>
      </text>
    </comment>
    <comment ref="G14" authorId="0">
      <text>
        <r>
          <rPr>
            <b/>
            <sz val="9"/>
            <color indexed="81"/>
            <rFont val="Tahoma"/>
            <family val="2"/>
          </rPr>
          <t>Tom Bruulsema:</t>
        </r>
        <r>
          <rPr>
            <sz val="9"/>
            <color indexed="81"/>
            <rFont val="Tahoma"/>
            <family val="2"/>
          </rPr>
          <t xml:space="preserve">
See below - canola N content as function of yield.
Canola kgN/t = 36.876 - 2.29(yield, t/ha)</t>
        </r>
      </text>
    </comment>
    <comment ref="AA14" authorId="0">
      <text>
        <r>
          <rPr>
            <b/>
            <sz val="9"/>
            <color indexed="81"/>
            <rFont val="Tahoma"/>
            <family val="2"/>
          </rPr>
          <t>Tom Bruulsema:</t>
        </r>
        <r>
          <rPr>
            <sz val="9"/>
            <color indexed="81"/>
            <rFont val="Tahoma"/>
            <family val="2"/>
          </rPr>
          <t xml:space="preserve">
See below - CWRS N content as function of yield. Wheat kgN/t = 25.338 - 0.7863(yield, t/ha)
</t>
        </r>
      </text>
    </comment>
    <comment ref="G15" authorId="0">
      <text>
        <r>
          <rPr>
            <b/>
            <sz val="9"/>
            <color indexed="81"/>
            <rFont val="Tahoma"/>
            <family val="2"/>
          </rPr>
          <t>Tom Bruulsema:</t>
        </r>
        <r>
          <rPr>
            <sz val="9"/>
            <color indexed="81"/>
            <rFont val="Tahoma"/>
            <family val="2"/>
          </rPr>
          <t xml:space="preserve">
Adrian's article at http://www.ipni.net/ppiweb/ppinews.nsf/0/BE61D58AF46F6E3485256E37001D398D/$FILE/P%20Nutrition%20of%20Canola.pdf
gives 0.7 to 0.9 lb of P2O5 per bu of canola
There are 44.0920 bushels of canola in one tonne.</t>
        </r>
      </text>
    </comment>
    <comment ref="G16" authorId="0">
      <text>
        <r>
          <rPr>
            <b/>
            <sz val="9"/>
            <color indexed="81"/>
            <rFont val="Tahoma"/>
            <family val="2"/>
          </rPr>
          <t xml:space="preserve">Tom Bruulsema:
</t>
        </r>
        <r>
          <rPr>
            <sz val="9"/>
            <color indexed="81"/>
            <rFont val="Tahoma"/>
            <family val="2"/>
          </rPr>
          <t>IPNI value of 40 seems too high. This is based on Australian data:
http://www.australianoilseeds.com/__data/assets/pdf_file/0008/4598/Potassium_requirements_of_canola.pdf</t>
        </r>
      </text>
    </comment>
  </commentList>
</comments>
</file>

<file path=xl/sharedStrings.xml><?xml version="1.0" encoding="utf-8"?>
<sst xmlns="http://schemas.openxmlformats.org/spreadsheetml/2006/main" count="2074" uniqueCount="163">
  <si>
    <t>Survey or program details:</t>
  </si>
  <si>
    <t>Field Crop Reporting Series - 3401</t>
  </si>
  <si>
    <t>Geography</t>
  </si>
  <si>
    <t>Quebec</t>
  </si>
  <si>
    <t>Ontario</t>
  </si>
  <si>
    <t>Harvest disposition</t>
  </si>
  <si>
    <t>Production (Tonnes)</t>
  </si>
  <si>
    <t>Type of crop</t>
  </si>
  <si>
    <t>Tame hay</t>
  </si>
  <si>
    <t>Oats</t>
  </si>
  <si>
    <t>Barley</t>
  </si>
  <si>
    <t>Mixed grains</t>
  </si>
  <si>
    <t>Corn for grain</t>
  </si>
  <si>
    <t>Soybeans</t>
  </si>
  <si>
    <t>Buckwheat</t>
  </si>
  <si>
    <t>Canola (rapeseed)</t>
  </si>
  <si>
    <t>Sugar beets</t>
  </si>
  <si>
    <t>EC</t>
  </si>
  <si>
    <t>year</t>
  </si>
  <si>
    <t>Year</t>
  </si>
  <si>
    <t>kg/tonne</t>
  </si>
  <si>
    <t xml:space="preserve">N </t>
  </si>
  <si>
    <t>P2O5</t>
  </si>
  <si>
    <t>K2O</t>
  </si>
  <si>
    <t>Canola</t>
  </si>
  <si>
    <t>Potatoes</t>
  </si>
  <si>
    <t>Potato</t>
  </si>
  <si>
    <t>Wheat</t>
  </si>
  <si>
    <t>Beans, dry</t>
  </si>
  <si>
    <t>In Victoria, the standard recommendation is to apply 125 kg/ha of Triple Superphosphate at planting. Trials are still underway to determine the requirement for Potassium, but for soils in Gippsland (which tend to be low in Potassium) it may be wise to topdress with potash after replanting pasture after buckwheat as the potassium removal lead to depressed growth.</t>
  </si>
  <si>
    <t>http://www.agri-link.com.au/producing_buckwheat.htm</t>
  </si>
  <si>
    <t xml:space="preserve">Buckwheat has a modest feeding capacity compared to most other grains, and if fertiliser is not applied, the removal of nutrients by a buckwheat crop may have a depressing effect on the yield of the following crop or pasture. </t>
  </si>
  <si>
    <t>Typical nutrient removals per tonne of grain are 6.7kg N, 1.1kg P and 8.3kg K. For an average crop of 750 kg/ha, this represents: 5 kg N/ha, 0.8 kg P/ha and 6.2 kg K/ha.</t>
  </si>
  <si>
    <t>Maritime provinces</t>
  </si>
  <si>
    <t>Prince Edward Island</t>
  </si>
  <si>
    <t>Nova Scotia</t>
  </si>
  <si>
    <t>New Brunswick</t>
  </si>
  <si>
    <t>Potato Area and Yield Survey - 3446</t>
  </si>
  <si>
    <t>Atlantic Agriculture Survey - 3465</t>
  </si>
  <si>
    <t>Area, production and farm value of potatoes</t>
  </si>
  <si>
    <t>Crop year refers to the period August 1 to July 31.</t>
  </si>
  <si>
    <t>Ontario Crop Removal of N, P2O5 and K2O</t>
  </si>
  <si>
    <t>Quebec Crop Removal of N, P2O5 and K2O</t>
  </si>
  <si>
    <t>Source:</t>
  </si>
  <si>
    <t>Seeded area, potatoes (acres)</t>
  </si>
  <si>
    <t>QC</t>
  </si>
  <si>
    <t>ON</t>
  </si>
  <si>
    <t>AC</t>
  </si>
  <si>
    <t>Percent of cropland included</t>
  </si>
  <si>
    <t>CROPLAND AREA (ha)</t>
  </si>
  <si>
    <t>Removal, t</t>
  </si>
  <si>
    <t>Legume, t</t>
  </si>
  <si>
    <t>Removal, lb/A</t>
  </si>
  <si>
    <t>Legume, lb/A</t>
  </si>
  <si>
    <t>Statistics Canada. Table 001-0010 - Estimated areas, yield, production and average farm price of principal field crops, in metric units, annual</t>
  </si>
  <si>
    <t>Harvested area (hectares)</t>
  </si>
  <si>
    <t>Totals may not equal the sum of their parts due to the use of conversion factors or rounding of fractions to whole numbers.</t>
  </si>
  <si>
    <t>Not available</t>
  </si>
  <si>
    <t>Legend:</t>
  </si>
  <si>
    <t>Wheat, all</t>
  </si>
  <si>
    <t>Rye, all</t>
  </si>
  <si>
    <t>Corn, fodder</t>
  </si>
  <si>
    <t>Beans, all dry (white and coloured)</t>
  </si>
  <si>
    <t>Production (metric tonnes)</t>
  </si>
  <si>
    <t>(accessed: February 05, 2014)</t>
  </si>
  <si>
    <t>Effective July 2013, the Canadian totals for the July, September and March Farm surveys on crops do not include data for the provinces of Newfoundland and Labrador, Prince Edward Island, Nova Scotia, New Brunswick and British Columbia. Crop production in these provinces account for 2% to 4% of the national total and is excluded. The data for these provinces are now available twice a year in the June Farm survey on seeded area estimates and in the November Farm survey on final crop production estimates.</t>
  </si>
  <si>
    <t>Footnotes:</t>
  </si>
  <si>
    <t>Suppressed to meet the confidentiality requirements of the Statistics Act</t>
  </si>
  <si>
    <t>x</t>
  </si>
  <si>
    <t>Triticale</t>
  </si>
  <si>
    <t>Sunflower seed</t>
  </si>
  <si>
    <t>Peas, dry</t>
  </si>
  <si>
    <t>Mustard seed</t>
  </si>
  <si>
    <t>Lentils</t>
  </si>
  <si>
    <t>Flaxseed</t>
  </si>
  <si>
    <t>Chick peas</t>
  </si>
  <si>
    <t>Canary seed</t>
  </si>
  <si>
    <t>Safflower</t>
  </si>
  <si>
    <t>Fababeans</t>
  </si>
  <si>
    <t>Coriander seed</t>
  </si>
  <si>
    <t>Caraway seed</t>
  </si>
  <si>
    <t>West</t>
  </si>
  <si>
    <t>British Columbia</t>
  </si>
  <si>
    <t>Alberta</t>
  </si>
  <si>
    <t>Saskatchewan</t>
  </si>
  <si>
    <t>Manitoba</t>
  </si>
  <si>
    <t>Prairie provinces</t>
  </si>
  <si>
    <t>East</t>
  </si>
  <si>
    <t>Newfoundland and Labrador</t>
  </si>
  <si>
    <t>Canada</t>
  </si>
  <si>
    <t>Table 001-0010 Estimated areas, yield, production and average farm price of principal field crops, in metric units, annual(1,31)</t>
  </si>
  <si>
    <t>Beans, total dry (white and colored)</t>
  </si>
  <si>
    <t>http://www.ipni.net/article/IPNI-3296</t>
  </si>
  <si>
    <t>Crop Removal Coefficients</t>
  </si>
  <si>
    <t>alfalfa</t>
  </si>
  <si>
    <t>timothy</t>
  </si>
  <si>
    <t>Phosphorus (P2O5) Removal, tonnes</t>
  </si>
  <si>
    <t>Potassium (K2O) Removal, tonnes</t>
  </si>
  <si>
    <t>Nitrogen Removal, tonnes</t>
  </si>
  <si>
    <t>MB</t>
  </si>
  <si>
    <t>SK</t>
  </si>
  <si>
    <t>AB</t>
  </si>
  <si>
    <t>PP</t>
  </si>
  <si>
    <t>CA</t>
  </si>
  <si>
    <t>Hectares</t>
  </si>
  <si>
    <t>Table 004-0002 Census of Agriculture, total area of farms and use of farm land, Canada and provinces, every 5 years(1,2,3,4)</t>
  </si>
  <si>
    <t>Census of Agriculture - 3438</t>
  </si>
  <si>
    <t>Total area of farms and use of farm land</t>
  </si>
  <si>
    <t>Land in crops</t>
  </si>
  <si>
    <t>Unit of measure</t>
  </si>
  <si>
    <t>The definition of a census farm changed between 1921 and 2011. These changes affect the comparability of data among censuses. For a summary of these changes, refer to &lt;a href = "http://www.statcan.gc.ca/pub/95-640-x/2012005-eng.htm"&gt;Census terms&lt;/a&gt;.</t>
  </si>
  <si>
    <t>Data for Newfoundland are not included in the Canada figures for the 1921, 1931 and 1941 Censuses of Agriculture since Newfoundland did not join Canada until 1949.</t>
  </si>
  <si>
    <t>In 2006, in British Columbia the "Total area of farms" , "Unimproved pasture" and "All other land" are higher than in previous censuses due to better quality data on government lands operated under a licence, permit or lease.</t>
  </si>
  <si>
    <t>In 1981 data in the land use tables may not add exactly in some cases due to rounding.</t>
  </si>
  <si>
    <t>Statistics Canada. Table 004-0002 - Census of Agriculture, total area of farms and use of farm land, Canada and provinces, every 5 years (number unless otherwise noted)</t>
  </si>
  <si>
    <t>(accessed: February 06, 2014)</t>
  </si>
  <si>
    <t>http://www5.statcan.gc.ca/cansim/pick-choisir</t>
  </si>
  <si>
    <t>Land in crops, from Statistics Canada (see cropland worksheet)</t>
  </si>
  <si>
    <t>Total for crops included, from CANSIM</t>
  </si>
  <si>
    <t>mean</t>
  </si>
  <si>
    <t>CV</t>
  </si>
  <si>
    <t>Cropland area harvested, ha</t>
  </si>
  <si>
    <t>(not allowed to be less than sum of harvested crop area in colums B through I)</t>
  </si>
  <si>
    <t>Atlantic Canada Crop Removal of N, P2O5 and K2O</t>
  </si>
  <si>
    <t>Manitoba Crop Removal of N, P2O5 and K2O</t>
  </si>
  <si>
    <t>WC</t>
  </si>
  <si>
    <t>Beans, all dry</t>
  </si>
  <si>
    <t>Coriander</t>
  </si>
  <si>
    <t>Fababean</t>
  </si>
  <si>
    <t>Mustard</t>
  </si>
  <si>
    <t>Sunflower</t>
  </si>
  <si>
    <t>Saskatchewan Crop Removal of N, P2O5 and K2O</t>
  </si>
  <si>
    <t>Alberta Crop Removal of N, P2O5 and K2O</t>
  </si>
  <si>
    <t>Eastern Canada Crop Removal of N, P2O5 and K2O</t>
  </si>
  <si>
    <t>yield</t>
  </si>
  <si>
    <t>#DataThief C:\Users\Tom\Desktop\Capture.JPG Friday 25-Apr-2014 3:02:31 PM</t>
  </si>
  <si>
    <t>canola %CP</t>
  </si>
  <si>
    <t>canola yield</t>
  </si>
  <si>
    <t>http://www.grainscanada.gc.ca/canola/harvest-recolte/2013/hqc13-qrc13-06-en.htm</t>
  </si>
  <si>
    <t>Canola historical average protein content by year</t>
  </si>
  <si>
    <t>http://www.grainscanada.gc.ca/wheat-ble/harvest-recolte/2012/hqww/hqww12-qrbo12-04-eng.htm</t>
  </si>
  <si>
    <t>#DataThief C:\Users\Tom\Desktop\WheatCP.JPG Friday 25-Apr-2014 4:23:03 PM</t>
  </si>
  <si>
    <t>CP%</t>
  </si>
  <si>
    <t>yield, t/ha</t>
  </si>
  <si>
    <t>canola N, kg/t</t>
  </si>
  <si>
    <t>Canadian Western Spring Wheat protein Content</t>
  </si>
  <si>
    <t>CWRS N, kg/t</t>
  </si>
  <si>
    <t>canola</t>
  </si>
  <si>
    <t>wheat</t>
  </si>
  <si>
    <t>Prairie Provinces Crop Removal of N, P2O5 and K2O</t>
  </si>
  <si>
    <t>(accessed: May 01, 2014)</t>
  </si>
  <si>
    <t>Statistics Canada. Table 001-0014 - Area, production and farm value of potatoes, annual</t>
  </si>
  <si>
    <t>Production, potatoes (hundredweight x 1,000)</t>
  </si>
  <si>
    <t>Harvested area, potatoes (acres)</t>
  </si>
  <si>
    <t>Farm Product Price Index - 5040</t>
  </si>
  <si>
    <t>Fruits and Vegetables Survey - 3407</t>
  </si>
  <si>
    <t>Table 001-0014 Area, production and farm value of potatoes, annual(1)</t>
  </si>
  <si>
    <t>(accessed: May 02, 2014)</t>
  </si>
  <si>
    <t>note CANSIM had onlly seeded not harvested potato area prior to 1985</t>
  </si>
  <si>
    <t>Most of the coefficients above are taken from Table 4. Nutrient Removal in the Harvested Portion of Selected Crops (Metric units) (Last modified: April 2014). http://www.ipni.net/article/IPNI-3296</t>
  </si>
  <si>
    <t>Crop list</t>
  </si>
  <si>
    <t>potato</t>
  </si>
  <si>
    <t>Canada Crop Removal of N, P2O5 and K2O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</si>
</sst>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Courier"/>
      <family val="3"/>
    </font>
    <font>
      <sz val="10"/>
      <name val="Times New Roman"/>
      <family val="1"/>
    </font>
    <font>
      <sz val="10"/>
      <name val="Arial"/>
      <family val="2"/>
    </font>
    <font>
      <b/>
      <sz val="10"/>
      <name val="Arial"/>
      <family val="2"/>
    </font>
    <font>
      <b/>
      <sz val="10"/>
      <color indexed="10"/>
      <name val="Arial"/>
      <family val="2"/>
    </font>
    <font>
      <sz val="20"/>
      <name val="Arial"/>
      <family val="2"/>
    </font>
    <font>
      <sz val="10"/>
      <color indexed="10"/>
      <name val="Arial"/>
      <family val="2"/>
    </font>
    <font>
      <sz val="11"/>
      <color indexed="10"/>
      <name val="Arial"/>
      <family val="2"/>
    </font>
    <font>
      <sz val="10"/>
      <color rgb="FFFF0000"/>
      <name val="Arial"/>
      <family val="2"/>
    </font>
    <font>
      <sz val="10"/>
      <color indexed="81"/>
      <name val="Tahoma"/>
      <family val="2"/>
    </font>
    <font>
      <b/>
      <sz val="10"/>
      <color indexed="81"/>
      <name val="Tahoma"/>
      <family val="2"/>
    </font>
    <font>
      <sz val="10"/>
      <name val="Arial"/>
      <family val="2"/>
    </font>
    <font>
      <b/>
      <sz val="11"/>
      <color theme="1"/>
      <name val="Calibri"/>
      <family val="2"/>
      <scheme val="minor"/>
    </font>
    <font>
      <sz val="11"/>
      <color rgb="FFC00000"/>
      <name val="Calibri"/>
      <family val="2"/>
      <scheme val="minor"/>
    </font>
    <font>
      <b/>
      <sz val="11"/>
      <color rgb="FF0070C0"/>
      <name val="Calibri"/>
      <family val="2"/>
      <scheme val="minor"/>
    </font>
    <font>
      <b/>
      <sz val="11"/>
      <name val="Calibri"/>
      <family val="2"/>
      <scheme val="minor"/>
    </font>
    <font>
      <sz val="11"/>
      <name val="Calibri"/>
      <family val="2"/>
      <scheme val="minor"/>
    </font>
    <font>
      <sz val="10"/>
      <color theme="3" tint="0.39997558519241921"/>
      <name val="Arial"/>
      <family val="2"/>
    </font>
    <font>
      <sz val="11"/>
      <color rgb="FF006100"/>
      <name val="Calibri"/>
      <family val="2"/>
      <scheme val="minor"/>
    </font>
    <font>
      <b/>
      <sz val="10"/>
      <color rgb="FF333333"/>
      <name val="Arial"/>
      <family val="2"/>
    </font>
    <font>
      <sz val="9"/>
      <color indexed="81"/>
      <name val="Tahoma"/>
      <family val="2"/>
    </font>
    <font>
      <b/>
      <sz val="9"/>
      <color indexed="81"/>
      <name val="Tahoma"/>
      <family val="2"/>
    </font>
    <font>
      <sz val="10"/>
      <color rgb="FF000000"/>
      <name val="Verdana"/>
      <family val="2"/>
    </font>
    <font>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C6EFCE"/>
      </patternFill>
    </fill>
  </fills>
  <borders count="1">
    <border>
      <left/>
      <right/>
      <top/>
      <bottom/>
      <diagonal/>
    </border>
  </borders>
  <cellStyleXfs count="11">
    <xf numFmtId="0" fontId="0" fillId="0" borderId="0"/>
    <xf numFmtId="0" fontId="9" fillId="0" borderId="0" applyNumberFormat="0" applyFill="0" applyBorder="0" applyAlignment="0" applyProtection="0">
      <alignment vertical="top"/>
      <protection locked="0"/>
    </xf>
    <xf numFmtId="0" fontId="10" fillId="0" borderId="0"/>
    <xf numFmtId="9" fontId="20" fillId="0" borderId="0" applyFont="0" applyFill="0" applyBorder="0" applyAlignment="0" applyProtection="0"/>
    <xf numFmtId="0" fontId="8" fillId="0" borderId="0"/>
    <xf numFmtId="0" fontId="7" fillId="0" borderId="0"/>
    <xf numFmtId="0" fontId="27" fillId="3" borderId="0" applyNumberFormat="0" applyBorder="0" applyAlignment="0" applyProtection="0"/>
    <xf numFmtId="0" fontId="6" fillId="0" borderId="0"/>
    <xf numFmtId="0" fontId="5" fillId="0" borderId="0"/>
    <xf numFmtId="0" fontId="4" fillId="0" borderId="0"/>
    <xf numFmtId="0" fontId="1" fillId="0" borderId="0"/>
  </cellStyleXfs>
  <cellXfs count="67">
    <xf numFmtId="0" fontId="0" fillId="0" borderId="0" xfId="0"/>
    <xf numFmtId="0" fontId="13" fillId="0" borderId="0" xfId="2" applyFont="1"/>
    <xf numFmtId="0" fontId="10" fillId="0" borderId="0" xfId="2"/>
    <xf numFmtId="0" fontId="11" fillId="0" borderId="0" xfId="2" applyFont="1"/>
    <xf numFmtId="2" fontId="12" fillId="0" borderId="0" xfId="2" applyNumberFormat="1" applyFont="1" applyAlignment="1">
      <alignment horizontal="center"/>
    </xf>
    <xf numFmtId="49" fontId="11" fillId="0" borderId="0" xfId="2" applyNumberFormat="1" applyFont="1" applyAlignment="1">
      <alignment horizontal="center"/>
    </xf>
    <xf numFmtId="2" fontId="11" fillId="0" borderId="0" xfId="2" applyNumberFormat="1" applyFont="1" applyAlignment="1">
      <alignment horizontal="center"/>
    </xf>
    <xf numFmtId="1" fontId="0" fillId="0" borderId="0" xfId="0" applyNumberFormat="1"/>
    <xf numFmtId="1" fontId="0" fillId="0" borderId="0" xfId="0" applyNumberFormat="1" applyAlignment="1">
      <alignment horizontal="center"/>
    </xf>
    <xf numFmtId="0" fontId="14" fillId="0" borderId="0" xfId="0" applyFont="1"/>
    <xf numFmtId="0" fontId="14" fillId="0" borderId="0" xfId="2" applyFont="1"/>
    <xf numFmtId="0" fontId="12" fillId="0" borderId="0" xfId="0" applyFont="1"/>
    <xf numFmtId="0" fontId="15" fillId="0" borderId="0" xfId="0" applyFont="1"/>
    <xf numFmtId="0" fontId="16" fillId="0" borderId="0" xfId="0" applyFont="1"/>
    <xf numFmtId="0" fontId="9" fillId="0" borderId="0" xfId="1" applyAlignment="1" applyProtection="1"/>
    <xf numFmtId="0" fontId="12" fillId="2" borderId="0" xfId="0" applyFont="1" applyFill="1"/>
    <xf numFmtId="2" fontId="12" fillId="2" borderId="0" xfId="0" applyNumberFormat="1" applyFont="1" applyFill="1"/>
    <xf numFmtId="0" fontId="8" fillId="0" borderId="0" xfId="4"/>
    <xf numFmtId="3" fontId="0" fillId="0" borderId="0" xfId="0" applyNumberFormat="1"/>
    <xf numFmtId="0" fontId="22" fillId="0" borderId="0" xfId="4" applyFont="1" applyAlignment="1">
      <alignment horizontal="center"/>
    </xf>
    <xf numFmtId="0" fontId="22" fillId="0" borderId="0" xfId="4" applyFont="1" applyAlignment="1">
      <alignment horizontal="left"/>
    </xf>
    <xf numFmtId="0" fontId="11" fillId="0" borderId="0" xfId="0" applyFont="1"/>
    <xf numFmtId="0" fontId="0" fillId="0" borderId="0" xfId="0" applyAlignment="1">
      <alignment horizontal="center"/>
    </xf>
    <xf numFmtId="3" fontId="17" fillId="0" borderId="0" xfId="0" applyNumberFormat="1" applyFont="1"/>
    <xf numFmtId="9" fontId="8" fillId="0" borderId="0" xfId="3" applyFont="1" applyAlignment="1">
      <alignment horizontal="center"/>
    </xf>
    <xf numFmtId="0" fontId="23" fillId="0" borderId="0" xfId="4" applyFont="1" applyAlignment="1">
      <alignment horizontal="center"/>
    </xf>
    <xf numFmtId="0" fontId="21" fillId="0" borderId="0" xfId="4" applyFont="1" applyAlignment="1">
      <alignment horizontal="center"/>
    </xf>
    <xf numFmtId="3" fontId="23" fillId="0" borderId="0" xfId="4" applyNumberFormat="1" applyFont="1" applyAlignment="1">
      <alignment horizontal="center"/>
    </xf>
    <xf numFmtId="0" fontId="23" fillId="0" borderId="0" xfId="4" applyFont="1" applyAlignment="1">
      <alignment horizontal="left"/>
    </xf>
    <xf numFmtId="0" fontId="24" fillId="0" borderId="0" xfId="4" applyFont="1" applyAlignment="1">
      <alignment horizontal="center"/>
    </xf>
    <xf numFmtId="0" fontId="11" fillId="0" borderId="0" xfId="0" applyFont="1" applyAlignment="1">
      <alignment horizontal="center"/>
    </xf>
    <xf numFmtId="0" fontId="25" fillId="0" borderId="0" xfId="4" applyFont="1" applyAlignment="1">
      <alignment horizontal="center"/>
    </xf>
    <xf numFmtId="1" fontId="22" fillId="0" borderId="0" xfId="4" applyNumberFormat="1" applyFont="1" applyAlignment="1">
      <alignment horizontal="center"/>
    </xf>
    <xf numFmtId="0" fontId="26" fillId="0" borderId="0" xfId="0" applyFont="1"/>
    <xf numFmtId="0" fontId="26" fillId="0" borderId="0" xfId="0" applyFont="1" applyAlignment="1">
      <alignment horizontal="center"/>
    </xf>
    <xf numFmtId="0" fontId="8" fillId="0" borderId="0" xfId="4" applyFill="1"/>
    <xf numFmtId="2" fontId="27" fillId="3" borderId="0" xfId="6" applyNumberFormat="1" applyAlignment="1">
      <alignment horizontal="center"/>
    </xf>
    <xf numFmtId="1" fontId="27" fillId="3" borderId="0" xfId="6" applyNumberFormat="1" applyAlignment="1">
      <alignment horizontal="center"/>
    </xf>
    <xf numFmtId="1" fontId="17" fillId="0" borderId="0" xfId="0" applyNumberFormat="1" applyFont="1"/>
    <xf numFmtId="0" fontId="4" fillId="0" borderId="0" xfId="9"/>
    <xf numFmtId="0" fontId="0" fillId="0" borderId="0" xfId="0" applyAlignment="1">
      <alignment wrapText="1"/>
    </xf>
    <xf numFmtId="0" fontId="11" fillId="0" borderId="0" xfId="0" applyFont="1" applyAlignment="1">
      <alignment horizontal="center" vertical="center" wrapText="1"/>
    </xf>
    <xf numFmtId="0" fontId="28" fillId="0" borderId="0" xfId="0" applyFont="1"/>
    <xf numFmtId="2" fontId="11" fillId="2" borderId="0" xfId="2" applyNumberFormat="1" applyFont="1" applyFill="1" applyAlignment="1">
      <alignment horizontal="center"/>
    </xf>
    <xf numFmtId="1" fontId="17" fillId="2" borderId="0" xfId="0" applyNumberFormat="1" applyFont="1" applyFill="1"/>
    <xf numFmtId="0" fontId="3" fillId="0" borderId="0" xfId="4" applyFont="1" applyAlignment="1">
      <alignment horizontal="center"/>
    </xf>
    <xf numFmtId="0" fontId="3" fillId="0" borderId="0" xfId="9" applyFont="1"/>
    <xf numFmtId="0" fontId="0" fillId="0" borderId="0" xfId="0" applyFont="1" applyAlignment="1">
      <alignment horizontal="center"/>
    </xf>
    <xf numFmtId="1" fontId="8" fillId="0" borderId="0" xfId="4" applyNumberFormat="1"/>
    <xf numFmtId="0" fontId="2" fillId="0" borderId="0" xfId="4" applyFont="1"/>
    <xf numFmtId="9" fontId="22" fillId="0" borderId="0" xfId="3" applyFont="1" applyAlignment="1">
      <alignment horizontal="center"/>
    </xf>
    <xf numFmtId="164" fontId="22" fillId="0" borderId="0" xfId="3" applyNumberFormat="1" applyFont="1" applyAlignment="1">
      <alignment horizontal="center"/>
    </xf>
    <xf numFmtId="0" fontId="11" fillId="0" borderId="0" xfId="2" applyNumberFormat="1" applyFont="1" applyAlignment="1">
      <alignment horizontal="center"/>
    </xf>
    <xf numFmtId="0" fontId="11" fillId="0" borderId="0" xfId="2" applyNumberFormat="1" applyFont="1" applyAlignment="1">
      <alignment horizontal="left"/>
    </xf>
    <xf numFmtId="0" fontId="11" fillId="2" borderId="0" xfId="0" applyFont="1" applyFill="1"/>
    <xf numFmtId="0" fontId="10" fillId="2" borderId="0" xfId="2" applyFill="1"/>
    <xf numFmtId="0" fontId="31" fillId="0" borderId="0" xfId="0" applyFont="1"/>
    <xf numFmtId="2" fontId="10" fillId="0" borderId="0" xfId="2" applyNumberFormat="1"/>
    <xf numFmtId="2" fontId="10" fillId="0" borderId="0" xfId="2" applyNumberFormat="1" applyAlignment="1">
      <alignment horizontal="center"/>
    </xf>
    <xf numFmtId="165" fontId="10" fillId="0" borderId="0" xfId="2" applyNumberFormat="1" applyAlignment="1">
      <alignment horizontal="center"/>
    </xf>
    <xf numFmtId="0" fontId="12" fillId="0" borderId="0" xfId="2" applyFont="1"/>
    <xf numFmtId="0" fontId="1" fillId="0" borderId="0" xfId="10"/>
    <xf numFmtId="0" fontId="11" fillId="0" borderId="0" xfId="0" applyFont="1" applyAlignment="1">
      <alignment horizontal="left"/>
    </xf>
    <xf numFmtId="0" fontId="32" fillId="0" borderId="0" xfId="10" applyFont="1"/>
    <xf numFmtId="0" fontId="17" fillId="0" borderId="0" xfId="0" applyFont="1"/>
    <xf numFmtId="0" fontId="0" fillId="0" borderId="0" xfId="0" applyAlignment="1">
      <alignment horizontal="left"/>
    </xf>
    <xf numFmtId="1" fontId="0" fillId="0" borderId="0" xfId="0" applyNumberFormat="1" applyAlignment="1">
      <alignment horizontal="left"/>
    </xf>
  </cellXfs>
  <cellStyles count="11">
    <cellStyle name="Good" xfId="6" builtinId="26"/>
    <cellStyle name="Hyperlink" xfId="1" builtinId="8"/>
    <cellStyle name="Normal" xfId="0" builtinId="0"/>
    <cellStyle name="Normal 2" xfId="4"/>
    <cellStyle name="Normal 3" xfId="5"/>
    <cellStyle name="Normal 4" xfId="7"/>
    <cellStyle name="Normal 5" xfId="8"/>
    <cellStyle name="Normal 6" xfId="9"/>
    <cellStyle name="Normal 7" xfId="10"/>
    <cellStyle name="Normal_NU Table 4.1a" xfId="2"/>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AC!$B$109</c:f>
              <c:strCache>
                <c:ptCount val="1"/>
                <c:pt idx="0">
                  <c:v>Barley</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AC!$B$114:$B$154</c:f>
              <c:numCache>
                <c:formatCode>0</c:formatCode>
                <c:ptCount val="41"/>
                <c:pt idx="0">
                  <c:v>178.45000000000002</c:v>
                </c:pt>
                <c:pt idx="1">
                  <c:v>282.61500000000001</c:v>
                </c:pt>
                <c:pt idx="2">
                  <c:v>235.72000000000003</c:v>
                </c:pt>
                <c:pt idx="3">
                  <c:v>366.86000000000007</c:v>
                </c:pt>
                <c:pt idx="4">
                  <c:v>315.39999999999998</c:v>
                </c:pt>
                <c:pt idx="5">
                  <c:v>477.66500000000008</c:v>
                </c:pt>
                <c:pt idx="6">
                  <c:v>533.27499999999998</c:v>
                </c:pt>
                <c:pt idx="7">
                  <c:v>518.33500000000004</c:v>
                </c:pt>
                <c:pt idx="8">
                  <c:v>656.94500000000005</c:v>
                </c:pt>
                <c:pt idx="9">
                  <c:v>685.58000000000015</c:v>
                </c:pt>
                <c:pt idx="10">
                  <c:v>639.1</c:v>
                </c:pt>
                <c:pt idx="11">
                  <c:v>710.48000000000013</c:v>
                </c:pt>
                <c:pt idx="12">
                  <c:v>913.00000000000011</c:v>
                </c:pt>
                <c:pt idx="13">
                  <c:v>1093.1099999999999</c:v>
                </c:pt>
                <c:pt idx="14">
                  <c:v>1151.21</c:v>
                </c:pt>
                <c:pt idx="15">
                  <c:v>1120.5</c:v>
                </c:pt>
                <c:pt idx="16">
                  <c:v>1519.7300000000002</c:v>
                </c:pt>
                <c:pt idx="17">
                  <c:v>1166.1500000000001</c:v>
                </c:pt>
                <c:pt idx="18">
                  <c:v>1160.3399999999999</c:v>
                </c:pt>
                <c:pt idx="19">
                  <c:v>1717.2700000000002</c:v>
                </c:pt>
                <c:pt idx="20">
                  <c:v>1251.6400000000001</c:v>
                </c:pt>
                <c:pt idx="21">
                  <c:v>1147.06</c:v>
                </c:pt>
                <c:pt idx="22">
                  <c:v>1265.75</c:v>
                </c:pt>
                <c:pt idx="23">
                  <c:v>1591.1100000000001</c:v>
                </c:pt>
                <c:pt idx="24">
                  <c:v>1706.4800000000002</c:v>
                </c:pt>
                <c:pt idx="25">
                  <c:v>1633.4400000000003</c:v>
                </c:pt>
                <c:pt idx="26">
                  <c:v>1269.9000000000001</c:v>
                </c:pt>
                <c:pt idx="27">
                  <c:v>1645.8900000000003</c:v>
                </c:pt>
                <c:pt idx="28">
                  <c:v>1359.54</c:v>
                </c:pt>
                <c:pt idx="29">
                  <c:v>1671.6200000000003</c:v>
                </c:pt>
                <c:pt idx="30">
                  <c:v>1404.3600000000001</c:v>
                </c:pt>
                <c:pt idx="31">
                  <c:v>1422.6200000000003</c:v>
                </c:pt>
                <c:pt idx="32">
                  <c:v>1412.6600000000003</c:v>
                </c:pt>
                <c:pt idx="33">
                  <c:v>938.73000000000013</c:v>
                </c:pt>
                <c:pt idx="34">
                  <c:v>1209.31</c:v>
                </c:pt>
                <c:pt idx="35">
                  <c:v>1016.7500000000001</c:v>
                </c:pt>
                <c:pt idx="36">
                  <c:v>758.62000000000012</c:v>
                </c:pt>
                <c:pt idx="37">
                  <c:v>872.33000000000015</c:v>
                </c:pt>
                <c:pt idx="38">
                  <c:v>849.92000000000007</c:v>
                </c:pt>
                <c:pt idx="39">
                  <c:v>1029.2</c:v>
                </c:pt>
                <c:pt idx="40">
                  <c:v>1105.56</c:v>
                </c:pt>
              </c:numCache>
            </c:numRef>
          </c:val>
        </c:ser>
        <c:ser>
          <c:idx val="6"/>
          <c:order val="1"/>
          <c:tx>
            <c:strRef>
              <c:f>AC!$F$109</c:f>
              <c:strCache>
                <c:ptCount val="1"/>
                <c:pt idx="0">
                  <c:v>Corn for grain</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AC!$F$114:$F$154</c:f>
              <c:numCache>
                <c:formatCode>0</c:formatCode>
                <c:ptCount val="41"/>
                <c:pt idx="0">
                  <c:v>0</c:v>
                </c:pt>
                <c:pt idx="1">
                  <c:v>0</c:v>
                </c:pt>
                <c:pt idx="2">
                  <c:v>0</c:v>
                </c:pt>
                <c:pt idx="3">
                  <c:v>0</c:v>
                </c:pt>
                <c:pt idx="4">
                  <c:v>0</c:v>
                </c:pt>
                <c:pt idx="5">
                  <c:v>0</c:v>
                </c:pt>
                <c:pt idx="6">
                  <c:v>0</c:v>
                </c:pt>
                <c:pt idx="7">
                  <c:v>0</c:v>
                </c:pt>
                <c:pt idx="8">
                  <c:v>60.875999999999998</c:v>
                </c:pt>
                <c:pt idx="9">
                  <c:v>64.296000000000006</c:v>
                </c:pt>
                <c:pt idx="10">
                  <c:v>68.400000000000006</c:v>
                </c:pt>
                <c:pt idx="11">
                  <c:v>69.768000000000001</c:v>
                </c:pt>
                <c:pt idx="12">
                  <c:v>50.616</c:v>
                </c:pt>
                <c:pt idx="13">
                  <c:v>28.728000000000002</c:v>
                </c:pt>
                <c:pt idx="14">
                  <c:v>43.776000000000003</c:v>
                </c:pt>
                <c:pt idx="15">
                  <c:v>39.671999999999997</c:v>
                </c:pt>
                <c:pt idx="16">
                  <c:v>49.247999999999998</c:v>
                </c:pt>
                <c:pt idx="17">
                  <c:v>43.776000000000003</c:v>
                </c:pt>
                <c:pt idx="18">
                  <c:v>52.667999999999999</c:v>
                </c:pt>
                <c:pt idx="19">
                  <c:v>77.975999999999999</c:v>
                </c:pt>
                <c:pt idx="20">
                  <c:v>64.98</c:v>
                </c:pt>
                <c:pt idx="21">
                  <c:v>75.239999999999995</c:v>
                </c:pt>
                <c:pt idx="22">
                  <c:v>90.287999999999997</c:v>
                </c:pt>
                <c:pt idx="23">
                  <c:v>88.236000000000004</c:v>
                </c:pt>
                <c:pt idx="24">
                  <c:v>75.239999999999995</c:v>
                </c:pt>
                <c:pt idx="25">
                  <c:v>102.6</c:v>
                </c:pt>
                <c:pt idx="26">
                  <c:v>64.98</c:v>
                </c:pt>
                <c:pt idx="27">
                  <c:v>77.292000000000002</c:v>
                </c:pt>
                <c:pt idx="28">
                  <c:v>112.176</c:v>
                </c:pt>
                <c:pt idx="29">
                  <c:v>160.74</c:v>
                </c:pt>
                <c:pt idx="30">
                  <c:v>147.06</c:v>
                </c:pt>
                <c:pt idx="31">
                  <c:v>181.26</c:v>
                </c:pt>
                <c:pt idx="32">
                  <c:v>136.80000000000001</c:v>
                </c:pt>
                <c:pt idx="33">
                  <c:v>222.3</c:v>
                </c:pt>
                <c:pt idx="34">
                  <c:v>321.48</c:v>
                </c:pt>
                <c:pt idx="35">
                  <c:v>508.89600000000002</c:v>
                </c:pt>
                <c:pt idx="36">
                  <c:v>448.02</c:v>
                </c:pt>
                <c:pt idx="37">
                  <c:v>517.10400000000004</c:v>
                </c:pt>
                <c:pt idx="38">
                  <c:v>424.76400000000001</c:v>
                </c:pt>
                <c:pt idx="39">
                  <c:v>723.67200000000003</c:v>
                </c:pt>
                <c:pt idx="40">
                  <c:v>863.20799999999997</c:v>
                </c:pt>
              </c:numCache>
            </c:numRef>
          </c:val>
        </c:ser>
        <c:ser>
          <c:idx val="7"/>
          <c:order val="2"/>
          <c:tx>
            <c:strRef>
              <c:f>AC!$G$109</c:f>
              <c:strCache>
                <c:ptCount val="1"/>
                <c:pt idx="0">
                  <c:v>Corn, fodder</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AC!$G$114:$G$154</c:f>
              <c:numCache>
                <c:formatCode>0</c:formatCode>
                <c:ptCount val="41"/>
                <c:pt idx="0">
                  <c:v>0</c:v>
                </c:pt>
                <c:pt idx="1">
                  <c:v>0</c:v>
                </c:pt>
                <c:pt idx="2">
                  <c:v>0</c:v>
                </c:pt>
                <c:pt idx="3">
                  <c:v>641.6</c:v>
                </c:pt>
                <c:pt idx="4">
                  <c:v>412.8</c:v>
                </c:pt>
                <c:pt idx="5">
                  <c:v>563.20000000000005</c:v>
                </c:pt>
                <c:pt idx="6">
                  <c:v>465.6</c:v>
                </c:pt>
                <c:pt idx="7">
                  <c:v>388.8</c:v>
                </c:pt>
                <c:pt idx="8">
                  <c:v>371.2</c:v>
                </c:pt>
                <c:pt idx="9">
                  <c:v>374.4</c:v>
                </c:pt>
                <c:pt idx="10">
                  <c:v>324.8</c:v>
                </c:pt>
                <c:pt idx="11">
                  <c:v>272</c:v>
                </c:pt>
                <c:pt idx="12">
                  <c:v>235.2</c:v>
                </c:pt>
                <c:pt idx="13">
                  <c:v>111.84</c:v>
                </c:pt>
                <c:pt idx="14">
                  <c:v>94.4</c:v>
                </c:pt>
                <c:pt idx="15">
                  <c:v>88.48</c:v>
                </c:pt>
                <c:pt idx="16">
                  <c:v>84.16</c:v>
                </c:pt>
                <c:pt idx="17">
                  <c:v>60.96</c:v>
                </c:pt>
                <c:pt idx="18">
                  <c:v>91.52</c:v>
                </c:pt>
                <c:pt idx="19">
                  <c:v>88.96</c:v>
                </c:pt>
                <c:pt idx="20">
                  <c:v>107.36</c:v>
                </c:pt>
                <c:pt idx="21">
                  <c:v>106.88</c:v>
                </c:pt>
                <c:pt idx="22">
                  <c:v>143.84</c:v>
                </c:pt>
                <c:pt idx="23">
                  <c:v>94.08</c:v>
                </c:pt>
                <c:pt idx="24">
                  <c:v>88.48</c:v>
                </c:pt>
                <c:pt idx="25">
                  <c:v>119.04</c:v>
                </c:pt>
                <c:pt idx="26">
                  <c:v>123.36</c:v>
                </c:pt>
                <c:pt idx="27">
                  <c:v>169.76</c:v>
                </c:pt>
                <c:pt idx="28">
                  <c:v>219.2</c:v>
                </c:pt>
                <c:pt idx="29">
                  <c:v>236.64</c:v>
                </c:pt>
                <c:pt idx="30">
                  <c:v>222.08</c:v>
                </c:pt>
                <c:pt idx="31">
                  <c:v>219.04</c:v>
                </c:pt>
                <c:pt idx="32">
                  <c:v>198.88</c:v>
                </c:pt>
                <c:pt idx="33">
                  <c:v>278.72000000000003</c:v>
                </c:pt>
                <c:pt idx="34">
                  <c:v>322.39999999999998</c:v>
                </c:pt>
                <c:pt idx="35">
                  <c:v>393.44</c:v>
                </c:pt>
                <c:pt idx="36">
                  <c:v>416.64</c:v>
                </c:pt>
                <c:pt idx="37">
                  <c:v>566.08000000000004</c:v>
                </c:pt>
                <c:pt idx="38">
                  <c:v>474.72</c:v>
                </c:pt>
                <c:pt idx="39">
                  <c:v>545.76</c:v>
                </c:pt>
                <c:pt idx="40">
                  <c:v>466.08</c:v>
                </c:pt>
              </c:numCache>
            </c:numRef>
          </c:val>
        </c:ser>
        <c:ser>
          <c:idx val="9"/>
          <c:order val="3"/>
          <c:tx>
            <c:strRef>
              <c:f>AC!$I$109</c:f>
              <c:strCache>
                <c:ptCount val="1"/>
                <c:pt idx="0">
                  <c:v>Mixed grains</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AC!$I$114:$I$154</c:f>
              <c:numCache>
                <c:formatCode>0</c:formatCode>
                <c:ptCount val="41"/>
                <c:pt idx="0">
                  <c:v>677.58749999999998</c:v>
                </c:pt>
                <c:pt idx="1">
                  <c:v>873.38250000000016</c:v>
                </c:pt>
                <c:pt idx="2">
                  <c:v>796.43250000000012</c:v>
                </c:pt>
                <c:pt idx="3">
                  <c:v>1062.3375000000001</c:v>
                </c:pt>
                <c:pt idx="4">
                  <c:v>818.23500000000013</c:v>
                </c:pt>
                <c:pt idx="5">
                  <c:v>836.61750000000006</c:v>
                </c:pt>
                <c:pt idx="6">
                  <c:v>810.11250000000007</c:v>
                </c:pt>
                <c:pt idx="7">
                  <c:v>798.57000000000016</c:v>
                </c:pt>
                <c:pt idx="8">
                  <c:v>953.75250000000017</c:v>
                </c:pt>
                <c:pt idx="9">
                  <c:v>1044.3825000000002</c:v>
                </c:pt>
                <c:pt idx="10">
                  <c:v>825.07500000000016</c:v>
                </c:pt>
                <c:pt idx="11">
                  <c:v>765.22500000000014</c:v>
                </c:pt>
                <c:pt idx="12">
                  <c:v>755.82000000000016</c:v>
                </c:pt>
                <c:pt idx="13">
                  <c:v>697.68</c:v>
                </c:pt>
                <c:pt idx="14">
                  <c:v>648.09</c:v>
                </c:pt>
                <c:pt idx="15">
                  <c:v>524.11500000000001</c:v>
                </c:pt>
                <c:pt idx="16">
                  <c:v>550.62</c:v>
                </c:pt>
                <c:pt idx="17">
                  <c:v>418.95000000000005</c:v>
                </c:pt>
                <c:pt idx="18">
                  <c:v>387.31500000000005</c:v>
                </c:pt>
                <c:pt idx="19">
                  <c:v>395.01000000000005</c:v>
                </c:pt>
                <c:pt idx="20">
                  <c:v>251.37000000000003</c:v>
                </c:pt>
                <c:pt idx="21">
                  <c:v>238.54500000000002</c:v>
                </c:pt>
                <c:pt idx="22">
                  <c:v>215.46000000000004</c:v>
                </c:pt>
                <c:pt idx="23">
                  <c:v>258.21000000000004</c:v>
                </c:pt>
                <c:pt idx="24">
                  <c:v>222.30000000000004</c:v>
                </c:pt>
                <c:pt idx="25">
                  <c:v>192.37500000000003</c:v>
                </c:pt>
                <c:pt idx="26">
                  <c:v>162.44999999999999</c:v>
                </c:pt>
                <c:pt idx="27">
                  <c:v>156.465</c:v>
                </c:pt>
                <c:pt idx="28">
                  <c:v>138.51</c:v>
                </c:pt>
                <c:pt idx="29">
                  <c:v>214.60500000000002</c:v>
                </c:pt>
                <c:pt idx="30">
                  <c:v>157.32</c:v>
                </c:pt>
                <c:pt idx="31">
                  <c:v>141.93</c:v>
                </c:pt>
                <c:pt idx="32">
                  <c:v>128.25000000000003</c:v>
                </c:pt>
                <c:pt idx="33">
                  <c:v>88.920000000000016</c:v>
                </c:pt>
                <c:pt idx="34">
                  <c:v>75.239999999999995</c:v>
                </c:pt>
                <c:pt idx="35">
                  <c:v>62.415000000000006</c:v>
                </c:pt>
                <c:pt idx="36">
                  <c:v>53.010000000000005</c:v>
                </c:pt>
                <c:pt idx="37">
                  <c:v>68.400000000000006</c:v>
                </c:pt>
                <c:pt idx="38">
                  <c:v>68.400000000000006</c:v>
                </c:pt>
                <c:pt idx="39">
                  <c:v>74.385000000000005</c:v>
                </c:pt>
                <c:pt idx="40">
                  <c:v>56.430000000000007</c:v>
                </c:pt>
              </c:numCache>
            </c:numRef>
          </c:val>
        </c:ser>
        <c:ser>
          <c:idx val="10"/>
          <c:order val="4"/>
          <c:tx>
            <c:strRef>
              <c:f>AC!$J$109</c:f>
              <c:strCache>
                <c:ptCount val="1"/>
                <c:pt idx="0">
                  <c:v>Oats</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AC!$J$114:$J$154</c:f>
              <c:numCache>
                <c:formatCode>0</c:formatCode>
                <c:ptCount val="41"/>
                <c:pt idx="0">
                  <c:v>609.4</c:v>
                </c:pt>
                <c:pt idx="1">
                  <c:v>817.08000000000015</c:v>
                </c:pt>
                <c:pt idx="2">
                  <c:v>719.84</c:v>
                </c:pt>
                <c:pt idx="3">
                  <c:v>842.16000000000008</c:v>
                </c:pt>
                <c:pt idx="4">
                  <c:v>585.64</c:v>
                </c:pt>
                <c:pt idx="5">
                  <c:v>713.24</c:v>
                </c:pt>
                <c:pt idx="6">
                  <c:v>661.76</c:v>
                </c:pt>
                <c:pt idx="7">
                  <c:v>590.48</c:v>
                </c:pt>
                <c:pt idx="8">
                  <c:v>650.32000000000005</c:v>
                </c:pt>
                <c:pt idx="9">
                  <c:v>686.4</c:v>
                </c:pt>
                <c:pt idx="10">
                  <c:v>653.84</c:v>
                </c:pt>
                <c:pt idx="11">
                  <c:v>616.88</c:v>
                </c:pt>
                <c:pt idx="12">
                  <c:v>648.55999999999995</c:v>
                </c:pt>
                <c:pt idx="13">
                  <c:v>625.67999999999995</c:v>
                </c:pt>
                <c:pt idx="14">
                  <c:v>547.36</c:v>
                </c:pt>
                <c:pt idx="15">
                  <c:v>542.96</c:v>
                </c:pt>
                <c:pt idx="16">
                  <c:v>540.32000000000005</c:v>
                </c:pt>
                <c:pt idx="17">
                  <c:v>404.80000000000007</c:v>
                </c:pt>
                <c:pt idx="18">
                  <c:v>278.08</c:v>
                </c:pt>
                <c:pt idx="19">
                  <c:v>623.91999999999996</c:v>
                </c:pt>
                <c:pt idx="20">
                  <c:v>372.24000000000007</c:v>
                </c:pt>
                <c:pt idx="21">
                  <c:v>365.20000000000005</c:v>
                </c:pt>
                <c:pt idx="22">
                  <c:v>390.72000000000008</c:v>
                </c:pt>
                <c:pt idx="23">
                  <c:v>425.92000000000007</c:v>
                </c:pt>
                <c:pt idx="24">
                  <c:v>372.24000000000007</c:v>
                </c:pt>
                <c:pt idx="25">
                  <c:v>358.16</c:v>
                </c:pt>
                <c:pt idx="26">
                  <c:v>337.92</c:v>
                </c:pt>
                <c:pt idx="27">
                  <c:v>369.60000000000008</c:v>
                </c:pt>
                <c:pt idx="28">
                  <c:v>304.48</c:v>
                </c:pt>
                <c:pt idx="29">
                  <c:v>397.76000000000005</c:v>
                </c:pt>
                <c:pt idx="30">
                  <c:v>331.76</c:v>
                </c:pt>
                <c:pt idx="31">
                  <c:v>323.83999999999997</c:v>
                </c:pt>
                <c:pt idx="32">
                  <c:v>350.24</c:v>
                </c:pt>
                <c:pt idx="33">
                  <c:v>353.76</c:v>
                </c:pt>
                <c:pt idx="34">
                  <c:v>357.28</c:v>
                </c:pt>
                <c:pt idx="35">
                  <c:v>359.04</c:v>
                </c:pt>
                <c:pt idx="36">
                  <c:v>292.16000000000003</c:v>
                </c:pt>
                <c:pt idx="37">
                  <c:v>366.08000000000004</c:v>
                </c:pt>
                <c:pt idx="38">
                  <c:v>272.8</c:v>
                </c:pt>
                <c:pt idx="39">
                  <c:v>320.32</c:v>
                </c:pt>
                <c:pt idx="40">
                  <c:v>300.95999999999998</c:v>
                </c:pt>
              </c:numCache>
            </c:numRef>
          </c:val>
        </c:ser>
        <c:ser>
          <c:idx val="12"/>
          <c:order val="5"/>
          <c:tx>
            <c:strRef>
              <c:f>AC!$L$109</c:f>
              <c:strCache>
                <c:ptCount val="1"/>
                <c:pt idx="0">
                  <c:v>Rye, all</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AC!$L$114:$L$154</c:f>
              <c:numCache>
                <c:formatCode>0</c:formatCode>
                <c:ptCount val="41"/>
                <c:pt idx="0">
                  <c:v>0</c:v>
                </c:pt>
                <c:pt idx="1">
                  <c:v>0</c:v>
                </c:pt>
                <c:pt idx="2">
                  <c:v>0</c:v>
                </c:pt>
                <c:pt idx="3">
                  <c:v>0</c:v>
                </c:pt>
                <c:pt idx="4">
                  <c:v>0</c:v>
                </c:pt>
                <c:pt idx="5">
                  <c:v>0</c:v>
                </c:pt>
                <c:pt idx="6">
                  <c:v>0</c:v>
                </c:pt>
                <c:pt idx="7">
                  <c:v>0</c:v>
                </c:pt>
                <c:pt idx="8">
                  <c:v>53.29999999999999</c:v>
                </c:pt>
                <c:pt idx="9">
                  <c:v>37.72</c:v>
                </c:pt>
                <c:pt idx="10">
                  <c:v>32.799999999999997</c:v>
                </c:pt>
                <c:pt idx="11">
                  <c:v>31.159999999999997</c:v>
                </c:pt>
                <c:pt idx="12">
                  <c:v>26.239999999999995</c:v>
                </c:pt>
                <c:pt idx="13">
                  <c:v>0</c:v>
                </c:pt>
                <c:pt idx="14">
                  <c:v>0</c:v>
                </c:pt>
                <c:pt idx="15">
                  <c:v>0</c:v>
                </c:pt>
                <c:pt idx="16">
                  <c:v>0</c:v>
                </c:pt>
                <c:pt idx="17">
                  <c:v>0</c:v>
                </c:pt>
                <c:pt idx="18">
                  <c:v>26.239999999999995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3"/>
          <c:order val="6"/>
          <c:tx>
            <c:strRef>
              <c:f>AC!$M$109</c:f>
              <c:strCache>
                <c:ptCount val="1"/>
                <c:pt idx="0">
                  <c:v>Soybeans</c:v>
                </c:pt>
              </c:strCache>
            </c:strRef>
          </c:tx>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AC!$M$114:$M$154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70.8</c:v>
                </c:pt>
                <c:pt idx="19">
                  <c:v>102</c:v>
                </c:pt>
                <c:pt idx="20">
                  <c:v>198</c:v>
                </c:pt>
                <c:pt idx="21">
                  <c:v>147.6</c:v>
                </c:pt>
                <c:pt idx="22">
                  <c:v>75.599999999999994</c:v>
                </c:pt>
                <c:pt idx="23">
                  <c:v>52.8</c:v>
                </c:pt>
                <c:pt idx="24">
                  <c:v>68.400000000000006</c:v>
                </c:pt>
                <c:pt idx="25">
                  <c:v>73.2</c:v>
                </c:pt>
                <c:pt idx="26">
                  <c:v>64.8</c:v>
                </c:pt>
                <c:pt idx="27">
                  <c:v>56.4</c:v>
                </c:pt>
                <c:pt idx="28">
                  <c:v>52.8</c:v>
                </c:pt>
                <c:pt idx="29">
                  <c:v>80.400000000000006</c:v>
                </c:pt>
                <c:pt idx="30">
                  <c:v>64.8</c:v>
                </c:pt>
                <c:pt idx="31">
                  <c:v>78</c:v>
                </c:pt>
                <c:pt idx="32">
                  <c:v>111.6</c:v>
                </c:pt>
                <c:pt idx="33">
                  <c:v>133.19999999999999</c:v>
                </c:pt>
                <c:pt idx="34">
                  <c:v>133.19999999999999</c:v>
                </c:pt>
                <c:pt idx="35">
                  <c:v>205.2</c:v>
                </c:pt>
                <c:pt idx="36">
                  <c:v>434.4</c:v>
                </c:pt>
                <c:pt idx="37">
                  <c:v>676.8</c:v>
                </c:pt>
                <c:pt idx="38">
                  <c:v>757.2</c:v>
                </c:pt>
                <c:pt idx="39">
                  <c:v>855.6</c:v>
                </c:pt>
                <c:pt idx="40">
                  <c:v>1040.4000000000001</c:v>
                </c:pt>
              </c:numCache>
            </c:numRef>
          </c:val>
        </c:ser>
        <c:ser>
          <c:idx val="0"/>
          <c:order val="7"/>
          <c:tx>
            <c:strRef>
              <c:f>AC!$O$109</c:f>
              <c:strCache>
                <c:ptCount val="1"/>
                <c:pt idx="0">
                  <c:v>Tame hay</c:v>
                </c:pt>
              </c:strCache>
            </c:strRef>
          </c:tx>
          <c:spPr>
            <a:solidFill>
              <a:srgbClr val="9BBB59">
                <a:lumMod val="40000"/>
                <a:lumOff val="60000"/>
              </a:srgbClr>
            </a:solidFill>
            <a:ln w="25400">
              <a:noFill/>
            </a:ln>
          </c:spPr>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AC!$O$114:$O$154</c:f>
              <c:numCache>
                <c:formatCode>0</c:formatCode>
                <c:ptCount val="41"/>
                <c:pt idx="0">
                  <c:v>4582.75</c:v>
                </c:pt>
                <c:pt idx="1">
                  <c:v>4398.75</c:v>
                </c:pt>
                <c:pt idx="2">
                  <c:v>4663.25</c:v>
                </c:pt>
                <c:pt idx="3">
                  <c:v>5060</c:v>
                </c:pt>
                <c:pt idx="4">
                  <c:v>5088.75</c:v>
                </c:pt>
                <c:pt idx="5">
                  <c:v>5479.75</c:v>
                </c:pt>
                <c:pt idx="6">
                  <c:v>5479.75</c:v>
                </c:pt>
                <c:pt idx="7">
                  <c:v>5456.75</c:v>
                </c:pt>
                <c:pt idx="8">
                  <c:v>5433.75</c:v>
                </c:pt>
                <c:pt idx="9">
                  <c:v>5594.75</c:v>
                </c:pt>
                <c:pt idx="10">
                  <c:v>5709.75</c:v>
                </c:pt>
                <c:pt idx="11">
                  <c:v>5566</c:v>
                </c:pt>
                <c:pt idx="12">
                  <c:v>5594.75</c:v>
                </c:pt>
                <c:pt idx="13">
                  <c:v>5461.35</c:v>
                </c:pt>
                <c:pt idx="14">
                  <c:v>5743.1</c:v>
                </c:pt>
                <c:pt idx="15">
                  <c:v>6520.5</c:v>
                </c:pt>
                <c:pt idx="16">
                  <c:v>7135.75</c:v>
                </c:pt>
                <c:pt idx="17">
                  <c:v>6201.95</c:v>
                </c:pt>
                <c:pt idx="18">
                  <c:v>4594.25</c:v>
                </c:pt>
                <c:pt idx="19">
                  <c:v>7417.5</c:v>
                </c:pt>
                <c:pt idx="20">
                  <c:v>6640.6750000000002</c:v>
                </c:pt>
                <c:pt idx="21">
                  <c:v>6906.3249999999998</c:v>
                </c:pt>
                <c:pt idx="22">
                  <c:v>6885.625</c:v>
                </c:pt>
                <c:pt idx="23">
                  <c:v>7767.6750000000002</c:v>
                </c:pt>
                <c:pt idx="24">
                  <c:v>6249.6750000000002</c:v>
                </c:pt>
                <c:pt idx="25">
                  <c:v>5549.9</c:v>
                </c:pt>
                <c:pt idx="26">
                  <c:v>5602.2250000000004</c:v>
                </c:pt>
                <c:pt idx="27">
                  <c:v>6333.05</c:v>
                </c:pt>
                <c:pt idx="28">
                  <c:v>5858.1</c:v>
                </c:pt>
                <c:pt idx="29">
                  <c:v>6567.0749999999998</c:v>
                </c:pt>
                <c:pt idx="30">
                  <c:v>7109.875</c:v>
                </c:pt>
                <c:pt idx="31">
                  <c:v>6296.25</c:v>
                </c:pt>
                <c:pt idx="32">
                  <c:v>5633.2749999999996</c:v>
                </c:pt>
                <c:pt idx="33">
                  <c:v>5878.8</c:v>
                </c:pt>
                <c:pt idx="34">
                  <c:v>6082.35</c:v>
                </c:pt>
                <c:pt idx="35">
                  <c:v>5414.2</c:v>
                </c:pt>
                <c:pt idx="36">
                  <c:v>5670.0749999999998</c:v>
                </c:pt>
                <c:pt idx="37">
                  <c:v>5617.75</c:v>
                </c:pt>
                <c:pt idx="38">
                  <c:v>5111.75</c:v>
                </c:pt>
                <c:pt idx="39">
                  <c:v>5226.75</c:v>
                </c:pt>
                <c:pt idx="40">
                  <c:v>5253.2</c:v>
                </c:pt>
              </c:numCache>
            </c:numRef>
          </c:val>
        </c:ser>
        <c:ser>
          <c:idx val="1"/>
          <c:order val="8"/>
          <c:tx>
            <c:strRef>
              <c:f>AC!$P$109</c:f>
              <c:strCache>
                <c:ptCount val="1"/>
                <c:pt idx="0">
                  <c:v>Wheat, all</c:v>
                </c:pt>
              </c:strCache>
            </c:strRef>
          </c:tx>
          <c:spPr>
            <a:ln w="25400">
              <a:noFill/>
            </a:ln>
          </c:spPr>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AC!$P$114:$P$154</c:f>
              <c:numCache>
                <c:formatCode>0</c:formatCode>
                <c:ptCount val="41"/>
                <c:pt idx="0">
                  <c:v>117.2</c:v>
                </c:pt>
                <c:pt idx="1">
                  <c:v>201.6</c:v>
                </c:pt>
                <c:pt idx="2">
                  <c:v>165.6</c:v>
                </c:pt>
                <c:pt idx="3">
                  <c:v>243.2</c:v>
                </c:pt>
                <c:pt idx="4">
                  <c:v>217.6</c:v>
                </c:pt>
                <c:pt idx="5">
                  <c:v>250.4</c:v>
                </c:pt>
                <c:pt idx="6">
                  <c:v>215.2</c:v>
                </c:pt>
                <c:pt idx="7">
                  <c:v>224.8</c:v>
                </c:pt>
                <c:pt idx="8">
                  <c:v>220.8</c:v>
                </c:pt>
                <c:pt idx="9">
                  <c:v>202</c:v>
                </c:pt>
                <c:pt idx="10">
                  <c:v>188.8</c:v>
                </c:pt>
                <c:pt idx="11">
                  <c:v>216.8</c:v>
                </c:pt>
                <c:pt idx="12">
                  <c:v>253.6</c:v>
                </c:pt>
                <c:pt idx="13">
                  <c:v>296</c:v>
                </c:pt>
                <c:pt idx="14">
                  <c:v>319.2</c:v>
                </c:pt>
                <c:pt idx="15">
                  <c:v>312.8</c:v>
                </c:pt>
                <c:pt idx="16">
                  <c:v>261.60000000000002</c:v>
                </c:pt>
                <c:pt idx="17">
                  <c:v>214.4</c:v>
                </c:pt>
                <c:pt idx="18">
                  <c:v>204.8</c:v>
                </c:pt>
                <c:pt idx="19">
                  <c:v>260.8</c:v>
                </c:pt>
                <c:pt idx="20">
                  <c:v>253.6</c:v>
                </c:pt>
                <c:pt idx="21">
                  <c:v>296</c:v>
                </c:pt>
                <c:pt idx="22">
                  <c:v>376</c:v>
                </c:pt>
                <c:pt idx="23">
                  <c:v>437.6</c:v>
                </c:pt>
                <c:pt idx="24">
                  <c:v>374.4</c:v>
                </c:pt>
                <c:pt idx="25">
                  <c:v>406.4</c:v>
                </c:pt>
                <c:pt idx="26">
                  <c:v>380</c:v>
                </c:pt>
                <c:pt idx="27">
                  <c:v>457.6</c:v>
                </c:pt>
                <c:pt idx="28">
                  <c:v>405.6</c:v>
                </c:pt>
                <c:pt idx="29">
                  <c:v>620</c:v>
                </c:pt>
                <c:pt idx="30">
                  <c:v>452</c:v>
                </c:pt>
                <c:pt idx="31">
                  <c:v>500.8</c:v>
                </c:pt>
                <c:pt idx="32">
                  <c:v>427.2</c:v>
                </c:pt>
                <c:pt idx="33">
                  <c:v>329.6</c:v>
                </c:pt>
                <c:pt idx="34">
                  <c:v>347.2</c:v>
                </c:pt>
                <c:pt idx="35">
                  <c:v>483.2</c:v>
                </c:pt>
                <c:pt idx="36">
                  <c:v>340.8</c:v>
                </c:pt>
                <c:pt idx="37">
                  <c:v>335.2</c:v>
                </c:pt>
                <c:pt idx="38">
                  <c:v>385.6</c:v>
                </c:pt>
                <c:pt idx="39">
                  <c:v>373.6</c:v>
                </c:pt>
                <c:pt idx="40">
                  <c:v>343.2</c:v>
                </c:pt>
              </c:numCache>
            </c:numRef>
          </c:val>
        </c:ser>
        <c:ser>
          <c:idx val="15"/>
          <c:order val="9"/>
          <c:tx>
            <c:strRef>
              <c:f>AC!$Q$109</c:f>
              <c:strCache>
                <c:ptCount val="1"/>
                <c:pt idx="0">
                  <c:v>Potato</c:v>
                </c:pt>
              </c:strCache>
            </c:strRef>
          </c:tx>
          <c:spPr>
            <a:ln w="25400">
              <a:noFill/>
            </a:ln>
          </c:spPr>
          <c:cat>
            <c:numRef>
              <c:f>AC!$A$114:$A$154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AC!$Q$114:$Q$154</c:f>
              <c:numCache>
                <c:formatCode>0</c:formatCode>
                <c:ptCount val="41"/>
                <c:pt idx="0">
                  <c:v>1108.3537414965986</c:v>
                </c:pt>
                <c:pt idx="1">
                  <c:v>1457.4693877551017</c:v>
                </c:pt>
                <c:pt idx="2">
                  <c:v>1122.9387755102041</c:v>
                </c:pt>
                <c:pt idx="3">
                  <c:v>1315.3741496598639</c:v>
                </c:pt>
                <c:pt idx="4">
                  <c:v>1282.6666666666667</c:v>
                </c:pt>
                <c:pt idx="5">
                  <c:v>1375.2925170068027</c:v>
                </c:pt>
                <c:pt idx="6">
                  <c:v>1596.2993197278909</c:v>
                </c:pt>
                <c:pt idx="7">
                  <c:v>1389.7142857142858</c:v>
                </c:pt>
                <c:pt idx="8">
                  <c:v>1641.4149659863942</c:v>
                </c:pt>
                <c:pt idx="9">
                  <c:v>1758.6938775510203</c:v>
                </c:pt>
                <c:pt idx="10">
                  <c:v>1600.9251700680272</c:v>
                </c:pt>
                <c:pt idx="11">
                  <c:v>1733.7142857142858</c:v>
                </c:pt>
                <c:pt idx="12">
                  <c:v>1837.4421768707482</c:v>
                </c:pt>
                <c:pt idx="13">
                  <c:v>1624.8707482993198</c:v>
                </c:pt>
                <c:pt idx="14">
                  <c:v>1711.9455782312923</c:v>
                </c:pt>
                <c:pt idx="15">
                  <c:v>1699.4285714285713</c:v>
                </c:pt>
                <c:pt idx="16">
                  <c:v>1788.2993197278909</c:v>
                </c:pt>
                <c:pt idx="17">
                  <c:v>1769.5238095238094</c:v>
                </c:pt>
                <c:pt idx="18">
                  <c:v>1652.4625850340135</c:v>
                </c:pt>
                <c:pt idx="19">
                  <c:v>2175.0748299319725</c:v>
                </c:pt>
                <c:pt idx="20">
                  <c:v>2006.5306122448978</c:v>
                </c:pt>
                <c:pt idx="21">
                  <c:v>2033.7414965986395</c:v>
                </c:pt>
                <c:pt idx="22">
                  <c:v>2269.7687074829932</c:v>
                </c:pt>
                <c:pt idx="23">
                  <c:v>2373.5510204081634</c:v>
                </c:pt>
                <c:pt idx="24">
                  <c:v>2455.1836734693879</c:v>
                </c:pt>
                <c:pt idx="25">
                  <c:v>2457.687074829932</c:v>
                </c:pt>
                <c:pt idx="26">
                  <c:v>2359.6190476190477</c:v>
                </c:pt>
                <c:pt idx="27">
                  <c:v>2418.1224489795918</c:v>
                </c:pt>
                <c:pt idx="28">
                  <c:v>1824.9795918367347</c:v>
                </c:pt>
                <c:pt idx="29">
                  <c:v>2524.6258503401359</c:v>
                </c:pt>
                <c:pt idx="30">
                  <c:v>2394.2312925170068</c:v>
                </c:pt>
                <c:pt idx="31">
                  <c:v>2539.9183673469388</c:v>
                </c:pt>
                <c:pt idx="32">
                  <c:v>2274.8299319727889</c:v>
                </c:pt>
                <c:pt idx="33">
                  <c:v>2609.1972789115648</c:v>
                </c:pt>
                <c:pt idx="34">
                  <c:v>2442.8843537414964</c:v>
                </c:pt>
                <c:pt idx="35">
                  <c:v>2158.4761904761904</c:v>
                </c:pt>
                <c:pt idx="36">
                  <c:v>2171.3197278911566</c:v>
                </c:pt>
                <c:pt idx="37">
                  <c:v>2253.278911564626</c:v>
                </c:pt>
                <c:pt idx="38">
                  <c:v>2005.6054421768708</c:v>
                </c:pt>
                <c:pt idx="39">
                  <c:v>2130.0680272108843</c:v>
                </c:pt>
                <c:pt idx="40">
                  <c:v>2128.2176870748299</c:v>
                </c:pt>
              </c:numCache>
            </c:numRef>
          </c:val>
        </c:ser>
        <c:dLbls>
          <c:showLegendKey val="0"/>
          <c:showVal val="0"/>
          <c:showCatName val="0"/>
          <c:showSerName val="0"/>
          <c:showPercent val="0"/>
          <c:showBubbleSize val="0"/>
        </c:dLbls>
        <c:axId val="180892032"/>
        <c:axId val="180893568"/>
      </c:areaChart>
      <c:dateAx>
        <c:axId val="180892032"/>
        <c:scaling>
          <c:orientation val="minMax"/>
        </c:scaling>
        <c:delete val="0"/>
        <c:axPos val="b"/>
        <c:numFmt formatCode="General" sourceLinked="1"/>
        <c:majorTickMark val="out"/>
        <c:minorTickMark val="none"/>
        <c:tickLblPos val="nextTo"/>
        <c:crossAx val="180893568"/>
        <c:crosses val="autoZero"/>
        <c:auto val="0"/>
        <c:lblOffset val="100"/>
        <c:baseTimeUnit val="days"/>
        <c:majorUnit val="5"/>
        <c:majorTimeUnit val="days"/>
      </c:dateAx>
      <c:valAx>
        <c:axId val="180893568"/>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80892032"/>
        <c:crosses val="autoZero"/>
        <c:crossBetween val="midCat"/>
        <c:dispUnits>
          <c:builtInUnit val="thousands"/>
        </c:dispUnits>
      </c:valAx>
    </c:plotArea>
    <c:legend>
      <c:legendPos val="r"/>
      <c:layout>
        <c:manualLayout>
          <c:xMode val="edge"/>
          <c:yMode val="edge"/>
          <c:x val="0.79385035359942613"/>
          <c:y val="0.10160134269486876"/>
          <c:w val="0.18166375374518476"/>
          <c:h val="0.8295345618157645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EC!$B$109</c:f>
              <c:strCache>
                <c:ptCount val="1"/>
                <c:pt idx="0">
                  <c:v>Barley</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EC!$B$114:$B$154</c:f>
              <c:numCache>
                <c:formatCode>0</c:formatCode>
                <c:ptCount val="41"/>
                <c:pt idx="0">
                  <c:v>3510.4850000000006</c:v>
                </c:pt>
                <c:pt idx="1">
                  <c:v>3233.2650000000003</c:v>
                </c:pt>
                <c:pt idx="2">
                  <c:v>3776.0850000000005</c:v>
                </c:pt>
                <c:pt idx="3">
                  <c:v>3370.1320000000005</c:v>
                </c:pt>
                <c:pt idx="4">
                  <c:v>3382.6650000000004</c:v>
                </c:pt>
                <c:pt idx="5">
                  <c:v>4284.0450000000001</c:v>
                </c:pt>
                <c:pt idx="6">
                  <c:v>4471.625</c:v>
                </c:pt>
                <c:pt idx="7">
                  <c:v>5869.3450000000012</c:v>
                </c:pt>
                <c:pt idx="8">
                  <c:v>7178.255000000001</c:v>
                </c:pt>
                <c:pt idx="9">
                  <c:v>9405.9750000000004</c:v>
                </c:pt>
                <c:pt idx="10">
                  <c:v>7223.0750000000007</c:v>
                </c:pt>
                <c:pt idx="11">
                  <c:v>8625.7749999999996</c:v>
                </c:pt>
                <c:pt idx="12">
                  <c:v>10426.875</c:v>
                </c:pt>
                <c:pt idx="13">
                  <c:v>10872.584999999999</c:v>
                </c:pt>
                <c:pt idx="14">
                  <c:v>10138.865</c:v>
                </c:pt>
                <c:pt idx="15">
                  <c:v>8437.3649999999998</c:v>
                </c:pt>
                <c:pt idx="16">
                  <c:v>8989.3150000000005</c:v>
                </c:pt>
                <c:pt idx="17">
                  <c:v>9093.0650000000005</c:v>
                </c:pt>
                <c:pt idx="18">
                  <c:v>8523.6849999999995</c:v>
                </c:pt>
                <c:pt idx="19">
                  <c:v>10089.895</c:v>
                </c:pt>
                <c:pt idx="20">
                  <c:v>7968.4150000000009</c:v>
                </c:pt>
                <c:pt idx="21">
                  <c:v>6727.5650000000005</c:v>
                </c:pt>
                <c:pt idx="22">
                  <c:v>6575.6750000000011</c:v>
                </c:pt>
                <c:pt idx="23">
                  <c:v>6400.545000000001</c:v>
                </c:pt>
                <c:pt idx="24">
                  <c:v>7314.3750000000009</c:v>
                </c:pt>
                <c:pt idx="25">
                  <c:v>6891.0750000000007</c:v>
                </c:pt>
                <c:pt idx="26">
                  <c:v>6916.8050000000012</c:v>
                </c:pt>
                <c:pt idx="27">
                  <c:v>6417.9750000000013</c:v>
                </c:pt>
                <c:pt idx="28">
                  <c:v>8041.4550000000008</c:v>
                </c:pt>
                <c:pt idx="29">
                  <c:v>7599.0650000000005</c:v>
                </c:pt>
                <c:pt idx="30">
                  <c:v>6531.6850000000013</c:v>
                </c:pt>
                <c:pt idx="31">
                  <c:v>6074.3550000000014</c:v>
                </c:pt>
                <c:pt idx="32">
                  <c:v>5445.2150000000011</c:v>
                </c:pt>
                <c:pt idx="33">
                  <c:v>5116.5349999999999</c:v>
                </c:pt>
                <c:pt idx="34">
                  <c:v>4564.585</c:v>
                </c:pt>
                <c:pt idx="35">
                  <c:v>3932.9550000000004</c:v>
                </c:pt>
                <c:pt idx="36">
                  <c:v>4452.5349999999999</c:v>
                </c:pt>
                <c:pt idx="37">
                  <c:v>4665.0150000000003</c:v>
                </c:pt>
                <c:pt idx="38">
                  <c:v>3165.2050000000004</c:v>
                </c:pt>
                <c:pt idx="39">
                  <c:v>3517.1250000000005</c:v>
                </c:pt>
                <c:pt idx="40">
                  <c:v>3152.7550000000006</c:v>
                </c:pt>
              </c:numCache>
            </c:numRef>
          </c:val>
        </c:ser>
        <c:ser>
          <c:idx val="3"/>
          <c:order val="1"/>
          <c:tx>
            <c:strRef>
              <c:f>EC!$C$109</c:f>
              <c:strCache>
                <c:ptCount val="1"/>
                <c:pt idx="0">
                  <c:v>Beans, dry</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EC!$C$114:$C$154</c:f>
              <c:numCache>
                <c:formatCode>0</c:formatCode>
                <c:ptCount val="41"/>
                <c:pt idx="0">
                  <c:v>1338.35</c:v>
                </c:pt>
                <c:pt idx="1">
                  <c:v>1640.6</c:v>
                </c:pt>
                <c:pt idx="2">
                  <c:v>1498.25</c:v>
                </c:pt>
                <c:pt idx="3">
                  <c:v>1485.25</c:v>
                </c:pt>
                <c:pt idx="4">
                  <c:v>967.85</c:v>
                </c:pt>
                <c:pt idx="5">
                  <c:v>1309.75</c:v>
                </c:pt>
                <c:pt idx="6">
                  <c:v>1116.7</c:v>
                </c:pt>
                <c:pt idx="7">
                  <c:v>1229.1500000000001</c:v>
                </c:pt>
                <c:pt idx="8">
                  <c:v>1155.7</c:v>
                </c:pt>
                <c:pt idx="9">
                  <c:v>1199.9000000000001</c:v>
                </c:pt>
                <c:pt idx="10">
                  <c:v>817.05</c:v>
                </c:pt>
                <c:pt idx="11">
                  <c:v>901.55</c:v>
                </c:pt>
                <c:pt idx="12">
                  <c:v>1075.75</c:v>
                </c:pt>
                <c:pt idx="13">
                  <c:v>858.65</c:v>
                </c:pt>
                <c:pt idx="14">
                  <c:v>1747.85</c:v>
                </c:pt>
                <c:pt idx="15">
                  <c:v>1082.25</c:v>
                </c:pt>
                <c:pt idx="16">
                  <c:v>1240.8499999999999</c:v>
                </c:pt>
                <c:pt idx="17">
                  <c:v>1612.65</c:v>
                </c:pt>
                <c:pt idx="18">
                  <c:v>2084.5500000000002</c:v>
                </c:pt>
                <c:pt idx="19">
                  <c:v>975.65</c:v>
                </c:pt>
                <c:pt idx="20">
                  <c:v>1624.35</c:v>
                </c:pt>
                <c:pt idx="21">
                  <c:v>1620.45</c:v>
                </c:pt>
                <c:pt idx="22">
                  <c:v>2006.55</c:v>
                </c:pt>
                <c:pt idx="23">
                  <c:v>1277.25</c:v>
                </c:pt>
                <c:pt idx="24">
                  <c:v>1407.25</c:v>
                </c:pt>
                <c:pt idx="25">
                  <c:v>1194.05</c:v>
                </c:pt>
                <c:pt idx="26">
                  <c:v>1877.85</c:v>
                </c:pt>
                <c:pt idx="27">
                  <c:v>1231.75</c:v>
                </c:pt>
                <c:pt idx="28">
                  <c:v>1221.3499999999999</c:v>
                </c:pt>
                <c:pt idx="29">
                  <c:v>2184.65</c:v>
                </c:pt>
                <c:pt idx="30">
                  <c:v>1855.75</c:v>
                </c:pt>
                <c:pt idx="31">
                  <c:v>2205.4499999999998</c:v>
                </c:pt>
                <c:pt idx="32">
                  <c:v>2881.45</c:v>
                </c:pt>
                <c:pt idx="33">
                  <c:v>2373.15</c:v>
                </c:pt>
                <c:pt idx="34">
                  <c:v>1877.85</c:v>
                </c:pt>
                <c:pt idx="35">
                  <c:v>2118.35</c:v>
                </c:pt>
                <c:pt idx="36">
                  <c:v>1424.15</c:v>
                </c:pt>
                <c:pt idx="37">
                  <c:v>2208.0500000000002</c:v>
                </c:pt>
                <c:pt idx="38">
                  <c:v>1318.85</c:v>
                </c:pt>
                <c:pt idx="39">
                  <c:v>1847.95</c:v>
                </c:pt>
                <c:pt idx="40">
                  <c:v>1394.25</c:v>
                </c:pt>
              </c:numCache>
            </c:numRef>
          </c:val>
        </c:ser>
        <c:ser>
          <c:idx val="4"/>
          <c:order val="2"/>
          <c:tx>
            <c:strRef>
              <c:f>EC!$D$109</c:f>
              <c:strCache>
                <c:ptCount val="1"/>
                <c:pt idx="0">
                  <c:v>Buckwheat</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EC!$D$114:$D$154</c:f>
              <c:numCache>
                <c:formatCode>0</c:formatCode>
                <c:ptCount val="41"/>
                <c:pt idx="0">
                  <c:v>83.630800000000008</c:v>
                </c:pt>
                <c:pt idx="1">
                  <c:v>92.32135000000001</c:v>
                </c:pt>
                <c:pt idx="2">
                  <c:v>89.424499999999995</c:v>
                </c:pt>
                <c:pt idx="3">
                  <c:v>88.920700000000011</c:v>
                </c:pt>
                <c:pt idx="4">
                  <c:v>89.046650000000014</c:v>
                </c:pt>
                <c:pt idx="5">
                  <c:v>96.099850000000004</c:v>
                </c:pt>
                <c:pt idx="6">
                  <c:v>97.233400000000003</c:v>
                </c:pt>
                <c:pt idx="7">
                  <c:v>81.741550000000004</c:v>
                </c:pt>
                <c:pt idx="8">
                  <c:v>78.970650000000006</c:v>
                </c:pt>
                <c:pt idx="9">
                  <c:v>79.222549999999998</c:v>
                </c:pt>
                <c:pt idx="10">
                  <c:v>91.313749999999999</c:v>
                </c:pt>
                <c:pt idx="11">
                  <c:v>86.275750000000002</c:v>
                </c:pt>
                <c:pt idx="12">
                  <c:v>88.794749999999993</c:v>
                </c:pt>
                <c:pt idx="13">
                  <c:v>107.43535</c:v>
                </c:pt>
                <c:pt idx="14">
                  <c:v>101.13785</c:v>
                </c:pt>
                <c:pt idx="15">
                  <c:v>83.756749999999997</c:v>
                </c:pt>
                <c:pt idx="16">
                  <c:v>78.71875</c:v>
                </c:pt>
                <c:pt idx="17">
                  <c:v>83.504850000000005</c:v>
                </c:pt>
                <c:pt idx="18">
                  <c:v>75.947850000000003</c:v>
                </c:pt>
                <c:pt idx="19">
                  <c:v>71.791499999999999</c:v>
                </c:pt>
                <c:pt idx="20">
                  <c:v>72.673150000000007</c:v>
                </c:pt>
                <c:pt idx="21">
                  <c:v>70.406050000000008</c:v>
                </c:pt>
                <c:pt idx="22">
                  <c:v>79.978250000000003</c:v>
                </c:pt>
                <c:pt idx="23">
                  <c:v>78.71875</c:v>
                </c:pt>
                <c:pt idx="24">
                  <c:v>75.444050000000004</c:v>
                </c:pt>
                <c:pt idx="25">
                  <c:v>70.909850000000006</c:v>
                </c:pt>
                <c:pt idx="26">
                  <c:v>70.65795</c:v>
                </c:pt>
                <c:pt idx="27">
                  <c:v>70.65795</c:v>
                </c:pt>
                <c:pt idx="28">
                  <c:v>70.65795</c:v>
                </c:pt>
                <c:pt idx="29">
                  <c:v>73.93265000000001</c:v>
                </c:pt>
                <c:pt idx="30">
                  <c:v>72.421250000000001</c:v>
                </c:pt>
                <c:pt idx="31">
                  <c:v>61.085749999999997</c:v>
                </c:pt>
                <c:pt idx="32">
                  <c:v>61.085749999999997</c:v>
                </c:pt>
                <c:pt idx="33">
                  <c:v>61.085749999999997</c:v>
                </c:pt>
                <c:pt idx="34">
                  <c:v>61.085749999999997</c:v>
                </c:pt>
                <c:pt idx="35">
                  <c:v>61.085749999999997</c:v>
                </c:pt>
                <c:pt idx="36">
                  <c:v>61.085749999999997</c:v>
                </c:pt>
                <c:pt idx="37">
                  <c:v>61.085749999999997</c:v>
                </c:pt>
                <c:pt idx="38">
                  <c:v>61.085749999999997</c:v>
                </c:pt>
                <c:pt idx="39">
                  <c:v>61.085749999999997</c:v>
                </c:pt>
                <c:pt idx="40">
                  <c:v>61.085749999999997</c:v>
                </c:pt>
              </c:numCache>
            </c:numRef>
          </c:val>
        </c:ser>
        <c:ser>
          <c:idx val="5"/>
          <c:order val="3"/>
          <c:tx>
            <c:strRef>
              <c:f>EC!$E$109</c:f>
              <c:strCache>
                <c:ptCount val="1"/>
                <c:pt idx="0">
                  <c:v>Canola</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EC!$E$114:$E$154</c:f>
              <c:numCache>
                <c:formatCode>0</c:formatCode>
                <c:ptCount val="41"/>
                <c:pt idx="0">
                  <c:v>388.34469920000004</c:v>
                </c:pt>
                <c:pt idx="1">
                  <c:v>388.34469920000004</c:v>
                </c:pt>
                <c:pt idx="2">
                  <c:v>388.34469920000004</c:v>
                </c:pt>
                <c:pt idx="3">
                  <c:v>388.34469920000004</c:v>
                </c:pt>
                <c:pt idx="4">
                  <c:v>388.34469920000004</c:v>
                </c:pt>
                <c:pt idx="5">
                  <c:v>388.34469920000004</c:v>
                </c:pt>
                <c:pt idx="6">
                  <c:v>388.34469920000004</c:v>
                </c:pt>
                <c:pt idx="7">
                  <c:v>388.34469920000004</c:v>
                </c:pt>
                <c:pt idx="8">
                  <c:v>388.34469920000004</c:v>
                </c:pt>
                <c:pt idx="9">
                  <c:v>388.34469920000004</c:v>
                </c:pt>
                <c:pt idx="10">
                  <c:v>505.24846432000004</c:v>
                </c:pt>
                <c:pt idx="11">
                  <c:v>723.04178015999992</c:v>
                </c:pt>
                <c:pt idx="12">
                  <c:v>1107.38292576</c:v>
                </c:pt>
                <c:pt idx="13">
                  <c:v>1565.3894576</c:v>
                </c:pt>
                <c:pt idx="14">
                  <c:v>860.76402399999995</c:v>
                </c:pt>
                <c:pt idx="15">
                  <c:v>823.93133088000002</c:v>
                </c:pt>
                <c:pt idx="16">
                  <c:v>787.09863775999997</c:v>
                </c:pt>
                <c:pt idx="17">
                  <c:v>1078.5573398399999</c:v>
                </c:pt>
                <c:pt idx="18">
                  <c:v>1115.3900329599999</c:v>
                </c:pt>
                <c:pt idx="19">
                  <c:v>860.76402399999995</c:v>
                </c:pt>
                <c:pt idx="20">
                  <c:v>1006.4933750399999</c:v>
                </c:pt>
                <c:pt idx="21">
                  <c:v>1115.3900329599999</c:v>
                </c:pt>
                <c:pt idx="22">
                  <c:v>1442.08000672</c:v>
                </c:pt>
                <c:pt idx="23">
                  <c:v>1211.4753193600002</c:v>
                </c:pt>
                <c:pt idx="24">
                  <c:v>1435.6743209599999</c:v>
                </c:pt>
                <c:pt idx="25">
                  <c:v>1592.6136220800001</c:v>
                </c:pt>
                <c:pt idx="26">
                  <c:v>1691.9017513600002</c:v>
                </c:pt>
                <c:pt idx="27">
                  <c:v>1174.64262624</c:v>
                </c:pt>
                <c:pt idx="28">
                  <c:v>1011.2976393600001</c:v>
                </c:pt>
                <c:pt idx="29">
                  <c:v>1304.3577628800001</c:v>
                </c:pt>
                <c:pt idx="30">
                  <c:v>1426.0657923199999</c:v>
                </c:pt>
                <c:pt idx="31">
                  <c:v>1629.4463152000001</c:v>
                </c:pt>
                <c:pt idx="32">
                  <c:v>1203.4682121600001</c:v>
                </c:pt>
                <c:pt idx="33">
                  <c:v>804.71427359999996</c:v>
                </c:pt>
                <c:pt idx="34">
                  <c:v>1289.9449699199999</c:v>
                </c:pt>
                <c:pt idx="35">
                  <c:v>1747.9515017600002</c:v>
                </c:pt>
                <c:pt idx="36">
                  <c:v>1480.5141212800002</c:v>
                </c:pt>
                <c:pt idx="37">
                  <c:v>1997.7732464000001</c:v>
                </c:pt>
                <c:pt idx="38">
                  <c:v>2145.1040188799998</c:v>
                </c:pt>
                <c:pt idx="39">
                  <c:v>1896.8836956800001</c:v>
                </c:pt>
                <c:pt idx="40">
                  <c:v>1632.64915808</c:v>
                </c:pt>
              </c:numCache>
            </c:numRef>
          </c:val>
        </c:ser>
        <c:ser>
          <c:idx val="6"/>
          <c:order val="4"/>
          <c:tx>
            <c:strRef>
              <c:f>EC!$F$109</c:f>
              <c:strCache>
                <c:ptCount val="1"/>
                <c:pt idx="0">
                  <c:v>Corn for grain</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EC!$F$114:$F$154</c:f>
              <c:numCache>
                <c:formatCode>0</c:formatCode>
                <c:ptCount val="41"/>
                <c:pt idx="0">
                  <c:v>19709.802</c:v>
                </c:pt>
                <c:pt idx="1">
                  <c:v>18054.522000000001</c:v>
                </c:pt>
                <c:pt idx="2">
                  <c:v>24964.973999999998</c:v>
                </c:pt>
                <c:pt idx="3">
                  <c:v>25679.07</c:v>
                </c:pt>
                <c:pt idx="4">
                  <c:v>28958.166000000001</c:v>
                </c:pt>
                <c:pt idx="5">
                  <c:v>29800.17</c:v>
                </c:pt>
                <c:pt idx="6">
                  <c:v>34824.15</c:v>
                </c:pt>
                <c:pt idx="7">
                  <c:v>38115.557999999997</c:v>
                </c:pt>
                <c:pt idx="8">
                  <c:v>42651.845999999998</c:v>
                </c:pt>
                <c:pt idx="9">
                  <c:v>42813.27</c:v>
                </c:pt>
                <c:pt idx="10">
                  <c:v>38955.51</c:v>
                </c:pt>
                <c:pt idx="11">
                  <c:v>44605.35</c:v>
                </c:pt>
                <c:pt idx="12">
                  <c:v>47060.91</c:v>
                </c:pt>
                <c:pt idx="13">
                  <c:v>40037.597999999998</c:v>
                </c:pt>
                <c:pt idx="14">
                  <c:v>47575.962</c:v>
                </c:pt>
                <c:pt idx="15">
                  <c:v>36445.230000000003</c:v>
                </c:pt>
                <c:pt idx="16">
                  <c:v>44184.006000000001</c:v>
                </c:pt>
                <c:pt idx="17">
                  <c:v>47215.493999999999</c:v>
                </c:pt>
                <c:pt idx="18">
                  <c:v>49268.862000000001</c:v>
                </c:pt>
                <c:pt idx="19">
                  <c:v>33203.07</c:v>
                </c:pt>
                <c:pt idx="20">
                  <c:v>45967.877999999997</c:v>
                </c:pt>
                <c:pt idx="21">
                  <c:v>48383.766000000003</c:v>
                </c:pt>
                <c:pt idx="22">
                  <c:v>49147.11</c:v>
                </c:pt>
                <c:pt idx="23">
                  <c:v>50646.438000000002</c:v>
                </c:pt>
                <c:pt idx="24">
                  <c:v>48088.277999999998</c:v>
                </c:pt>
                <c:pt idx="25">
                  <c:v>59742.953999999998</c:v>
                </c:pt>
                <c:pt idx="26">
                  <c:v>60991.938000000002</c:v>
                </c:pt>
                <c:pt idx="27">
                  <c:v>45653.921999999999</c:v>
                </c:pt>
                <c:pt idx="28">
                  <c:v>55679.31</c:v>
                </c:pt>
                <c:pt idx="29">
                  <c:v>58898.898000000001</c:v>
                </c:pt>
                <c:pt idx="30">
                  <c:v>62156.106</c:v>
                </c:pt>
                <c:pt idx="31">
                  <c:v>60249.798000000003</c:v>
                </c:pt>
                <c:pt idx="32">
                  <c:v>62519.993999999999</c:v>
                </c:pt>
                <c:pt idx="33">
                  <c:v>58768.938000000002</c:v>
                </c:pt>
                <c:pt idx="34">
                  <c:v>75989.322</c:v>
                </c:pt>
                <c:pt idx="35">
                  <c:v>68970.114000000001</c:v>
                </c:pt>
                <c:pt idx="36">
                  <c:v>63944.082000000002</c:v>
                </c:pt>
                <c:pt idx="37">
                  <c:v>78741.054000000004</c:v>
                </c:pt>
                <c:pt idx="38">
                  <c:v>74359.350000000006</c:v>
                </c:pt>
                <c:pt idx="39">
                  <c:v>82952.441999999995</c:v>
                </c:pt>
                <c:pt idx="40">
                  <c:v>87596.801999999996</c:v>
                </c:pt>
              </c:numCache>
            </c:numRef>
          </c:val>
        </c:ser>
        <c:ser>
          <c:idx val="7"/>
          <c:order val="5"/>
          <c:tx>
            <c:strRef>
              <c:f>EC!$G$109</c:f>
              <c:strCache>
                <c:ptCount val="1"/>
                <c:pt idx="0">
                  <c:v>Corn, fodder</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EC!$G$114:$G$154</c:f>
              <c:numCache>
                <c:formatCode>0</c:formatCode>
                <c:ptCount val="41"/>
                <c:pt idx="0">
                  <c:v>16914</c:v>
                </c:pt>
                <c:pt idx="1">
                  <c:v>18251.599999999999</c:v>
                </c:pt>
                <c:pt idx="2">
                  <c:v>22339.599999999999</c:v>
                </c:pt>
                <c:pt idx="3">
                  <c:v>21533.856</c:v>
                </c:pt>
                <c:pt idx="4">
                  <c:v>21453.84</c:v>
                </c:pt>
                <c:pt idx="5">
                  <c:v>19666.96</c:v>
                </c:pt>
                <c:pt idx="6">
                  <c:v>19425.04</c:v>
                </c:pt>
                <c:pt idx="7">
                  <c:v>18035.12</c:v>
                </c:pt>
                <c:pt idx="8">
                  <c:v>17077.04</c:v>
                </c:pt>
                <c:pt idx="9">
                  <c:v>15440.4</c:v>
                </c:pt>
                <c:pt idx="10">
                  <c:v>13467.6</c:v>
                </c:pt>
                <c:pt idx="11">
                  <c:v>14766.8</c:v>
                </c:pt>
                <c:pt idx="12">
                  <c:v>13555.6</c:v>
                </c:pt>
                <c:pt idx="13">
                  <c:v>11629.2</c:v>
                </c:pt>
                <c:pt idx="14">
                  <c:v>12336.4</c:v>
                </c:pt>
                <c:pt idx="15">
                  <c:v>9002.48</c:v>
                </c:pt>
                <c:pt idx="16">
                  <c:v>9311.1200000000008</c:v>
                </c:pt>
                <c:pt idx="17">
                  <c:v>9974</c:v>
                </c:pt>
                <c:pt idx="18">
                  <c:v>7252.72</c:v>
                </c:pt>
                <c:pt idx="19">
                  <c:v>6776.72</c:v>
                </c:pt>
                <c:pt idx="20">
                  <c:v>7270</c:v>
                </c:pt>
                <c:pt idx="21">
                  <c:v>6288.24</c:v>
                </c:pt>
                <c:pt idx="22">
                  <c:v>6480.24</c:v>
                </c:pt>
                <c:pt idx="23">
                  <c:v>6992.24</c:v>
                </c:pt>
                <c:pt idx="24">
                  <c:v>7310.64</c:v>
                </c:pt>
                <c:pt idx="25">
                  <c:v>8132.24</c:v>
                </c:pt>
                <c:pt idx="26">
                  <c:v>9114.9599999999991</c:v>
                </c:pt>
                <c:pt idx="27">
                  <c:v>7362.96</c:v>
                </c:pt>
                <c:pt idx="28">
                  <c:v>7180.08</c:v>
                </c:pt>
                <c:pt idx="29">
                  <c:v>8084.4</c:v>
                </c:pt>
                <c:pt idx="30">
                  <c:v>9035.1200000000008</c:v>
                </c:pt>
                <c:pt idx="31">
                  <c:v>9846.64</c:v>
                </c:pt>
                <c:pt idx="32">
                  <c:v>9834.9599999999991</c:v>
                </c:pt>
                <c:pt idx="33">
                  <c:v>11141.36</c:v>
                </c:pt>
                <c:pt idx="34">
                  <c:v>10013.52</c:v>
                </c:pt>
                <c:pt idx="35">
                  <c:v>10846.64</c:v>
                </c:pt>
                <c:pt idx="36">
                  <c:v>12499.76</c:v>
                </c:pt>
                <c:pt idx="37">
                  <c:v>10935.12</c:v>
                </c:pt>
                <c:pt idx="38">
                  <c:v>10061.36</c:v>
                </c:pt>
                <c:pt idx="39">
                  <c:v>11765.36</c:v>
                </c:pt>
                <c:pt idx="40">
                  <c:v>11166</c:v>
                </c:pt>
              </c:numCache>
            </c:numRef>
          </c:val>
        </c:ser>
        <c:ser>
          <c:idx val="8"/>
          <c:order val="6"/>
          <c:tx>
            <c:strRef>
              <c:f>EC!$H$109</c:f>
              <c:strCache>
                <c:ptCount val="1"/>
                <c:pt idx="0">
                  <c:v>Flaxseed</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EC!$H$114:$H$154</c:f>
              <c:numCache>
                <c:formatCode>0</c:formatCode>
                <c:ptCount val="41"/>
                <c:pt idx="0">
                  <c:v>315.25</c:v>
                </c:pt>
                <c:pt idx="1">
                  <c:v>315.25</c:v>
                </c:pt>
                <c:pt idx="2">
                  <c:v>315.25</c:v>
                </c:pt>
                <c:pt idx="3">
                  <c:v>315.25</c:v>
                </c:pt>
                <c:pt idx="4">
                  <c:v>315.25</c:v>
                </c:pt>
                <c:pt idx="5">
                  <c:v>315.25</c:v>
                </c:pt>
                <c:pt idx="6">
                  <c:v>315.25</c:v>
                </c:pt>
                <c:pt idx="7">
                  <c:v>315.25</c:v>
                </c:pt>
                <c:pt idx="8">
                  <c:v>315.25</c:v>
                </c:pt>
                <c:pt idx="9">
                  <c:v>315.25</c:v>
                </c:pt>
                <c:pt idx="10">
                  <c:v>315.25</c:v>
                </c:pt>
                <c:pt idx="11">
                  <c:v>315.25</c:v>
                </c:pt>
                <c:pt idx="12">
                  <c:v>315.25</c:v>
                </c:pt>
                <c:pt idx="13">
                  <c:v>315.25</c:v>
                </c:pt>
                <c:pt idx="14">
                  <c:v>315.25</c:v>
                </c:pt>
                <c:pt idx="15">
                  <c:v>315.25</c:v>
                </c:pt>
                <c:pt idx="16">
                  <c:v>315.25</c:v>
                </c:pt>
                <c:pt idx="17">
                  <c:v>315.25</c:v>
                </c:pt>
                <c:pt idx="18">
                  <c:v>315.25</c:v>
                </c:pt>
                <c:pt idx="19">
                  <c:v>315.25</c:v>
                </c:pt>
                <c:pt idx="20">
                  <c:v>315.25</c:v>
                </c:pt>
                <c:pt idx="21">
                  <c:v>315.25</c:v>
                </c:pt>
                <c:pt idx="22">
                  <c:v>315.25</c:v>
                </c:pt>
                <c:pt idx="23">
                  <c:v>315.25</c:v>
                </c:pt>
                <c:pt idx="24">
                  <c:v>315.25</c:v>
                </c:pt>
                <c:pt idx="25">
                  <c:v>315.25</c:v>
                </c:pt>
                <c:pt idx="26">
                  <c:v>315.25</c:v>
                </c:pt>
                <c:pt idx="27">
                  <c:v>315.25</c:v>
                </c:pt>
                <c:pt idx="28">
                  <c:v>315.25</c:v>
                </c:pt>
                <c:pt idx="29">
                  <c:v>315.25</c:v>
                </c:pt>
                <c:pt idx="30">
                  <c:v>315.25</c:v>
                </c:pt>
                <c:pt idx="31">
                  <c:v>315.25</c:v>
                </c:pt>
                <c:pt idx="32">
                  <c:v>315.25</c:v>
                </c:pt>
                <c:pt idx="33">
                  <c:v>315.25</c:v>
                </c:pt>
                <c:pt idx="34">
                  <c:v>315.25</c:v>
                </c:pt>
                <c:pt idx="35">
                  <c:v>315.25</c:v>
                </c:pt>
                <c:pt idx="36">
                  <c:v>315.25</c:v>
                </c:pt>
                <c:pt idx="37">
                  <c:v>315.25</c:v>
                </c:pt>
                <c:pt idx="38">
                  <c:v>315.25</c:v>
                </c:pt>
                <c:pt idx="39">
                  <c:v>315.25</c:v>
                </c:pt>
                <c:pt idx="40">
                  <c:v>315.25</c:v>
                </c:pt>
              </c:numCache>
            </c:numRef>
          </c:val>
        </c:ser>
        <c:ser>
          <c:idx val="9"/>
          <c:order val="7"/>
          <c:tx>
            <c:strRef>
              <c:f>EC!$I$109</c:f>
              <c:strCache>
                <c:ptCount val="1"/>
                <c:pt idx="0">
                  <c:v>Mixed grains</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EC!$I$114:$I$154</c:f>
              <c:numCache>
                <c:formatCode>0</c:formatCode>
                <c:ptCount val="41"/>
                <c:pt idx="0">
                  <c:v>9410.5575000000008</c:v>
                </c:pt>
                <c:pt idx="1">
                  <c:v>8556.4125000000004</c:v>
                </c:pt>
                <c:pt idx="2">
                  <c:v>9070.2674999999999</c:v>
                </c:pt>
                <c:pt idx="3">
                  <c:v>7908.3225000000011</c:v>
                </c:pt>
                <c:pt idx="4">
                  <c:v>8600.8724999999995</c:v>
                </c:pt>
                <c:pt idx="5">
                  <c:v>9290.0025000000005</c:v>
                </c:pt>
                <c:pt idx="6">
                  <c:v>8824.8824999999997</c:v>
                </c:pt>
                <c:pt idx="7">
                  <c:v>9147.2175000000007</c:v>
                </c:pt>
                <c:pt idx="8">
                  <c:v>8886.4424999999992</c:v>
                </c:pt>
                <c:pt idx="9">
                  <c:v>8782.9874999999993</c:v>
                </c:pt>
                <c:pt idx="10">
                  <c:v>6491.5875000000005</c:v>
                </c:pt>
                <c:pt idx="11">
                  <c:v>7654.3875000000007</c:v>
                </c:pt>
                <c:pt idx="12">
                  <c:v>7756.9875000000011</c:v>
                </c:pt>
                <c:pt idx="13">
                  <c:v>6020.482500000001</c:v>
                </c:pt>
                <c:pt idx="14">
                  <c:v>6101.7075000000013</c:v>
                </c:pt>
                <c:pt idx="15">
                  <c:v>4472.9324999999999</c:v>
                </c:pt>
                <c:pt idx="16">
                  <c:v>4940.6175000000003</c:v>
                </c:pt>
                <c:pt idx="17">
                  <c:v>4769.6175000000003</c:v>
                </c:pt>
                <c:pt idx="18">
                  <c:v>4197.6225000000004</c:v>
                </c:pt>
                <c:pt idx="19">
                  <c:v>4242.9375</c:v>
                </c:pt>
                <c:pt idx="20">
                  <c:v>4656.7574999999997</c:v>
                </c:pt>
                <c:pt idx="21">
                  <c:v>4045.4325000000003</c:v>
                </c:pt>
                <c:pt idx="22">
                  <c:v>4096.7325000000001</c:v>
                </c:pt>
                <c:pt idx="23">
                  <c:v>3467.4525000000003</c:v>
                </c:pt>
                <c:pt idx="24">
                  <c:v>3996.6975000000007</c:v>
                </c:pt>
                <c:pt idx="25">
                  <c:v>3724.8075000000003</c:v>
                </c:pt>
                <c:pt idx="26">
                  <c:v>3418.7175000000007</c:v>
                </c:pt>
                <c:pt idx="27">
                  <c:v>2945.9025000000006</c:v>
                </c:pt>
                <c:pt idx="28">
                  <c:v>3019.4325000000003</c:v>
                </c:pt>
                <c:pt idx="29">
                  <c:v>2670.5925000000002</c:v>
                </c:pt>
                <c:pt idx="30">
                  <c:v>2603.9025000000001</c:v>
                </c:pt>
                <c:pt idx="31">
                  <c:v>2481.6374999999998</c:v>
                </c:pt>
                <c:pt idx="32">
                  <c:v>2237.1075000000001</c:v>
                </c:pt>
                <c:pt idx="33">
                  <c:v>2140.4924999999998</c:v>
                </c:pt>
                <c:pt idx="34">
                  <c:v>2062.6875000000005</c:v>
                </c:pt>
                <c:pt idx="35">
                  <c:v>1703.5875000000003</c:v>
                </c:pt>
                <c:pt idx="36">
                  <c:v>1819.8675000000003</c:v>
                </c:pt>
                <c:pt idx="37">
                  <c:v>1906.2225000000003</c:v>
                </c:pt>
                <c:pt idx="38">
                  <c:v>1506.9375000000002</c:v>
                </c:pt>
                <c:pt idx="39">
                  <c:v>1481.2875000000001</c:v>
                </c:pt>
                <c:pt idx="40">
                  <c:v>1359.0225</c:v>
                </c:pt>
              </c:numCache>
            </c:numRef>
          </c:val>
        </c:ser>
        <c:ser>
          <c:idx val="10"/>
          <c:order val="8"/>
          <c:tx>
            <c:strRef>
              <c:f>EC!$J$109</c:f>
              <c:strCache>
                <c:ptCount val="1"/>
                <c:pt idx="0">
                  <c:v>Oats</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EC!$J$114:$J$154</c:f>
              <c:numCache>
                <c:formatCode>0</c:formatCode>
                <c:ptCount val="41"/>
                <c:pt idx="0">
                  <c:v>6642.6800000000012</c:v>
                </c:pt>
                <c:pt idx="1">
                  <c:v>7048.3600000000006</c:v>
                </c:pt>
                <c:pt idx="2">
                  <c:v>7271.0000000000009</c:v>
                </c:pt>
                <c:pt idx="3">
                  <c:v>6218.8896000000004</c:v>
                </c:pt>
                <c:pt idx="4">
                  <c:v>5819.880000000001</c:v>
                </c:pt>
                <c:pt idx="5">
                  <c:v>6376.920000000001</c:v>
                </c:pt>
                <c:pt idx="6">
                  <c:v>6252.8400000000011</c:v>
                </c:pt>
                <c:pt idx="7">
                  <c:v>5711.64</c:v>
                </c:pt>
                <c:pt idx="8">
                  <c:v>4930.2</c:v>
                </c:pt>
                <c:pt idx="9">
                  <c:v>5995.0000000000009</c:v>
                </c:pt>
                <c:pt idx="10">
                  <c:v>4912.6000000000004</c:v>
                </c:pt>
                <c:pt idx="11">
                  <c:v>5819.0000000000009</c:v>
                </c:pt>
                <c:pt idx="12">
                  <c:v>5942.2000000000007</c:v>
                </c:pt>
                <c:pt idx="13">
                  <c:v>3921.7200000000003</c:v>
                </c:pt>
                <c:pt idx="14">
                  <c:v>4110.92</c:v>
                </c:pt>
                <c:pt idx="15">
                  <c:v>3985.9600000000005</c:v>
                </c:pt>
                <c:pt idx="16">
                  <c:v>4716.3599999999997</c:v>
                </c:pt>
                <c:pt idx="17">
                  <c:v>4167.2400000000007</c:v>
                </c:pt>
                <c:pt idx="18">
                  <c:v>2988.0400000000004</c:v>
                </c:pt>
                <c:pt idx="19">
                  <c:v>4203.32</c:v>
                </c:pt>
                <c:pt idx="20">
                  <c:v>3435.0800000000004</c:v>
                </c:pt>
                <c:pt idx="21">
                  <c:v>2705.56</c:v>
                </c:pt>
                <c:pt idx="22">
                  <c:v>2554.1999999999998</c:v>
                </c:pt>
                <c:pt idx="23">
                  <c:v>2533.96</c:v>
                </c:pt>
                <c:pt idx="24">
                  <c:v>2811.16</c:v>
                </c:pt>
                <c:pt idx="25">
                  <c:v>2775.08</c:v>
                </c:pt>
                <c:pt idx="26">
                  <c:v>2726.68</c:v>
                </c:pt>
                <c:pt idx="27">
                  <c:v>2503.16</c:v>
                </c:pt>
                <c:pt idx="28">
                  <c:v>2973.0800000000004</c:v>
                </c:pt>
                <c:pt idx="29">
                  <c:v>3498.4400000000005</c:v>
                </c:pt>
                <c:pt idx="30">
                  <c:v>3763.3200000000006</c:v>
                </c:pt>
                <c:pt idx="31">
                  <c:v>3610.2000000000003</c:v>
                </c:pt>
                <c:pt idx="32">
                  <c:v>3461.4800000000005</c:v>
                </c:pt>
                <c:pt idx="33">
                  <c:v>3587.3200000000006</c:v>
                </c:pt>
                <c:pt idx="34">
                  <c:v>3450.9200000000005</c:v>
                </c:pt>
                <c:pt idx="35">
                  <c:v>2614.92</c:v>
                </c:pt>
                <c:pt idx="36">
                  <c:v>2851.64</c:v>
                </c:pt>
                <c:pt idx="37">
                  <c:v>3193.0800000000004</c:v>
                </c:pt>
                <c:pt idx="38">
                  <c:v>2742.52</c:v>
                </c:pt>
                <c:pt idx="39">
                  <c:v>2685.32</c:v>
                </c:pt>
                <c:pt idx="40">
                  <c:v>2387</c:v>
                </c:pt>
              </c:numCache>
            </c:numRef>
          </c:val>
        </c:ser>
        <c:ser>
          <c:idx val="11"/>
          <c:order val="9"/>
          <c:tx>
            <c:strRef>
              <c:f>EC!$K$109</c:f>
              <c:strCache>
                <c:ptCount val="1"/>
                <c:pt idx="0">
                  <c:v>Peas, dry</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EC!$K$114:$K$154</c:f>
              <c:numCache>
                <c:formatCode>0</c:formatCode>
                <c:ptCount val="41"/>
                <c:pt idx="0">
                  <c:v>212.88756000000004</c:v>
                </c:pt>
                <c:pt idx="1">
                  <c:v>212.46849000000003</c:v>
                </c:pt>
                <c:pt idx="2">
                  <c:v>209.11593000000002</c:v>
                </c:pt>
                <c:pt idx="3">
                  <c:v>203.24895000000001</c:v>
                </c:pt>
                <c:pt idx="4">
                  <c:v>203.24895000000001</c:v>
                </c:pt>
                <c:pt idx="5">
                  <c:v>203.24895000000001</c:v>
                </c:pt>
                <c:pt idx="6">
                  <c:v>203.24895000000001</c:v>
                </c:pt>
                <c:pt idx="7">
                  <c:v>203.24895000000001</c:v>
                </c:pt>
                <c:pt idx="8">
                  <c:v>203.24895000000001</c:v>
                </c:pt>
                <c:pt idx="9">
                  <c:v>203.24895000000001</c:v>
                </c:pt>
                <c:pt idx="10">
                  <c:v>203.24895000000001</c:v>
                </c:pt>
                <c:pt idx="11">
                  <c:v>203.24895000000001</c:v>
                </c:pt>
                <c:pt idx="12">
                  <c:v>203.24895000000001</c:v>
                </c:pt>
                <c:pt idx="13">
                  <c:v>203.24895000000001</c:v>
                </c:pt>
                <c:pt idx="14">
                  <c:v>203.24895000000001</c:v>
                </c:pt>
                <c:pt idx="15">
                  <c:v>203.24895000000001</c:v>
                </c:pt>
                <c:pt idx="16">
                  <c:v>203.24895000000001</c:v>
                </c:pt>
                <c:pt idx="17">
                  <c:v>203.24895000000001</c:v>
                </c:pt>
                <c:pt idx="18">
                  <c:v>203.24895000000001</c:v>
                </c:pt>
                <c:pt idx="19">
                  <c:v>203.24895000000001</c:v>
                </c:pt>
                <c:pt idx="20">
                  <c:v>203.24895000000001</c:v>
                </c:pt>
                <c:pt idx="21">
                  <c:v>203.24895000000001</c:v>
                </c:pt>
                <c:pt idx="22">
                  <c:v>203.24895000000001</c:v>
                </c:pt>
                <c:pt idx="23">
                  <c:v>203.24895000000001</c:v>
                </c:pt>
                <c:pt idx="24">
                  <c:v>203.24895000000001</c:v>
                </c:pt>
                <c:pt idx="25">
                  <c:v>203.24895000000001</c:v>
                </c:pt>
                <c:pt idx="26">
                  <c:v>203.24895000000001</c:v>
                </c:pt>
                <c:pt idx="27">
                  <c:v>203.24895000000001</c:v>
                </c:pt>
                <c:pt idx="28">
                  <c:v>203.24895000000001</c:v>
                </c:pt>
                <c:pt idx="29">
                  <c:v>203.24895000000001</c:v>
                </c:pt>
                <c:pt idx="30">
                  <c:v>203.24895000000001</c:v>
                </c:pt>
                <c:pt idx="31">
                  <c:v>203.24895000000001</c:v>
                </c:pt>
                <c:pt idx="32">
                  <c:v>203.24895000000001</c:v>
                </c:pt>
                <c:pt idx="33">
                  <c:v>203.24895000000001</c:v>
                </c:pt>
                <c:pt idx="34">
                  <c:v>203.24895000000001</c:v>
                </c:pt>
                <c:pt idx="35">
                  <c:v>203.24895000000001</c:v>
                </c:pt>
                <c:pt idx="36">
                  <c:v>203.24895000000001</c:v>
                </c:pt>
                <c:pt idx="37">
                  <c:v>203.24895000000001</c:v>
                </c:pt>
                <c:pt idx="38">
                  <c:v>203.24895000000001</c:v>
                </c:pt>
                <c:pt idx="39">
                  <c:v>203.24895000000001</c:v>
                </c:pt>
                <c:pt idx="40">
                  <c:v>203.24895000000001</c:v>
                </c:pt>
              </c:numCache>
            </c:numRef>
          </c:val>
        </c:ser>
        <c:ser>
          <c:idx val="12"/>
          <c:order val="10"/>
          <c:tx>
            <c:strRef>
              <c:f>EC!$L$109</c:f>
              <c:strCache>
                <c:ptCount val="1"/>
                <c:pt idx="0">
                  <c:v>Rye, all</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EC!$L$114:$L$154</c:f>
              <c:numCache>
                <c:formatCode>0</c:formatCode>
                <c:ptCount val="41"/>
                <c:pt idx="0">
                  <c:v>536.69000000000005</c:v>
                </c:pt>
                <c:pt idx="1">
                  <c:v>588.35</c:v>
                </c:pt>
                <c:pt idx="2">
                  <c:v>726.92999999999984</c:v>
                </c:pt>
                <c:pt idx="3">
                  <c:v>635.91</c:v>
                </c:pt>
                <c:pt idx="4">
                  <c:v>517.82999999999993</c:v>
                </c:pt>
                <c:pt idx="5">
                  <c:v>520.29</c:v>
                </c:pt>
                <c:pt idx="6">
                  <c:v>715.44999999999993</c:v>
                </c:pt>
                <c:pt idx="7">
                  <c:v>854.84999999999991</c:v>
                </c:pt>
                <c:pt idx="8">
                  <c:v>890.92999999999984</c:v>
                </c:pt>
                <c:pt idx="9">
                  <c:v>890.1099999999999</c:v>
                </c:pt>
                <c:pt idx="10">
                  <c:v>835.9899999999999</c:v>
                </c:pt>
                <c:pt idx="11">
                  <c:v>823.68999999999983</c:v>
                </c:pt>
                <c:pt idx="12">
                  <c:v>740.04999999999984</c:v>
                </c:pt>
                <c:pt idx="13">
                  <c:v>573.59</c:v>
                </c:pt>
                <c:pt idx="14">
                  <c:v>490.76999999999992</c:v>
                </c:pt>
                <c:pt idx="15">
                  <c:v>417.78999999999996</c:v>
                </c:pt>
                <c:pt idx="16">
                  <c:v>521.92999999999995</c:v>
                </c:pt>
                <c:pt idx="17">
                  <c:v>553.09</c:v>
                </c:pt>
                <c:pt idx="18">
                  <c:v>580.97</c:v>
                </c:pt>
                <c:pt idx="19">
                  <c:v>439.92999999999995</c:v>
                </c:pt>
                <c:pt idx="20">
                  <c:v>424.34999999999997</c:v>
                </c:pt>
                <c:pt idx="21">
                  <c:v>591.63</c:v>
                </c:pt>
                <c:pt idx="22">
                  <c:v>589.99</c:v>
                </c:pt>
                <c:pt idx="23">
                  <c:v>551.45000000000005</c:v>
                </c:pt>
                <c:pt idx="24">
                  <c:v>612.13</c:v>
                </c:pt>
                <c:pt idx="25">
                  <c:v>669.53</c:v>
                </c:pt>
                <c:pt idx="26">
                  <c:v>744.96999999999991</c:v>
                </c:pt>
                <c:pt idx="27">
                  <c:v>724.46999999999991</c:v>
                </c:pt>
                <c:pt idx="28">
                  <c:v>681.00999999999988</c:v>
                </c:pt>
                <c:pt idx="29">
                  <c:v>613.77</c:v>
                </c:pt>
                <c:pt idx="30">
                  <c:v>723.64999999999986</c:v>
                </c:pt>
                <c:pt idx="31">
                  <c:v>760.54999999999984</c:v>
                </c:pt>
                <c:pt idx="32">
                  <c:v>667.07</c:v>
                </c:pt>
                <c:pt idx="33">
                  <c:v>609.66999999999996</c:v>
                </c:pt>
                <c:pt idx="34">
                  <c:v>553.09</c:v>
                </c:pt>
                <c:pt idx="35">
                  <c:v>573.59</c:v>
                </c:pt>
                <c:pt idx="36">
                  <c:v>507.16999999999996</c:v>
                </c:pt>
                <c:pt idx="37">
                  <c:v>531.77</c:v>
                </c:pt>
                <c:pt idx="38">
                  <c:v>454.68999999999994</c:v>
                </c:pt>
                <c:pt idx="39">
                  <c:v>438.28999999999996</c:v>
                </c:pt>
                <c:pt idx="40">
                  <c:v>437.46999999999991</c:v>
                </c:pt>
              </c:numCache>
            </c:numRef>
          </c:val>
        </c:ser>
        <c:ser>
          <c:idx val="13"/>
          <c:order val="11"/>
          <c:tx>
            <c:strRef>
              <c:f>EC!$M$109</c:f>
              <c:strCache>
                <c:ptCount val="1"/>
                <c:pt idx="0">
                  <c:v>Soybeans</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EC!$M$114:$M$154</c:f>
              <c:numCache>
                <c:formatCode>0</c:formatCode>
                <c:ptCount val="41"/>
                <c:pt idx="0">
                  <c:v>5049</c:v>
                </c:pt>
                <c:pt idx="1">
                  <c:v>3899.4</c:v>
                </c:pt>
                <c:pt idx="2">
                  <c:v>4692.6000000000004</c:v>
                </c:pt>
                <c:pt idx="3">
                  <c:v>3295.8</c:v>
                </c:pt>
                <c:pt idx="4">
                  <c:v>7251</c:v>
                </c:pt>
                <c:pt idx="5">
                  <c:v>6478.2</c:v>
                </c:pt>
                <c:pt idx="6">
                  <c:v>8178.6</c:v>
                </c:pt>
                <c:pt idx="7">
                  <c:v>8568.6</c:v>
                </c:pt>
                <c:pt idx="8">
                  <c:v>7572.6</c:v>
                </c:pt>
                <c:pt idx="9">
                  <c:v>10467</c:v>
                </c:pt>
                <c:pt idx="10">
                  <c:v>9111</c:v>
                </c:pt>
                <c:pt idx="11">
                  <c:v>11295</c:v>
                </c:pt>
                <c:pt idx="12">
                  <c:v>12435</c:v>
                </c:pt>
                <c:pt idx="13">
                  <c:v>11808.6</c:v>
                </c:pt>
                <c:pt idx="14">
                  <c:v>15527.4</c:v>
                </c:pt>
                <c:pt idx="15">
                  <c:v>14122.2</c:v>
                </c:pt>
                <c:pt idx="16">
                  <c:v>14915.4</c:v>
                </c:pt>
                <c:pt idx="17">
                  <c:v>15436.2</c:v>
                </c:pt>
                <c:pt idx="18">
                  <c:v>17739</c:v>
                </c:pt>
                <c:pt idx="19">
                  <c:v>17628.599999999999</c:v>
                </c:pt>
                <c:pt idx="20">
                  <c:v>23431.8</c:v>
                </c:pt>
                <c:pt idx="21">
                  <c:v>27187.8</c:v>
                </c:pt>
                <c:pt idx="22">
                  <c:v>27785.4</c:v>
                </c:pt>
                <c:pt idx="23">
                  <c:v>26272.2</c:v>
                </c:pt>
                <c:pt idx="24">
                  <c:v>33075</c:v>
                </c:pt>
                <c:pt idx="25">
                  <c:v>33057</c:v>
                </c:pt>
                <c:pt idx="26">
                  <c:v>33597</c:v>
                </c:pt>
                <c:pt idx="27">
                  <c:v>32670.6</c:v>
                </c:pt>
                <c:pt idx="28">
                  <c:v>19420.2</c:v>
                </c:pt>
                <c:pt idx="29">
                  <c:v>26932.2</c:v>
                </c:pt>
                <c:pt idx="30">
                  <c:v>25709.4</c:v>
                </c:pt>
                <c:pt idx="31">
                  <c:v>36250.199999999997</c:v>
                </c:pt>
                <c:pt idx="32">
                  <c:v>37377</c:v>
                </c:pt>
                <c:pt idx="33">
                  <c:v>38716.199999999997</c:v>
                </c:pt>
                <c:pt idx="34">
                  <c:v>29958.6</c:v>
                </c:pt>
                <c:pt idx="35">
                  <c:v>37210.199999999997</c:v>
                </c:pt>
                <c:pt idx="36">
                  <c:v>38982.6</c:v>
                </c:pt>
                <c:pt idx="37">
                  <c:v>47724.6</c:v>
                </c:pt>
                <c:pt idx="38">
                  <c:v>48167.4</c:v>
                </c:pt>
                <c:pt idx="39">
                  <c:v>51229.8</c:v>
                </c:pt>
                <c:pt idx="40">
                  <c:v>47392.2</c:v>
                </c:pt>
              </c:numCache>
            </c:numRef>
          </c:val>
        </c:ser>
        <c:ser>
          <c:idx val="14"/>
          <c:order val="12"/>
          <c:tx>
            <c:strRef>
              <c:f>EC!$N$109</c:f>
              <c:strCache>
                <c:ptCount val="1"/>
                <c:pt idx="0">
                  <c:v>Sugar beets</c:v>
                </c:pt>
              </c:strCache>
            </c:strRef>
          </c:tx>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EC!$N$114:$N$154</c:f>
              <c:numCache>
                <c:formatCode>0</c:formatCode>
                <c:ptCount val="41"/>
                <c:pt idx="0">
                  <c:v>132.82499999999999</c:v>
                </c:pt>
                <c:pt idx="1">
                  <c:v>108.51500000000001</c:v>
                </c:pt>
                <c:pt idx="2">
                  <c:v>181.11500000000004</c:v>
                </c:pt>
                <c:pt idx="3">
                  <c:v>143.38499999999999</c:v>
                </c:pt>
                <c:pt idx="4">
                  <c:v>101.94250000000001</c:v>
                </c:pt>
                <c:pt idx="5">
                  <c:v>134.80500000000001</c:v>
                </c:pt>
                <c:pt idx="6">
                  <c:v>142.72499999999999</c:v>
                </c:pt>
                <c:pt idx="7">
                  <c:v>160.435</c:v>
                </c:pt>
                <c:pt idx="8">
                  <c:v>203.22500000000002</c:v>
                </c:pt>
                <c:pt idx="9">
                  <c:v>221.70500000000004</c:v>
                </c:pt>
                <c:pt idx="10">
                  <c:v>298.59500000000003</c:v>
                </c:pt>
                <c:pt idx="11">
                  <c:v>170.66499999999999</c:v>
                </c:pt>
                <c:pt idx="12">
                  <c:v>147.67500000000001</c:v>
                </c:pt>
                <c:pt idx="13">
                  <c:v>26.675000000000004</c:v>
                </c:pt>
                <c:pt idx="14">
                  <c:v>26.675000000000004</c:v>
                </c:pt>
                <c:pt idx="15">
                  <c:v>26.675000000000004</c:v>
                </c:pt>
                <c:pt idx="16">
                  <c:v>26.675000000000004</c:v>
                </c:pt>
                <c:pt idx="17">
                  <c:v>26.675000000000004</c:v>
                </c:pt>
                <c:pt idx="18">
                  <c:v>26.675000000000004</c:v>
                </c:pt>
                <c:pt idx="19">
                  <c:v>26.675000000000004</c:v>
                </c:pt>
                <c:pt idx="20">
                  <c:v>26.675000000000004</c:v>
                </c:pt>
                <c:pt idx="21">
                  <c:v>81.674999999999997</c:v>
                </c:pt>
                <c:pt idx="22">
                  <c:v>90.536111111111111</c:v>
                </c:pt>
                <c:pt idx="23">
                  <c:v>99.39722222222224</c:v>
                </c:pt>
                <c:pt idx="24">
                  <c:v>108.25833333333333</c:v>
                </c:pt>
                <c:pt idx="25">
                  <c:v>117.11944444444445</c:v>
                </c:pt>
                <c:pt idx="26">
                  <c:v>125.98055555555557</c:v>
                </c:pt>
                <c:pt idx="27">
                  <c:v>134.8416666666667</c:v>
                </c:pt>
                <c:pt idx="28">
                  <c:v>143.70277777777778</c:v>
                </c:pt>
                <c:pt idx="29">
                  <c:v>152.5638888888889</c:v>
                </c:pt>
                <c:pt idx="30">
                  <c:v>161.42500000000001</c:v>
                </c:pt>
                <c:pt idx="31">
                  <c:v>170.28611111111113</c:v>
                </c:pt>
                <c:pt idx="32">
                  <c:v>179.14722222222224</c:v>
                </c:pt>
                <c:pt idx="33">
                  <c:v>188.00833333333335</c:v>
                </c:pt>
                <c:pt idx="34">
                  <c:v>196.86944444444447</c:v>
                </c:pt>
                <c:pt idx="35">
                  <c:v>205.73055555555553</c:v>
                </c:pt>
                <c:pt idx="36">
                  <c:v>214.59166666666667</c:v>
                </c:pt>
                <c:pt idx="37">
                  <c:v>223.45277777777778</c:v>
                </c:pt>
                <c:pt idx="38">
                  <c:v>232.3138888888889</c:v>
                </c:pt>
                <c:pt idx="39">
                  <c:v>241.17500000000004</c:v>
                </c:pt>
                <c:pt idx="40">
                  <c:v>223.45277777777778</c:v>
                </c:pt>
              </c:numCache>
            </c:numRef>
          </c:val>
        </c:ser>
        <c:ser>
          <c:idx val="0"/>
          <c:order val="13"/>
          <c:tx>
            <c:strRef>
              <c:f>EC!$O$109</c:f>
              <c:strCache>
                <c:ptCount val="1"/>
                <c:pt idx="0">
                  <c:v>Tame hay</c:v>
                </c:pt>
              </c:strCache>
            </c:strRef>
          </c:tx>
          <c:spPr>
            <a:solidFill>
              <a:srgbClr val="9BBB59">
                <a:lumMod val="40000"/>
                <a:lumOff val="60000"/>
              </a:srgbClr>
            </a:solidFill>
            <a:ln w="25400">
              <a:noFill/>
            </a:ln>
          </c:spPr>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EC!$O$114:$O$154</c:f>
              <c:numCache>
                <c:formatCode>0</c:formatCode>
                <c:ptCount val="41"/>
                <c:pt idx="0">
                  <c:v>65620.4375</c:v>
                </c:pt>
                <c:pt idx="1">
                  <c:v>59473.6875</c:v>
                </c:pt>
                <c:pt idx="2">
                  <c:v>62768.4375</c:v>
                </c:pt>
                <c:pt idx="3">
                  <c:v>65594.982250000001</c:v>
                </c:pt>
                <c:pt idx="4">
                  <c:v>64238.137499999997</c:v>
                </c:pt>
                <c:pt idx="5">
                  <c:v>64769.4375</c:v>
                </c:pt>
                <c:pt idx="6">
                  <c:v>69751.8125</c:v>
                </c:pt>
                <c:pt idx="7">
                  <c:v>69057.787500000006</c:v>
                </c:pt>
                <c:pt idx="8">
                  <c:v>69020.987500000003</c:v>
                </c:pt>
                <c:pt idx="9">
                  <c:v>64683.1875</c:v>
                </c:pt>
                <c:pt idx="10">
                  <c:v>60985.9375</c:v>
                </c:pt>
                <c:pt idx="11">
                  <c:v>69904.1875</c:v>
                </c:pt>
                <c:pt idx="12">
                  <c:v>69455.6875</c:v>
                </c:pt>
                <c:pt idx="13">
                  <c:v>79052.4375</c:v>
                </c:pt>
                <c:pt idx="14">
                  <c:v>80588.262499999997</c:v>
                </c:pt>
                <c:pt idx="15">
                  <c:v>71280.737500000003</c:v>
                </c:pt>
                <c:pt idx="16">
                  <c:v>75396.587499999994</c:v>
                </c:pt>
                <c:pt idx="17">
                  <c:v>79138.112500000003</c:v>
                </c:pt>
                <c:pt idx="18">
                  <c:v>64812.5625</c:v>
                </c:pt>
                <c:pt idx="19">
                  <c:v>63465.337500000001</c:v>
                </c:pt>
                <c:pt idx="20">
                  <c:v>80990.762499999997</c:v>
                </c:pt>
                <c:pt idx="21">
                  <c:v>73654.912500000006</c:v>
                </c:pt>
                <c:pt idx="22">
                  <c:v>73186.862500000003</c:v>
                </c:pt>
                <c:pt idx="23">
                  <c:v>66559.412500000006</c:v>
                </c:pt>
                <c:pt idx="24">
                  <c:v>61644.887499999997</c:v>
                </c:pt>
                <c:pt idx="25">
                  <c:v>50946.4375</c:v>
                </c:pt>
                <c:pt idx="26">
                  <c:v>53528.762499999997</c:v>
                </c:pt>
                <c:pt idx="27">
                  <c:v>54290.0625</c:v>
                </c:pt>
                <c:pt idx="28">
                  <c:v>47367.637499999997</c:v>
                </c:pt>
                <c:pt idx="29">
                  <c:v>48969.587500000001</c:v>
                </c:pt>
                <c:pt idx="30">
                  <c:v>52855.4375</c:v>
                </c:pt>
                <c:pt idx="31">
                  <c:v>53393.0625</c:v>
                </c:pt>
                <c:pt idx="32">
                  <c:v>51645.637499999997</c:v>
                </c:pt>
                <c:pt idx="33">
                  <c:v>60413.8125</c:v>
                </c:pt>
                <c:pt idx="34">
                  <c:v>52871.537499999999</c:v>
                </c:pt>
                <c:pt idx="35">
                  <c:v>59109.712500000001</c:v>
                </c:pt>
                <c:pt idx="36">
                  <c:v>53106.137499999997</c:v>
                </c:pt>
                <c:pt idx="37">
                  <c:v>52704.212500000001</c:v>
                </c:pt>
                <c:pt idx="38">
                  <c:v>49167.387499999997</c:v>
                </c:pt>
                <c:pt idx="39">
                  <c:v>43346.087500000001</c:v>
                </c:pt>
                <c:pt idx="40">
                  <c:v>47289.4375</c:v>
                </c:pt>
              </c:numCache>
            </c:numRef>
          </c:val>
        </c:ser>
        <c:ser>
          <c:idx val="1"/>
          <c:order val="14"/>
          <c:tx>
            <c:strRef>
              <c:f>EC!$P$109</c:f>
              <c:strCache>
                <c:ptCount val="1"/>
                <c:pt idx="0">
                  <c:v>Wheat, all</c:v>
                </c:pt>
              </c:strCache>
            </c:strRef>
          </c:tx>
          <c:spPr>
            <a:ln w="25400">
              <a:noFill/>
            </a:ln>
          </c:spPr>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EC!$P$114:$P$154</c:f>
              <c:numCache>
                <c:formatCode>0</c:formatCode>
                <c:ptCount val="41"/>
                <c:pt idx="0">
                  <c:v>3746.8</c:v>
                </c:pt>
                <c:pt idx="1">
                  <c:v>4765.2</c:v>
                </c:pt>
                <c:pt idx="2">
                  <c:v>5714.8</c:v>
                </c:pt>
                <c:pt idx="3">
                  <c:v>6148.9920000000002</c:v>
                </c:pt>
                <c:pt idx="4">
                  <c:v>7651.6</c:v>
                </c:pt>
                <c:pt idx="5">
                  <c:v>4044.4</c:v>
                </c:pt>
                <c:pt idx="6">
                  <c:v>6696.4</c:v>
                </c:pt>
                <c:pt idx="7">
                  <c:v>7067.6</c:v>
                </c:pt>
                <c:pt idx="8">
                  <c:v>7014</c:v>
                </c:pt>
                <c:pt idx="9">
                  <c:v>3954</c:v>
                </c:pt>
                <c:pt idx="10">
                  <c:v>7278</c:v>
                </c:pt>
                <c:pt idx="11">
                  <c:v>7774</c:v>
                </c:pt>
                <c:pt idx="12">
                  <c:v>9470</c:v>
                </c:pt>
                <c:pt idx="13">
                  <c:v>9814</c:v>
                </c:pt>
                <c:pt idx="14">
                  <c:v>6960.4</c:v>
                </c:pt>
                <c:pt idx="15">
                  <c:v>10526</c:v>
                </c:pt>
                <c:pt idx="16">
                  <c:v>10064.4</c:v>
                </c:pt>
                <c:pt idx="17">
                  <c:v>12757.2</c:v>
                </c:pt>
                <c:pt idx="18">
                  <c:v>6041.2</c:v>
                </c:pt>
                <c:pt idx="19">
                  <c:v>11804.4</c:v>
                </c:pt>
                <c:pt idx="20">
                  <c:v>6547.6</c:v>
                </c:pt>
                <c:pt idx="21">
                  <c:v>11115.6</c:v>
                </c:pt>
                <c:pt idx="22">
                  <c:v>11930</c:v>
                </c:pt>
                <c:pt idx="23">
                  <c:v>7835.6</c:v>
                </c:pt>
                <c:pt idx="24">
                  <c:v>7639.6</c:v>
                </c:pt>
                <c:pt idx="25">
                  <c:v>11252.4</c:v>
                </c:pt>
                <c:pt idx="26">
                  <c:v>12977.2</c:v>
                </c:pt>
                <c:pt idx="27">
                  <c:v>12857.2</c:v>
                </c:pt>
                <c:pt idx="28">
                  <c:v>10990.8</c:v>
                </c:pt>
                <c:pt idx="29">
                  <c:v>12331.6</c:v>
                </c:pt>
                <c:pt idx="30">
                  <c:v>19314.8</c:v>
                </c:pt>
                <c:pt idx="31">
                  <c:v>14914</c:v>
                </c:pt>
                <c:pt idx="32">
                  <c:v>15596.4</c:v>
                </c:pt>
                <c:pt idx="33">
                  <c:v>22443.599999999999</c:v>
                </c:pt>
                <c:pt idx="34">
                  <c:v>13122.8</c:v>
                </c:pt>
                <c:pt idx="35">
                  <c:v>25415.599999999999</c:v>
                </c:pt>
                <c:pt idx="36">
                  <c:v>18250</c:v>
                </c:pt>
                <c:pt idx="37">
                  <c:v>17758</c:v>
                </c:pt>
                <c:pt idx="38">
                  <c:v>20385.2</c:v>
                </c:pt>
                <c:pt idx="39">
                  <c:v>16541.2</c:v>
                </c:pt>
                <c:pt idx="40">
                  <c:v>20792.400000000001</c:v>
                </c:pt>
              </c:numCache>
            </c:numRef>
          </c:val>
        </c:ser>
        <c:ser>
          <c:idx val="15"/>
          <c:order val="15"/>
          <c:tx>
            <c:strRef>
              <c:f>EC!$Q$109</c:f>
              <c:strCache>
                <c:ptCount val="1"/>
                <c:pt idx="0">
                  <c:v>Potato</c:v>
                </c:pt>
              </c:strCache>
            </c:strRef>
          </c:tx>
          <c:spPr>
            <a:ln w="25400">
              <a:noFill/>
            </a:ln>
          </c:spPr>
          <c:cat>
            <c:numRef>
              <c:f>EC!$A$114:$A$154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EC!$Q$114:$Q$154</c:f>
              <c:numCache>
                <c:formatCode>0</c:formatCode>
                <c:ptCount val="41"/>
                <c:pt idx="0">
                  <c:v>820.39251700680268</c:v>
                </c:pt>
                <c:pt idx="1">
                  <c:v>955.19523809523798</c:v>
                </c:pt>
                <c:pt idx="2">
                  <c:v>941.64421768707496</c:v>
                </c:pt>
                <c:pt idx="3">
                  <c:v>933.80748299319725</c:v>
                </c:pt>
                <c:pt idx="4">
                  <c:v>1080.2020408163264</c:v>
                </c:pt>
                <c:pt idx="5">
                  <c:v>963.84829931972786</c:v>
                </c:pt>
                <c:pt idx="6">
                  <c:v>1028.8278911564626</c:v>
                </c:pt>
                <c:pt idx="7">
                  <c:v>897.88911564625846</c:v>
                </c:pt>
                <c:pt idx="8">
                  <c:v>864.69183673469399</c:v>
                </c:pt>
                <c:pt idx="9">
                  <c:v>921.18163265306134</c:v>
                </c:pt>
                <c:pt idx="10">
                  <c:v>761.39931972789111</c:v>
                </c:pt>
                <c:pt idx="11">
                  <c:v>881.18163265306111</c:v>
                </c:pt>
                <c:pt idx="12">
                  <c:v>922.27006802721087</c:v>
                </c:pt>
                <c:pt idx="13">
                  <c:v>827.84829931972797</c:v>
                </c:pt>
                <c:pt idx="14">
                  <c:v>909.5353741496599</c:v>
                </c:pt>
                <c:pt idx="15">
                  <c:v>782.89591836734689</c:v>
                </c:pt>
                <c:pt idx="16">
                  <c:v>816.14761904761906</c:v>
                </c:pt>
                <c:pt idx="17">
                  <c:v>889.23605442176859</c:v>
                </c:pt>
                <c:pt idx="18">
                  <c:v>806.07959183673461</c:v>
                </c:pt>
                <c:pt idx="19">
                  <c:v>1032.1476190476189</c:v>
                </c:pt>
                <c:pt idx="20">
                  <c:v>885.6986394557822</c:v>
                </c:pt>
                <c:pt idx="21">
                  <c:v>929.23605442176881</c:v>
                </c:pt>
                <c:pt idx="22">
                  <c:v>983.38571428571413</c:v>
                </c:pt>
                <c:pt idx="23">
                  <c:v>989.6986394557822</c:v>
                </c:pt>
                <c:pt idx="24">
                  <c:v>997.26326530612232</c:v>
                </c:pt>
                <c:pt idx="25">
                  <c:v>1021.208843537415</c:v>
                </c:pt>
                <c:pt idx="26">
                  <c:v>1001.834693877551</c:v>
                </c:pt>
                <c:pt idx="27">
                  <c:v>1009.8891156462583</c:v>
                </c:pt>
                <c:pt idx="28">
                  <c:v>1035.1952380952382</c:v>
                </c:pt>
                <c:pt idx="29">
                  <c:v>956.22925170068027</c:v>
                </c:pt>
                <c:pt idx="30">
                  <c:v>1151.5489795918368</c:v>
                </c:pt>
                <c:pt idx="31">
                  <c:v>1125.3721088435375</c:v>
                </c:pt>
                <c:pt idx="32">
                  <c:v>951.60340136054424</c:v>
                </c:pt>
                <c:pt idx="33">
                  <c:v>1073.2360544217686</c:v>
                </c:pt>
                <c:pt idx="34">
                  <c:v>1003.0319727891155</c:v>
                </c:pt>
                <c:pt idx="35">
                  <c:v>1046.5693877551021</c:v>
                </c:pt>
                <c:pt idx="36">
                  <c:v>1053.5353741496599</c:v>
                </c:pt>
                <c:pt idx="37">
                  <c:v>1098.8142857142857</c:v>
                </c:pt>
                <c:pt idx="38">
                  <c:v>988.99115646258485</c:v>
                </c:pt>
                <c:pt idx="39">
                  <c:v>1036.2292517006802</c:v>
                </c:pt>
                <c:pt idx="40">
                  <c:v>1132.120408163265</c:v>
                </c:pt>
              </c:numCache>
            </c:numRef>
          </c:val>
        </c:ser>
        <c:dLbls>
          <c:showLegendKey val="0"/>
          <c:showVal val="0"/>
          <c:showCatName val="0"/>
          <c:showSerName val="0"/>
          <c:showPercent val="0"/>
          <c:showBubbleSize val="0"/>
        </c:dLbls>
        <c:axId val="188727296"/>
        <c:axId val="188728832"/>
      </c:areaChart>
      <c:dateAx>
        <c:axId val="188727296"/>
        <c:scaling>
          <c:orientation val="minMax"/>
        </c:scaling>
        <c:delete val="0"/>
        <c:axPos val="b"/>
        <c:numFmt formatCode="General" sourceLinked="1"/>
        <c:majorTickMark val="out"/>
        <c:minorTickMark val="none"/>
        <c:tickLblPos val="nextTo"/>
        <c:crossAx val="188728832"/>
        <c:crosses val="autoZero"/>
        <c:auto val="0"/>
        <c:lblOffset val="100"/>
        <c:baseTimeUnit val="days"/>
        <c:majorUnit val="5"/>
        <c:majorTimeUnit val="days"/>
      </c:dateAx>
      <c:valAx>
        <c:axId val="188728832"/>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88727296"/>
        <c:crosses val="autoZero"/>
        <c:crossBetween val="midCat"/>
        <c:dispUnits>
          <c:builtInUnit val="thousands"/>
        </c:dispUnits>
      </c:valAx>
    </c:plotArea>
    <c:legend>
      <c:legendPos val="r"/>
      <c:layout>
        <c:manualLayout>
          <c:xMode val="edge"/>
          <c:yMode val="edge"/>
          <c:x val="0.79385035359942613"/>
          <c:y val="0.10160134269486876"/>
          <c:w val="0.18166375374518476"/>
          <c:h val="0.8295345618157645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EC!$B$161</c:f>
              <c:strCache>
                <c:ptCount val="1"/>
                <c:pt idx="0">
                  <c:v>Barley</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EC!$B$166:$B$206</c:f>
              <c:numCache>
                <c:formatCode>0</c:formatCode>
                <c:ptCount val="41"/>
                <c:pt idx="0">
                  <c:v>2833.7649999999999</c:v>
                </c:pt>
                <c:pt idx="1">
                  <c:v>2609.9850000000001</c:v>
                </c:pt>
                <c:pt idx="2">
                  <c:v>3048.165</c:v>
                </c:pt>
                <c:pt idx="3">
                  <c:v>2720.4679999999998</c:v>
                </c:pt>
                <c:pt idx="4">
                  <c:v>2730.585</c:v>
                </c:pt>
                <c:pt idx="5">
                  <c:v>3458.2049999999999</c:v>
                </c:pt>
                <c:pt idx="6">
                  <c:v>3609.625</c:v>
                </c:pt>
                <c:pt idx="7">
                  <c:v>4737.9049999999997</c:v>
                </c:pt>
                <c:pt idx="8">
                  <c:v>5794.4949999999999</c:v>
                </c:pt>
                <c:pt idx="9">
                  <c:v>7592.7749999999996</c:v>
                </c:pt>
                <c:pt idx="10">
                  <c:v>5830.6750000000002</c:v>
                </c:pt>
                <c:pt idx="11">
                  <c:v>6962.9750000000004</c:v>
                </c:pt>
                <c:pt idx="12">
                  <c:v>8416.875</c:v>
                </c:pt>
                <c:pt idx="13">
                  <c:v>8776.6650000000009</c:v>
                </c:pt>
                <c:pt idx="14">
                  <c:v>8184.3850000000002</c:v>
                </c:pt>
                <c:pt idx="15">
                  <c:v>6810.8850000000002</c:v>
                </c:pt>
                <c:pt idx="16">
                  <c:v>7256.4350000000004</c:v>
                </c:pt>
                <c:pt idx="17">
                  <c:v>7340.1850000000004</c:v>
                </c:pt>
                <c:pt idx="18">
                  <c:v>6880.5649999999996</c:v>
                </c:pt>
                <c:pt idx="19">
                  <c:v>8144.8549999999996</c:v>
                </c:pt>
                <c:pt idx="20">
                  <c:v>6432.335</c:v>
                </c:pt>
                <c:pt idx="21">
                  <c:v>5430.6850000000004</c:v>
                </c:pt>
                <c:pt idx="22">
                  <c:v>5308.0749999999998</c:v>
                </c:pt>
                <c:pt idx="23">
                  <c:v>5166.7049999999999</c:v>
                </c:pt>
                <c:pt idx="24">
                  <c:v>5904.375</c:v>
                </c:pt>
                <c:pt idx="25">
                  <c:v>5562.6750000000002</c:v>
                </c:pt>
                <c:pt idx="26">
                  <c:v>5583.4449999999997</c:v>
                </c:pt>
                <c:pt idx="27">
                  <c:v>5180.7749999999996</c:v>
                </c:pt>
                <c:pt idx="28">
                  <c:v>6491.2950000000001</c:v>
                </c:pt>
                <c:pt idx="29">
                  <c:v>6134.1850000000004</c:v>
                </c:pt>
                <c:pt idx="30">
                  <c:v>5272.5649999999996</c:v>
                </c:pt>
                <c:pt idx="31">
                  <c:v>4903.3950000000004</c:v>
                </c:pt>
                <c:pt idx="32">
                  <c:v>4395.5349999999999</c:v>
                </c:pt>
                <c:pt idx="33">
                  <c:v>4130.2150000000001</c:v>
                </c:pt>
                <c:pt idx="34">
                  <c:v>3684.665</c:v>
                </c:pt>
                <c:pt idx="35">
                  <c:v>3174.7950000000001</c:v>
                </c:pt>
                <c:pt idx="36">
                  <c:v>3594.2150000000001</c:v>
                </c:pt>
                <c:pt idx="37">
                  <c:v>3765.7350000000001</c:v>
                </c:pt>
                <c:pt idx="38">
                  <c:v>2555.0450000000001</c:v>
                </c:pt>
                <c:pt idx="39">
                  <c:v>2839.125</c:v>
                </c:pt>
                <c:pt idx="40">
                  <c:v>2544.9949999999999</c:v>
                </c:pt>
              </c:numCache>
            </c:numRef>
          </c:val>
        </c:ser>
        <c:ser>
          <c:idx val="3"/>
          <c:order val="1"/>
          <c:tx>
            <c:strRef>
              <c:f>EC!$C$161</c:f>
              <c:strCache>
                <c:ptCount val="1"/>
                <c:pt idx="0">
                  <c:v>Beans, dry</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EC!$C$166:$C$206</c:f>
              <c:numCache>
                <c:formatCode>0</c:formatCode>
                <c:ptCount val="41"/>
                <c:pt idx="0">
                  <c:v>1544.25</c:v>
                </c:pt>
                <c:pt idx="1">
                  <c:v>1893</c:v>
                </c:pt>
                <c:pt idx="2">
                  <c:v>1728.75</c:v>
                </c:pt>
                <c:pt idx="3">
                  <c:v>1713.75</c:v>
                </c:pt>
                <c:pt idx="4">
                  <c:v>1116.75</c:v>
                </c:pt>
                <c:pt idx="5">
                  <c:v>1511.25</c:v>
                </c:pt>
                <c:pt idx="6">
                  <c:v>1288.5</c:v>
                </c:pt>
                <c:pt idx="7">
                  <c:v>1418.25</c:v>
                </c:pt>
                <c:pt idx="8">
                  <c:v>1333.5</c:v>
                </c:pt>
                <c:pt idx="9">
                  <c:v>1384.5</c:v>
                </c:pt>
                <c:pt idx="10">
                  <c:v>942.75</c:v>
                </c:pt>
                <c:pt idx="11">
                  <c:v>1040.25</c:v>
                </c:pt>
                <c:pt idx="12">
                  <c:v>1241.25</c:v>
                </c:pt>
                <c:pt idx="13">
                  <c:v>990.75</c:v>
                </c:pt>
                <c:pt idx="14">
                  <c:v>2016.75</c:v>
                </c:pt>
                <c:pt idx="15">
                  <c:v>1248.75</c:v>
                </c:pt>
                <c:pt idx="16">
                  <c:v>1431.75</c:v>
                </c:pt>
                <c:pt idx="17">
                  <c:v>1860.75</c:v>
                </c:pt>
                <c:pt idx="18">
                  <c:v>2405.25</c:v>
                </c:pt>
                <c:pt idx="19">
                  <c:v>1125.75</c:v>
                </c:pt>
                <c:pt idx="20">
                  <c:v>1874.25</c:v>
                </c:pt>
                <c:pt idx="21">
                  <c:v>1869.75</c:v>
                </c:pt>
                <c:pt idx="22">
                  <c:v>2315.25</c:v>
                </c:pt>
                <c:pt idx="23">
                  <c:v>1473.75</c:v>
                </c:pt>
                <c:pt idx="24">
                  <c:v>1623.75</c:v>
                </c:pt>
                <c:pt idx="25">
                  <c:v>1377.75</c:v>
                </c:pt>
                <c:pt idx="26">
                  <c:v>2166.75</c:v>
                </c:pt>
                <c:pt idx="27">
                  <c:v>1421.25</c:v>
                </c:pt>
                <c:pt idx="28">
                  <c:v>1409.25</c:v>
                </c:pt>
                <c:pt idx="29">
                  <c:v>2520.75</c:v>
                </c:pt>
                <c:pt idx="30">
                  <c:v>2141.25</c:v>
                </c:pt>
                <c:pt idx="31">
                  <c:v>2544.75</c:v>
                </c:pt>
                <c:pt idx="32">
                  <c:v>3324.75</c:v>
                </c:pt>
                <c:pt idx="33">
                  <c:v>2738.25</c:v>
                </c:pt>
                <c:pt idx="34">
                  <c:v>2166.75</c:v>
                </c:pt>
                <c:pt idx="35">
                  <c:v>2444.25</c:v>
                </c:pt>
                <c:pt idx="36">
                  <c:v>1643.25</c:v>
                </c:pt>
                <c:pt idx="37">
                  <c:v>2547.75</c:v>
                </c:pt>
                <c:pt idx="38">
                  <c:v>1521.75</c:v>
                </c:pt>
                <c:pt idx="39">
                  <c:v>2132.25</c:v>
                </c:pt>
                <c:pt idx="40">
                  <c:v>1608.75</c:v>
                </c:pt>
              </c:numCache>
            </c:numRef>
          </c:val>
        </c:ser>
        <c:ser>
          <c:idx val="4"/>
          <c:order val="2"/>
          <c:tx>
            <c:strRef>
              <c:f>EC!$D$161</c:f>
              <c:strCache>
                <c:ptCount val="1"/>
                <c:pt idx="0">
                  <c:v>Buckwheat</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EC!$D$166:$D$206</c:f>
              <c:numCache>
                <c:formatCode>0</c:formatCode>
                <c:ptCount val="41"/>
                <c:pt idx="0">
                  <c:v>330.67200000000003</c:v>
                </c:pt>
                <c:pt idx="1">
                  <c:v>365.03400000000005</c:v>
                </c:pt>
                <c:pt idx="2">
                  <c:v>353.58000000000004</c:v>
                </c:pt>
                <c:pt idx="3">
                  <c:v>351.58800000000008</c:v>
                </c:pt>
                <c:pt idx="4">
                  <c:v>352.08600000000007</c:v>
                </c:pt>
                <c:pt idx="5">
                  <c:v>379.97400000000005</c:v>
                </c:pt>
                <c:pt idx="6">
                  <c:v>384.45600000000007</c:v>
                </c:pt>
                <c:pt idx="7">
                  <c:v>323.202</c:v>
                </c:pt>
                <c:pt idx="8">
                  <c:v>312.24599999999998</c:v>
                </c:pt>
                <c:pt idx="9">
                  <c:v>313.24200000000002</c:v>
                </c:pt>
                <c:pt idx="10">
                  <c:v>361.05000000000007</c:v>
                </c:pt>
                <c:pt idx="11">
                  <c:v>341.13000000000005</c:v>
                </c:pt>
                <c:pt idx="12">
                  <c:v>351.09000000000003</c:v>
                </c:pt>
                <c:pt idx="13">
                  <c:v>424.79400000000004</c:v>
                </c:pt>
                <c:pt idx="14">
                  <c:v>399.89400000000006</c:v>
                </c:pt>
                <c:pt idx="15">
                  <c:v>331.17</c:v>
                </c:pt>
                <c:pt idx="16">
                  <c:v>311.25</c:v>
                </c:pt>
                <c:pt idx="17">
                  <c:v>330.17399999999998</c:v>
                </c:pt>
                <c:pt idx="18">
                  <c:v>300.29399999999998</c:v>
                </c:pt>
                <c:pt idx="19">
                  <c:v>283.86</c:v>
                </c:pt>
                <c:pt idx="20">
                  <c:v>287.346</c:v>
                </c:pt>
                <c:pt idx="21">
                  <c:v>278.38200000000001</c:v>
                </c:pt>
                <c:pt idx="22">
                  <c:v>316.23</c:v>
                </c:pt>
                <c:pt idx="23">
                  <c:v>311.25</c:v>
                </c:pt>
                <c:pt idx="24">
                  <c:v>298.30200000000002</c:v>
                </c:pt>
                <c:pt idx="25">
                  <c:v>280.37400000000002</c:v>
                </c:pt>
                <c:pt idx="26">
                  <c:v>279.37799999999999</c:v>
                </c:pt>
                <c:pt idx="27">
                  <c:v>279.37799999999999</c:v>
                </c:pt>
                <c:pt idx="28">
                  <c:v>279.37799999999999</c:v>
                </c:pt>
                <c:pt idx="29">
                  <c:v>292.32600000000002</c:v>
                </c:pt>
                <c:pt idx="30">
                  <c:v>286.35000000000002</c:v>
                </c:pt>
                <c:pt idx="31">
                  <c:v>241.53000000000003</c:v>
                </c:pt>
                <c:pt idx="32">
                  <c:v>241.53000000000003</c:v>
                </c:pt>
                <c:pt idx="33">
                  <c:v>241.53000000000003</c:v>
                </c:pt>
                <c:pt idx="34">
                  <c:v>241.53000000000003</c:v>
                </c:pt>
                <c:pt idx="35">
                  <c:v>241.53000000000003</c:v>
                </c:pt>
                <c:pt idx="36">
                  <c:v>241.53000000000003</c:v>
                </c:pt>
                <c:pt idx="37">
                  <c:v>241.53000000000003</c:v>
                </c:pt>
                <c:pt idx="38">
                  <c:v>241.53000000000003</c:v>
                </c:pt>
                <c:pt idx="39">
                  <c:v>241.53000000000003</c:v>
                </c:pt>
                <c:pt idx="40">
                  <c:v>241.53000000000003</c:v>
                </c:pt>
              </c:numCache>
            </c:numRef>
          </c:val>
        </c:ser>
        <c:ser>
          <c:idx val="5"/>
          <c:order val="3"/>
          <c:tx>
            <c:strRef>
              <c:f>EC!$E$161</c:f>
              <c:strCache>
                <c:ptCount val="1"/>
                <c:pt idx="0">
                  <c:v>Canola</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EC!$E$166:$E$206</c:f>
              <c:numCache>
                <c:formatCode>0</c:formatCode>
                <c:ptCount val="41"/>
                <c:pt idx="0">
                  <c:v>192.05999999999997</c:v>
                </c:pt>
                <c:pt idx="1">
                  <c:v>192.05999999999997</c:v>
                </c:pt>
                <c:pt idx="2">
                  <c:v>192.05999999999997</c:v>
                </c:pt>
                <c:pt idx="3">
                  <c:v>192.05999999999997</c:v>
                </c:pt>
                <c:pt idx="4">
                  <c:v>192.05999999999997</c:v>
                </c:pt>
                <c:pt idx="5">
                  <c:v>192.05999999999997</c:v>
                </c:pt>
                <c:pt idx="6">
                  <c:v>192.05999999999997</c:v>
                </c:pt>
                <c:pt idx="7">
                  <c:v>192.05999999999997</c:v>
                </c:pt>
                <c:pt idx="8">
                  <c:v>192.05999999999997</c:v>
                </c:pt>
                <c:pt idx="9">
                  <c:v>192.05999999999997</c:v>
                </c:pt>
                <c:pt idx="10">
                  <c:v>249.87599999999998</c:v>
                </c:pt>
                <c:pt idx="11">
                  <c:v>357.58799999999997</c:v>
                </c:pt>
                <c:pt idx="12">
                  <c:v>547.66799999999989</c:v>
                </c:pt>
                <c:pt idx="13">
                  <c:v>774.17999999999984</c:v>
                </c:pt>
                <c:pt idx="14">
                  <c:v>425.69999999999993</c:v>
                </c:pt>
                <c:pt idx="15">
                  <c:v>407.48399999999992</c:v>
                </c:pt>
                <c:pt idx="16">
                  <c:v>389.26799999999992</c:v>
                </c:pt>
                <c:pt idx="17">
                  <c:v>533.41199999999992</c:v>
                </c:pt>
                <c:pt idx="18">
                  <c:v>551.62799999999993</c:v>
                </c:pt>
                <c:pt idx="19">
                  <c:v>425.69999999999993</c:v>
                </c:pt>
                <c:pt idx="20">
                  <c:v>497.77199999999993</c:v>
                </c:pt>
                <c:pt idx="21">
                  <c:v>551.62799999999993</c:v>
                </c:pt>
                <c:pt idx="22">
                  <c:v>713.19599999999991</c:v>
                </c:pt>
                <c:pt idx="23">
                  <c:v>599.14799999999991</c:v>
                </c:pt>
                <c:pt idx="24">
                  <c:v>710.02799999999991</c:v>
                </c:pt>
                <c:pt idx="25">
                  <c:v>787.64399999999989</c:v>
                </c:pt>
                <c:pt idx="26">
                  <c:v>836.74799999999993</c:v>
                </c:pt>
                <c:pt idx="27">
                  <c:v>580.9319999999999</c:v>
                </c:pt>
                <c:pt idx="28">
                  <c:v>500.14799999999997</c:v>
                </c:pt>
                <c:pt idx="29">
                  <c:v>645.08399999999983</c:v>
                </c:pt>
                <c:pt idx="30">
                  <c:v>705.27599999999984</c:v>
                </c:pt>
                <c:pt idx="31">
                  <c:v>805.8599999999999</c:v>
                </c:pt>
                <c:pt idx="32">
                  <c:v>595.18799999999987</c:v>
                </c:pt>
                <c:pt idx="33">
                  <c:v>397.97999999999996</c:v>
                </c:pt>
                <c:pt idx="34">
                  <c:v>637.9559999999999</c:v>
                </c:pt>
                <c:pt idx="35">
                  <c:v>864.46799999999985</c:v>
                </c:pt>
                <c:pt idx="36">
                  <c:v>732.20399999999984</c:v>
                </c:pt>
                <c:pt idx="37">
                  <c:v>988.01999999999987</c:v>
                </c:pt>
                <c:pt idx="38">
                  <c:v>1060.8839999999998</c:v>
                </c:pt>
                <c:pt idx="39">
                  <c:v>938.12399999999991</c:v>
                </c:pt>
                <c:pt idx="40">
                  <c:v>807.44399999999985</c:v>
                </c:pt>
              </c:numCache>
            </c:numRef>
          </c:val>
        </c:ser>
        <c:ser>
          <c:idx val="6"/>
          <c:order val="4"/>
          <c:tx>
            <c:strRef>
              <c:f>EC!$F$161</c:f>
              <c:strCache>
                <c:ptCount val="1"/>
                <c:pt idx="0">
                  <c:v>Corn for grain</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EC!$F$166:$F$206</c:f>
              <c:numCache>
                <c:formatCode>0</c:formatCode>
                <c:ptCount val="41"/>
                <c:pt idx="0">
                  <c:v>12966.975</c:v>
                </c:pt>
                <c:pt idx="1">
                  <c:v>11877.975</c:v>
                </c:pt>
                <c:pt idx="2">
                  <c:v>16424.325000000001</c:v>
                </c:pt>
                <c:pt idx="3">
                  <c:v>16894.125</c:v>
                </c:pt>
                <c:pt idx="4">
                  <c:v>19051.424999999999</c:v>
                </c:pt>
                <c:pt idx="5">
                  <c:v>19605.375</c:v>
                </c:pt>
                <c:pt idx="6">
                  <c:v>22910.625</c:v>
                </c:pt>
                <c:pt idx="7">
                  <c:v>25076.025000000001</c:v>
                </c:pt>
                <c:pt idx="8">
                  <c:v>28060.424999999999</c:v>
                </c:pt>
                <c:pt idx="9">
                  <c:v>28166.625</c:v>
                </c:pt>
                <c:pt idx="10">
                  <c:v>25628.625</c:v>
                </c:pt>
                <c:pt idx="11">
                  <c:v>29345.625</c:v>
                </c:pt>
                <c:pt idx="12">
                  <c:v>30961.125</c:v>
                </c:pt>
                <c:pt idx="13">
                  <c:v>26340.525000000001</c:v>
                </c:pt>
                <c:pt idx="14">
                  <c:v>31299.974999999999</c:v>
                </c:pt>
                <c:pt idx="15">
                  <c:v>23977.125</c:v>
                </c:pt>
                <c:pt idx="16">
                  <c:v>29068.424999999999</c:v>
                </c:pt>
                <c:pt idx="17">
                  <c:v>31062.825000000001</c:v>
                </c:pt>
                <c:pt idx="18">
                  <c:v>32413.724999999999</c:v>
                </c:pt>
                <c:pt idx="19">
                  <c:v>21844.125</c:v>
                </c:pt>
                <c:pt idx="20">
                  <c:v>30242.025000000001</c:v>
                </c:pt>
                <c:pt idx="21">
                  <c:v>31831.424999999999</c:v>
                </c:pt>
                <c:pt idx="22">
                  <c:v>32333.625</c:v>
                </c:pt>
                <c:pt idx="23">
                  <c:v>33320.025000000001</c:v>
                </c:pt>
                <c:pt idx="24">
                  <c:v>31637.025000000001</c:v>
                </c:pt>
                <c:pt idx="25">
                  <c:v>39304.574999999997</c:v>
                </c:pt>
                <c:pt idx="26">
                  <c:v>40126.275000000001</c:v>
                </c:pt>
                <c:pt idx="27">
                  <c:v>30035.474999999999</c:v>
                </c:pt>
                <c:pt idx="28">
                  <c:v>36631.125</c:v>
                </c:pt>
                <c:pt idx="29">
                  <c:v>38749.275000000001</c:v>
                </c:pt>
                <c:pt idx="30">
                  <c:v>40892.175000000003</c:v>
                </c:pt>
                <c:pt idx="31">
                  <c:v>39638.025000000001</c:v>
                </c:pt>
                <c:pt idx="32">
                  <c:v>41131.574999999997</c:v>
                </c:pt>
                <c:pt idx="33">
                  <c:v>38663.775000000001</c:v>
                </c:pt>
                <c:pt idx="34">
                  <c:v>49992.974999999999</c:v>
                </c:pt>
                <c:pt idx="35">
                  <c:v>45375.074999999997</c:v>
                </c:pt>
                <c:pt idx="36">
                  <c:v>42068.474999999999</c:v>
                </c:pt>
                <c:pt idx="37">
                  <c:v>51803.324999999997</c:v>
                </c:pt>
                <c:pt idx="38">
                  <c:v>48920.625</c:v>
                </c:pt>
                <c:pt idx="39">
                  <c:v>54573.974999999999</c:v>
                </c:pt>
                <c:pt idx="40">
                  <c:v>57629.474999999999</c:v>
                </c:pt>
              </c:numCache>
            </c:numRef>
          </c:val>
        </c:ser>
        <c:ser>
          <c:idx val="7"/>
          <c:order val="5"/>
          <c:tx>
            <c:strRef>
              <c:f>EC!$G$161</c:f>
              <c:strCache>
                <c:ptCount val="1"/>
                <c:pt idx="0">
                  <c:v>Corn, fodder</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EC!$G$166:$G$206</c:f>
              <c:numCache>
                <c:formatCode>0</c:formatCode>
                <c:ptCount val="41"/>
                <c:pt idx="0">
                  <c:v>39113.625</c:v>
                </c:pt>
                <c:pt idx="1">
                  <c:v>42206.824999999997</c:v>
                </c:pt>
                <c:pt idx="2">
                  <c:v>51660.324999999997</c:v>
                </c:pt>
                <c:pt idx="3">
                  <c:v>49797.042000000001</c:v>
                </c:pt>
                <c:pt idx="4">
                  <c:v>49612.004999999997</c:v>
                </c:pt>
                <c:pt idx="5">
                  <c:v>45479.845000000001</c:v>
                </c:pt>
                <c:pt idx="6">
                  <c:v>44920.404999999999</c:v>
                </c:pt>
                <c:pt idx="7">
                  <c:v>41706.214999999997</c:v>
                </c:pt>
                <c:pt idx="8">
                  <c:v>39490.654999999999</c:v>
                </c:pt>
                <c:pt idx="9">
                  <c:v>35705.925000000003</c:v>
                </c:pt>
                <c:pt idx="10">
                  <c:v>31143.825000000001</c:v>
                </c:pt>
                <c:pt idx="11">
                  <c:v>34148.224999999999</c:v>
                </c:pt>
                <c:pt idx="12">
                  <c:v>31347.325000000001</c:v>
                </c:pt>
                <c:pt idx="13">
                  <c:v>26892.525000000001</c:v>
                </c:pt>
                <c:pt idx="14">
                  <c:v>28527.924999999999</c:v>
                </c:pt>
                <c:pt idx="15">
                  <c:v>20818.235000000001</c:v>
                </c:pt>
                <c:pt idx="16">
                  <c:v>21531.965</c:v>
                </c:pt>
                <c:pt idx="17">
                  <c:v>23064.875</c:v>
                </c:pt>
                <c:pt idx="18">
                  <c:v>16771.915000000001</c:v>
                </c:pt>
                <c:pt idx="19">
                  <c:v>15671.165000000001</c:v>
                </c:pt>
                <c:pt idx="20">
                  <c:v>16811.875</c:v>
                </c:pt>
                <c:pt idx="21">
                  <c:v>14541.555</c:v>
                </c:pt>
                <c:pt idx="22">
                  <c:v>14985.555</c:v>
                </c:pt>
                <c:pt idx="23">
                  <c:v>16169.555</c:v>
                </c:pt>
                <c:pt idx="24">
                  <c:v>16905.855</c:v>
                </c:pt>
                <c:pt idx="25">
                  <c:v>18805.805</c:v>
                </c:pt>
                <c:pt idx="26">
                  <c:v>21078.345000000001</c:v>
                </c:pt>
                <c:pt idx="27">
                  <c:v>17026.845000000001</c:v>
                </c:pt>
                <c:pt idx="28">
                  <c:v>16603.935000000001</c:v>
                </c:pt>
                <c:pt idx="29">
                  <c:v>18695.174999999999</c:v>
                </c:pt>
                <c:pt idx="30">
                  <c:v>20893.715</c:v>
                </c:pt>
                <c:pt idx="31">
                  <c:v>22770.355</c:v>
                </c:pt>
                <c:pt idx="32">
                  <c:v>22743.345000000001</c:v>
                </c:pt>
                <c:pt idx="33">
                  <c:v>25764.395</c:v>
                </c:pt>
                <c:pt idx="34">
                  <c:v>23156.264999999999</c:v>
                </c:pt>
                <c:pt idx="35">
                  <c:v>25082.855</c:v>
                </c:pt>
                <c:pt idx="36">
                  <c:v>28905.695</c:v>
                </c:pt>
                <c:pt idx="37">
                  <c:v>25287.465</c:v>
                </c:pt>
                <c:pt idx="38">
                  <c:v>23266.895</c:v>
                </c:pt>
                <c:pt idx="39">
                  <c:v>27207.395</c:v>
                </c:pt>
                <c:pt idx="40">
                  <c:v>25821.375</c:v>
                </c:pt>
              </c:numCache>
            </c:numRef>
          </c:val>
        </c:ser>
        <c:ser>
          <c:idx val="8"/>
          <c:order val="6"/>
          <c:tx>
            <c:strRef>
              <c:f>EC!$H$161</c:f>
              <c:strCache>
                <c:ptCount val="1"/>
                <c:pt idx="0">
                  <c:v>Flaxseed</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EC!$H$166:$H$206</c:f>
              <c:numCache>
                <c:formatCode>0</c:formatCode>
                <c:ptCount val="41"/>
                <c:pt idx="0">
                  <c:v>266.75</c:v>
                </c:pt>
                <c:pt idx="1">
                  <c:v>266.75</c:v>
                </c:pt>
                <c:pt idx="2">
                  <c:v>266.75</c:v>
                </c:pt>
                <c:pt idx="3">
                  <c:v>266.75</c:v>
                </c:pt>
                <c:pt idx="4">
                  <c:v>266.75</c:v>
                </c:pt>
                <c:pt idx="5">
                  <c:v>266.75</c:v>
                </c:pt>
                <c:pt idx="6">
                  <c:v>266.75</c:v>
                </c:pt>
                <c:pt idx="7">
                  <c:v>266.75</c:v>
                </c:pt>
                <c:pt idx="8">
                  <c:v>266.75</c:v>
                </c:pt>
                <c:pt idx="9">
                  <c:v>266.75</c:v>
                </c:pt>
                <c:pt idx="10">
                  <c:v>266.75</c:v>
                </c:pt>
                <c:pt idx="11">
                  <c:v>266.75</c:v>
                </c:pt>
                <c:pt idx="12">
                  <c:v>266.75</c:v>
                </c:pt>
                <c:pt idx="13">
                  <c:v>266.75</c:v>
                </c:pt>
                <c:pt idx="14">
                  <c:v>266.75</c:v>
                </c:pt>
                <c:pt idx="15">
                  <c:v>266.75</c:v>
                </c:pt>
                <c:pt idx="16">
                  <c:v>266.75</c:v>
                </c:pt>
                <c:pt idx="17">
                  <c:v>266.75</c:v>
                </c:pt>
                <c:pt idx="18">
                  <c:v>266.75</c:v>
                </c:pt>
                <c:pt idx="19">
                  <c:v>266.75</c:v>
                </c:pt>
                <c:pt idx="20">
                  <c:v>266.75</c:v>
                </c:pt>
                <c:pt idx="21">
                  <c:v>266.75</c:v>
                </c:pt>
                <c:pt idx="22">
                  <c:v>266.75</c:v>
                </c:pt>
                <c:pt idx="23">
                  <c:v>266.75</c:v>
                </c:pt>
                <c:pt idx="24">
                  <c:v>266.75</c:v>
                </c:pt>
                <c:pt idx="25">
                  <c:v>266.75</c:v>
                </c:pt>
                <c:pt idx="26">
                  <c:v>266.75</c:v>
                </c:pt>
                <c:pt idx="27">
                  <c:v>266.75</c:v>
                </c:pt>
                <c:pt idx="28">
                  <c:v>266.75</c:v>
                </c:pt>
                <c:pt idx="29">
                  <c:v>266.75</c:v>
                </c:pt>
                <c:pt idx="30">
                  <c:v>266.75</c:v>
                </c:pt>
                <c:pt idx="31">
                  <c:v>266.75</c:v>
                </c:pt>
                <c:pt idx="32">
                  <c:v>266.75</c:v>
                </c:pt>
                <c:pt idx="33">
                  <c:v>266.75</c:v>
                </c:pt>
                <c:pt idx="34">
                  <c:v>266.75</c:v>
                </c:pt>
                <c:pt idx="35">
                  <c:v>266.75</c:v>
                </c:pt>
                <c:pt idx="36">
                  <c:v>266.75</c:v>
                </c:pt>
                <c:pt idx="37">
                  <c:v>266.75</c:v>
                </c:pt>
                <c:pt idx="38">
                  <c:v>266.75</c:v>
                </c:pt>
                <c:pt idx="39">
                  <c:v>266.75</c:v>
                </c:pt>
                <c:pt idx="40">
                  <c:v>266.75</c:v>
                </c:pt>
              </c:numCache>
            </c:numRef>
          </c:val>
        </c:ser>
        <c:ser>
          <c:idx val="9"/>
          <c:order val="7"/>
          <c:tx>
            <c:strRef>
              <c:f>EC!$I$161</c:f>
              <c:strCache>
                <c:ptCount val="1"/>
                <c:pt idx="0">
                  <c:v>Mixed grains</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EC!$I$166:$I$206</c:f>
              <c:numCache>
                <c:formatCode>0</c:formatCode>
                <c:ptCount val="41"/>
                <c:pt idx="0">
                  <c:v>6934.0950000000012</c:v>
                </c:pt>
                <c:pt idx="1">
                  <c:v>6304.7250000000013</c:v>
                </c:pt>
                <c:pt idx="2">
                  <c:v>6683.3550000000014</c:v>
                </c:pt>
                <c:pt idx="3">
                  <c:v>5827.1850000000013</c:v>
                </c:pt>
                <c:pt idx="4">
                  <c:v>6337.4850000000006</c:v>
                </c:pt>
                <c:pt idx="5">
                  <c:v>6845.2650000000012</c:v>
                </c:pt>
                <c:pt idx="6">
                  <c:v>6502.545000000001</c:v>
                </c:pt>
                <c:pt idx="7">
                  <c:v>6740.0550000000012</c:v>
                </c:pt>
                <c:pt idx="8">
                  <c:v>6547.9050000000007</c:v>
                </c:pt>
                <c:pt idx="9">
                  <c:v>6471.6750000000011</c:v>
                </c:pt>
                <c:pt idx="10">
                  <c:v>4783.2750000000005</c:v>
                </c:pt>
                <c:pt idx="11">
                  <c:v>5640.0750000000007</c:v>
                </c:pt>
                <c:pt idx="12">
                  <c:v>5715.6750000000011</c:v>
                </c:pt>
                <c:pt idx="13">
                  <c:v>4436.1450000000013</c:v>
                </c:pt>
                <c:pt idx="14">
                  <c:v>4495.9950000000008</c:v>
                </c:pt>
                <c:pt idx="15">
                  <c:v>3295.8450000000003</c:v>
                </c:pt>
                <c:pt idx="16">
                  <c:v>3640.4550000000004</c:v>
                </c:pt>
                <c:pt idx="17">
                  <c:v>3514.4550000000004</c:v>
                </c:pt>
                <c:pt idx="18">
                  <c:v>3092.9850000000006</c:v>
                </c:pt>
                <c:pt idx="19">
                  <c:v>3126.3750000000005</c:v>
                </c:pt>
                <c:pt idx="20">
                  <c:v>3431.2950000000005</c:v>
                </c:pt>
                <c:pt idx="21">
                  <c:v>2980.8450000000003</c:v>
                </c:pt>
                <c:pt idx="22">
                  <c:v>3018.6450000000004</c:v>
                </c:pt>
                <c:pt idx="23">
                  <c:v>2554.9650000000006</c:v>
                </c:pt>
                <c:pt idx="24">
                  <c:v>2944.9350000000004</c:v>
                </c:pt>
                <c:pt idx="25">
                  <c:v>2744.5950000000003</c:v>
                </c:pt>
                <c:pt idx="26">
                  <c:v>2519.0550000000003</c:v>
                </c:pt>
                <c:pt idx="27">
                  <c:v>2170.6650000000004</c:v>
                </c:pt>
                <c:pt idx="28">
                  <c:v>2224.8450000000003</c:v>
                </c:pt>
                <c:pt idx="29">
                  <c:v>1967.8050000000003</c:v>
                </c:pt>
                <c:pt idx="30">
                  <c:v>1918.6650000000002</c:v>
                </c:pt>
                <c:pt idx="31">
                  <c:v>1828.5750000000003</c:v>
                </c:pt>
                <c:pt idx="32">
                  <c:v>1648.3950000000002</c:v>
                </c:pt>
                <c:pt idx="33">
                  <c:v>1577.2050000000002</c:v>
                </c:pt>
                <c:pt idx="34">
                  <c:v>1519.8750000000002</c:v>
                </c:pt>
                <c:pt idx="35">
                  <c:v>1255.2750000000003</c:v>
                </c:pt>
                <c:pt idx="36">
                  <c:v>1340.9550000000002</c:v>
                </c:pt>
                <c:pt idx="37">
                  <c:v>1404.5850000000003</c:v>
                </c:pt>
                <c:pt idx="38">
                  <c:v>1110.3750000000002</c:v>
                </c:pt>
                <c:pt idx="39">
                  <c:v>1091.4750000000001</c:v>
                </c:pt>
                <c:pt idx="40">
                  <c:v>1001.3850000000001</c:v>
                </c:pt>
              </c:numCache>
            </c:numRef>
          </c:val>
        </c:ser>
        <c:ser>
          <c:idx val="10"/>
          <c:order val="8"/>
          <c:tx>
            <c:strRef>
              <c:f>EC!$J$161</c:f>
              <c:strCache>
                <c:ptCount val="1"/>
                <c:pt idx="0">
                  <c:v>Oats</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EC!$J$166:$J$206</c:f>
              <c:numCache>
                <c:formatCode>0</c:formatCode>
                <c:ptCount val="41"/>
                <c:pt idx="0">
                  <c:v>4453.6149999999998</c:v>
                </c:pt>
                <c:pt idx="1">
                  <c:v>4725.6049999999996</c:v>
                </c:pt>
                <c:pt idx="2">
                  <c:v>4874.875</c:v>
                </c:pt>
                <c:pt idx="3">
                  <c:v>4169.4828000000007</c:v>
                </c:pt>
                <c:pt idx="4">
                  <c:v>3901.9650000000006</c:v>
                </c:pt>
                <c:pt idx="5">
                  <c:v>4275.4350000000004</c:v>
                </c:pt>
                <c:pt idx="6">
                  <c:v>4192.2450000000008</c:v>
                </c:pt>
                <c:pt idx="7">
                  <c:v>3829.395</c:v>
                </c:pt>
                <c:pt idx="8">
                  <c:v>3305.4749999999999</c:v>
                </c:pt>
                <c:pt idx="9">
                  <c:v>4019.3750000000005</c:v>
                </c:pt>
                <c:pt idx="10">
                  <c:v>3293.6750000000002</c:v>
                </c:pt>
                <c:pt idx="11">
                  <c:v>3901.3750000000005</c:v>
                </c:pt>
                <c:pt idx="12">
                  <c:v>3983.9750000000004</c:v>
                </c:pt>
                <c:pt idx="13">
                  <c:v>2629.335</c:v>
                </c:pt>
                <c:pt idx="14">
                  <c:v>2756.1849999999999</c:v>
                </c:pt>
                <c:pt idx="15">
                  <c:v>2672.4050000000002</c:v>
                </c:pt>
                <c:pt idx="16">
                  <c:v>3162.105</c:v>
                </c:pt>
                <c:pt idx="17">
                  <c:v>2793.9450000000002</c:v>
                </c:pt>
                <c:pt idx="18">
                  <c:v>2003.3450000000003</c:v>
                </c:pt>
                <c:pt idx="19">
                  <c:v>2818.1350000000002</c:v>
                </c:pt>
                <c:pt idx="20">
                  <c:v>2303.0650000000001</c:v>
                </c:pt>
                <c:pt idx="21">
                  <c:v>1813.9549999999999</c:v>
                </c:pt>
                <c:pt idx="22">
                  <c:v>1712.4749999999999</c:v>
                </c:pt>
                <c:pt idx="23">
                  <c:v>1698.905</c:v>
                </c:pt>
                <c:pt idx="24">
                  <c:v>1884.7550000000001</c:v>
                </c:pt>
                <c:pt idx="25">
                  <c:v>1860.5650000000001</c:v>
                </c:pt>
                <c:pt idx="26">
                  <c:v>1828.115</c:v>
                </c:pt>
                <c:pt idx="27">
                  <c:v>1678.2550000000001</c:v>
                </c:pt>
                <c:pt idx="28">
                  <c:v>1993.3150000000003</c:v>
                </c:pt>
                <c:pt idx="29">
                  <c:v>2345.5450000000001</c:v>
                </c:pt>
                <c:pt idx="30">
                  <c:v>2523.1350000000002</c:v>
                </c:pt>
                <c:pt idx="31">
                  <c:v>2420.4749999999999</c:v>
                </c:pt>
                <c:pt idx="32">
                  <c:v>2320.7649999999999</c:v>
                </c:pt>
                <c:pt idx="33">
                  <c:v>2405.1350000000002</c:v>
                </c:pt>
                <c:pt idx="34">
                  <c:v>2313.6849999999999</c:v>
                </c:pt>
                <c:pt idx="35">
                  <c:v>1753.1849999999999</c:v>
                </c:pt>
                <c:pt idx="36">
                  <c:v>1911.895</c:v>
                </c:pt>
                <c:pt idx="37">
                  <c:v>2140.8150000000001</c:v>
                </c:pt>
                <c:pt idx="38">
                  <c:v>1838.7349999999999</c:v>
                </c:pt>
                <c:pt idx="39">
                  <c:v>1800.385</c:v>
                </c:pt>
                <c:pt idx="40">
                  <c:v>1600.375</c:v>
                </c:pt>
              </c:numCache>
            </c:numRef>
          </c:val>
        </c:ser>
        <c:ser>
          <c:idx val="11"/>
          <c:order val="9"/>
          <c:tx>
            <c:strRef>
              <c:f>EC!$K$161</c:f>
              <c:strCache>
                <c:ptCount val="1"/>
                <c:pt idx="0">
                  <c:v>Peas, dry</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EC!$K$166:$K$206</c:f>
              <c:numCache>
                <c:formatCode>0</c:formatCode>
                <c:ptCount val="41"/>
                <c:pt idx="0">
                  <c:v>299.00880000000001</c:v>
                </c:pt>
                <c:pt idx="1">
                  <c:v>298.42020000000002</c:v>
                </c:pt>
                <c:pt idx="2">
                  <c:v>293.71140000000003</c:v>
                </c:pt>
                <c:pt idx="3">
                  <c:v>285.471</c:v>
                </c:pt>
                <c:pt idx="4">
                  <c:v>285.471</c:v>
                </c:pt>
                <c:pt idx="5">
                  <c:v>285.471</c:v>
                </c:pt>
                <c:pt idx="6">
                  <c:v>285.471</c:v>
                </c:pt>
                <c:pt idx="7">
                  <c:v>285.471</c:v>
                </c:pt>
                <c:pt idx="8">
                  <c:v>285.471</c:v>
                </c:pt>
                <c:pt idx="9">
                  <c:v>285.471</c:v>
                </c:pt>
                <c:pt idx="10">
                  <c:v>285.471</c:v>
                </c:pt>
                <c:pt idx="11">
                  <c:v>285.471</c:v>
                </c:pt>
                <c:pt idx="12">
                  <c:v>285.471</c:v>
                </c:pt>
                <c:pt idx="13">
                  <c:v>285.471</c:v>
                </c:pt>
                <c:pt idx="14">
                  <c:v>285.471</c:v>
                </c:pt>
                <c:pt idx="15">
                  <c:v>285.471</c:v>
                </c:pt>
                <c:pt idx="16">
                  <c:v>285.471</c:v>
                </c:pt>
                <c:pt idx="17">
                  <c:v>285.471</c:v>
                </c:pt>
                <c:pt idx="18">
                  <c:v>285.471</c:v>
                </c:pt>
                <c:pt idx="19">
                  <c:v>285.471</c:v>
                </c:pt>
                <c:pt idx="20">
                  <c:v>285.471</c:v>
                </c:pt>
                <c:pt idx="21">
                  <c:v>285.471</c:v>
                </c:pt>
                <c:pt idx="22">
                  <c:v>285.471</c:v>
                </c:pt>
                <c:pt idx="23">
                  <c:v>285.471</c:v>
                </c:pt>
                <c:pt idx="24">
                  <c:v>285.471</c:v>
                </c:pt>
                <c:pt idx="25">
                  <c:v>285.471</c:v>
                </c:pt>
                <c:pt idx="26">
                  <c:v>285.471</c:v>
                </c:pt>
                <c:pt idx="27">
                  <c:v>285.471</c:v>
                </c:pt>
                <c:pt idx="28">
                  <c:v>285.471</c:v>
                </c:pt>
                <c:pt idx="29">
                  <c:v>285.471</c:v>
                </c:pt>
                <c:pt idx="30">
                  <c:v>285.471</c:v>
                </c:pt>
                <c:pt idx="31">
                  <c:v>285.471</c:v>
                </c:pt>
                <c:pt idx="32">
                  <c:v>285.471</c:v>
                </c:pt>
                <c:pt idx="33">
                  <c:v>285.471</c:v>
                </c:pt>
                <c:pt idx="34">
                  <c:v>285.471</c:v>
                </c:pt>
                <c:pt idx="35">
                  <c:v>285.471</c:v>
                </c:pt>
                <c:pt idx="36">
                  <c:v>285.471</c:v>
                </c:pt>
                <c:pt idx="37">
                  <c:v>285.471</c:v>
                </c:pt>
                <c:pt idx="38">
                  <c:v>285.471</c:v>
                </c:pt>
                <c:pt idx="39">
                  <c:v>285.471</c:v>
                </c:pt>
                <c:pt idx="40">
                  <c:v>285.471</c:v>
                </c:pt>
              </c:numCache>
            </c:numRef>
          </c:val>
        </c:ser>
        <c:ser>
          <c:idx val="12"/>
          <c:order val="10"/>
          <c:tx>
            <c:strRef>
              <c:f>EC!$L$161</c:f>
              <c:strCache>
                <c:ptCount val="1"/>
                <c:pt idx="0">
                  <c:v>Rye, all</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EC!$L$166:$L$206</c:f>
              <c:numCache>
                <c:formatCode>0</c:formatCode>
                <c:ptCount val="41"/>
                <c:pt idx="0">
                  <c:v>359.97500000000002</c:v>
                </c:pt>
                <c:pt idx="1">
                  <c:v>394.625</c:v>
                </c:pt>
                <c:pt idx="2">
                  <c:v>487.57499999999999</c:v>
                </c:pt>
                <c:pt idx="3">
                  <c:v>426.52499999999998</c:v>
                </c:pt>
                <c:pt idx="4">
                  <c:v>347.32499999999999</c:v>
                </c:pt>
                <c:pt idx="5">
                  <c:v>348.97500000000002</c:v>
                </c:pt>
                <c:pt idx="6">
                  <c:v>479.875</c:v>
                </c:pt>
                <c:pt idx="7">
                  <c:v>573.375</c:v>
                </c:pt>
                <c:pt idx="8">
                  <c:v>597.57500000000005</c:v>
                </c:pt>
                <c:pt idx="9">
                  <c:v>597.02499999999998</c:v>
                </c:pt>
                <c:pt idx="10">
                  <c:v>560.72500000000002</c:v>
                </c:pt>
                <c:pt idx="11">
                  <c:v>552.47500000000002</c:v>
                </c:pt>
                <c:pt idx="12">
                  <c:v>496.375</c:v>
                </c:pt>
                <c:pt idx="13">
                  <c:v>384.72500000000002</c:v>
                </c:pt>
                <c:pt idx="14">
                  <c:v>329.17500000000001</c:v>
                </c:pt>
                <c:pt idx="15">
                  <c:v>280.22500000000002</c:v>
                </c:pt>
                <c:pt idx="16">
                  <c:v>350.07499999999999</c:v>
                </c:pt>
                <c:pt idx="17">
                  <c:v>370.97500000000002</c:v>
                </c:pt>
                <c:pt idx="18">
                  <c:v>389.67500000000001</c:v>
                </c:pt>
                <c:pt idx="19">
                  <c:v>295.07499999999999</c:v>
                </c:pt>
                <c:pt idx="20">
                  <c:v>284.625</c:v>
                </c:pt>
                <c:pt idx="21">
                  <c:v>396.82499999999999</c:v>
                </c:pt>
                <c:pt idx="22">
                  <c:v>395.72500000000002</c:v>
                </c:pt>
                <c:pt idx="23">
                  <c:v>369.875</c:v>
                </c:pt>
                <c:pt idx="24">
                  <c:v>410.57499999999999</c:v>
                </c:pt>
                <c:pt idx="25">
                  <c:v>449.07499999999999</c:v>
                </c:pt>
                <c:pt idx="26">
                  <c:v>499.67500000000001</c:v>
                </c:pt>
                <c:pt idx="27">
                  <c:v>485.92500000000001</c:v>
                </c:pt>
                <c:pt idx="28">
                  <c:v>456.77499999999998</c:v>
                </c:pt>
                <c:pt idx="29">
                  <c:v>411.67500000000001</c:v>
                </c:pt>
                <c:pt idx="30">
                  <c:v>485.375</c:v>
                </c:pt>
                <c:pt idx="31">
                  <c:v>510.125</c:v>
                </c:pt>
                <c:pt idx="32">
                  <c:v>447.42500000000001</c:v>
                </c:pt>
                <c:pt idx="33">
                  <c:v>408.92500000000001</c:v>
                </c:pt>
                <c:pt idx="34">
                  <c:v>370.97500000000002</c:v>
                </c:pt>
                <c:pt idx="35">
                  <c:v>384.72500000000002</c:v>
                </c:pt>
                <c:pt idx="36">
                  <c:v>340.17500000000001</c:v>
                </c:pt>
                <c:pt idx="37">
                  <c:v>356.67500000000001</c:v>
                </c:pt>
                <c:pt idx="38">
                  <c:v>304.97500000000002</c:v>
                </c:pt>
                <c:pt idx="39">
                  <c:v>293.97500000000002</c:v>
                </c:pt>
                <c:pt idx="40">
                  <c:v>293.42500000000001</c:v>
                </c:pt>
              </c:numCache>
            </c:numRef>
          </c:val>
        </c:ser>
        <c:ser>
          <c:idx val="13"/>
          <c:order val="11"/>
          <c:tx>
            <c:strRef>
              <c:f>EC!$M$161</c:f>
              <c:strCache>
                <c:ptCount val="1"/>
                <c:pt idx="0">
                  <c:v>Soybeans</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EC!$M$166:$M$206</c:f>
              <c:numCache>
                <c:formatCode>0</c:formatCode>
                <c:ptCount val="41"/>
                <c:pt idx="0">
                  <c:v>8415</c:v>
                </c:pt>
                <c:pt idx="1">
                  <c:v>6499</c:v>
                </c:pt>
                <c:pt idx="2">
                  <c:v>7821</c:v>
                </c:pt>
                <c:pt idx="3">
                  <c:v>5493</c:v>
                </c:pt>
                <c:pt idx="4">
                  <c:v>12085</c:v>
                </c:pt>
                <c:pt idx="5">
                  <c:v>10797</c:v>
                </c:pt>
                <c:pt idx="6">
                  <c:v>13631</c:v>
                </c:pt>
                <c:pt idx="7">
                  <c:v>14281</c:v>
                </c:pt>
                <c:pt idx="8">
                  <c:v>12621</c:v>
                </c:pt>
                <c:pt idx="9">
                  <c:v>17445</c:v>
                </c:pt>
                <c:pt idx="10">
                  <c:v>15185</c:v>
                </c:pt>
                <c:pt idx="11">
                  <c:v>18825</c:v>
                </c:pt>
                <c:pt idx="12">
                  <c:v>20725</c:v>
                </c:pt>
                <c:pt idx="13">
                  <c:v>19681</c:v>
                </c:pt>
                <c:pt idx="14">
                  <c:v>25879</c:v>
                </c:pt>
                <c:pt idx="15">
                  <c:v>23537</c:v>
                </c:pt>
                <c:pt idx="16">
                  <c:v>24859</c:v>
                </c:pt>
                <c:pt idx="17">
                  <c:v>25727</c:v>
                </c:pt>
                <c:pt idx="18">
                  <c:v>29565</c:v>
                </c:pt>
                <c:pt idx="19">
                  <c:v>29381</c:v>
                </c:pt>
                <c:pt idx="20">
                  <c:v>39053</c:v>
                </c:pt>
                <c:pt idx="21">
                  <c:v>45313</c:v>
                </c:pt>
                <c:pt idx="22">
                  <c:v>46309</c:v>
                </c:pt>
                <c:pt idx="23">
                  <c:v>43787</c:v>
                </c:pt>
                <c:pt idx="24">
                  <c:v>55125</c:v>
                </c:pt>
                <c:pt idx="25">
                  <c:v>55095</c:v>
                </c:pt>
                <c:pt idx="26">
                  <c:v>55995</c:v>
                </c:pt>
                <c:pt idx="27">
                  <c:v>54451</c:v>
                </c:pt>
                <c:pt idx="28">
                  <c:v>32367</c:v>
                </c:pt>
                <c:pt idx="29">
                  <c:v>44887</c:v>
                </c:pt>
                <c:pt idx="30">
                  <c:v>42849</c:v>
                </c:pt>
                <c:pt idx="31">
                  <c:v>60417</c:v>
                </c:pt>
                <c:pt idx="32">
                  <c:v>62295</c:v>
                </c:pt>
                <c:pt idx="33">
                  <c:v>64527</c:v>
                </c:pt>
                <c:pt idx="34">
                  <c:v>49931</c:v>
                </c:pt>
                <c:pt idx="35">
                  <c:v>62017</c:v>
                </c:pt>
                <c:pt idx="36">
                  <c:v>64971</c:v>
                </c:pt>
                <c:pt idx="37">
                  <c:v>79541</c:v>
                </c:pt>
                <c:pt idx="38">
                  <c:v>80279</c:v>
                </c:pt>
                <c:pt idx="39">
                  <c:v>85383</c:v>
                </c:pt>
                <c:pt idx="40">
                  <c:v>78987</c:v>
                </c:pt>
              </c:numCache>
            </c:numRef>
          </c:val>
        </c:ser>
        <c:ser>
          <c:idx val="14"/>
          <c:order val="12"/>
          <c:tx>
            <c:strRef>
              <c:f>EC!$N$161</c:f>
              <c:strCache>
                <c:ptCount val="1"/>
                <c:pt idx="0">
                  <c:v>Sugar beets</c:v>
                </c:pt>
              </c:strCache>
            </c:strRef>
          </c:tx>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EC!$N$166:$N$206</c:f>
              <c:numCache>
                <c:formatCode>0</c:formatCode>
                <c:ptCount val="41"/>
                <c:pt idx="0">
                  <c:v>446.77499999999998</c:v>
                </c:pt>
                <c:pt idx="1">
                  <c:v>365.005</c:v>
                </c:pt>
                <c:pt idx="2">
                  <c:v>609.20500000000004</c:v>
                </c:pt>
                <c:pt idx="3">
                  <c:v>482.29500000000002</c:v>
                </c:pt>
                <c:pt idx="4">
                  <c:v>342.89749999999998</c:v>
                </c:pt>
                <c:pt idx="5">
                  <c:v>453.435</c:v>
                </c:pt>
                <c:pt idx="6">
                  <c:v>480.07499999999999</c:v>
                </c:pt>
                <c:pt idx="7">
                  <c:v>539.64499999999998</c:v>
                </c:pt>
                <c:pt idx="8">
                  <c:v>683.57500000000005</c:v>
                </c:pt>
                <c:pt idx="9">
                  <c:v>745.73500000000001</c:v>
                </c:pt>
                <c:pt idx="10">
                  <c:v>1004.365</c:v>
                </c:pt>
                <c:pt idx="11">
                  <c:v>574.05499999999995</c:v>
                </c:pt>
                <c:pt idx="12">
                  <c:v>496.72500000000002</c:v>
                </c:pt>
                <c:pt idx="13">
                  <c:v>89.724999999999994</c:v>
                </c:pt>
                <c:pt idx="14">
                  <c:v>89.724999999999994</c:v>
                </c:pt>
                <c:pt idx="15">
                  <c:v>89.724999999999994</c:v>
                </c:pt>
                <c:pt idx="16">
                  <c:v>89.724999999999994</c:v>
                </c:pt>
                <c:pt idx="17">
                  <c:v>89.724999999999994</c:v>
                </c:pt>
                <c:pt idx="18">
                  <c:v>89.724999999999994</c:v>
                </c:pt>
                <c:pt idx="19">
                  <c:v>89.724999999999994</c:v>
                </c:pt>
                <c:pt idx="20">
                  <c:v>89.724999999999994</c:v>
                </c:pt>
                <c:pt idx="21">
                  <c:v>274.72500000000002</c:v>
                </c:pt>
                <c:pt idx="22">
                  <c:v>304.53055555555557</c:v>
                </c:pt>
                <c:pt idx="23">
                  <c:v>334.33611111111111</c:v>
                </c:pt>
                <c:pt idx="24">
                  <c:v>364.14166666666665</c:v>
                </c:pt>
                <c:pt idx="25">
                  <c:v>393.94722222222225</c:v>
                </c:pt>
                <c:pt idx="26">
                  <c:v>423.75277777777779</c:v>
                </c:pt>
                <c:pt idx="27">
                  <c:v>453.55833333333334</c:v>
                </c:pt>
                <c:pt idx="28">
                  <c:v>483.36388888888888</c:v>
                </c:pt>
                <c:pt idx="29">
                  <c:v>513.16944444444448</c:v>
                </c:pt>
                <c:pt idx="30">
                  <c:v>542.97500000000002</c:v>
                </c:pt>
                <c:pt idx="31">
                  <c:v>572.78055555555557</c:v>
                </c:pt>
                <c:pt idx="32">
                  <c:v>602.58611111111122</c:v>
                </c:pt>
                <c:pt idx="33">
                  <c:v>632.39166666666665</c:v>
                </c:pt>
                <c:pt idx="34">
                  <c:v>662.19722222222219</c:v>
                </c:pt>
                <c:pt idx="35">
                  <c:v>692.00277777777774</c:v>
                </c:pt>
                <c:pt idx="36">
                  <c:v>721.80833333333328</c:v>
                </c:pt>
                <c:pt idx="37">
                  <c:v>751.61388888888882</c:v>
                </c:pt>
                <c:pt idx="38">
                  <c:v>781.41944444444448</c:v>
                </c:pt>
                <c:pt idx="39">
                  <c:v>811.22500000000002</c:v>
                </c:pt>
                <c:pt idx="40">
                  <c:v>751.61388888888882</c:v>
                </c:pt>
              </c:numCache>
            </c:numRef>
          </c:val>
        </c:ser>
        <c:ser>
          <c:idx val="0"/>
          <c:order val="13"/>
          <c:tx>
            <c:strRef>
              <c:f>EC!$O$161</c:f>
              <c:strCache>
                <c:ptCount val="1"/>
                <c:pt idx="0">
                  <c:v>Tame hay</c:v>
                </c:pt>
              </c:strCache>
            </c:strRef>
          </c:tx>
          <c:spPr>
            <a:solidFill>
              <a:srgbClr val="9BBB59">
                <a:lumMod val="40000"/>
                <a:lumOff val="60000"/>
              </a:srgbClr>
            </a:solidFill>
            <a:ln w="25400">
              <a:noFill/>
            </a:ln>
          </c:spPr>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EC!$O$166:$O$206</c:f>
              <c:numCache>
                <c:formatCode>0</c:formatCode>
                <c:ptCount val="41"/>
                <c:pt idx="0">
                  <c:v>262481.75</c:v>
                </c:pt>
                <c:pt idx="1">
                  <c:v>237894.75</c:v>
                </c:pt>
                <c:pt idx="2">
                  <c:v>251073.75</c:v>
                </c:pt>
                <c:pt idx="3">
                  <c:v>262379.929</c:v>
                </c:pt>
                <c:pt idx="4">
                  <c:v>256952.55</c:v>
                </c:pt>
                <c:pt idx="5">
                  <c:v>259077.75</c:v>
                </c:pt>
                <c:pt idx="6">
                  <c:v>279007.25</c:v>
                </c:pt>
                <c:pt idx="7">
                  <c:v>276231.15000000002</c:v>
                </c:pt>
                <c:pt idx="8">
                  <c:v>276083.95</c:v>
                </c:pt>
                <c:pt idx="9">
                  <c:v>258732.75</c:v>
                </c:pt>
                <c:pt idx="10">
                  <c:v>243943.75</c:v>
                </c:pt>
                <c:pt idx="11">
                  <c:v>279616.75</c:v>
                </c:pt>
                <c:pt idx="12">
                  <c:v>277822.75</c:v>
                </c:pt>
                <c:pt idx="13">
                  <c:v>316209.75</c:v>
                </c:pt>
                <c:pt idx="14">
                  <c:v>322353.05</c:v>
                </c:pt>
                <c:pt idx="15">
                  <c:v>285122.95</c:v>
                </c:pt>
                <c:pt idx="16">
                  <c:v>301586.34999999998</c:v>
                </c:pt>
                <c:pt idx="17">
                  <c:v>316552.45</c:v>
                </c:pt>
                <c:pt idx="18">
                  <c:v>259250.25</c:v>
                </c:pt>
                <c:pt idx="19">
                  <c:v>253861.35</c:v>
                </c:pt>
                <c:pt idx="20">
                  <c:v>323963.05</c:v>
                </c:pt>
                <c:pt idx="21">
                  <c:v>294619.65000000002</c:v>
                </c:pt>
                <c:pt idx="22">
                  <c:v>292747.45</c:v>
                </c:pt>
                <c:pt idx="23">
                  <c:v>266237.65000000002</c:v>
                </c:pt>
                <c:pt idx="24">
                  <c:v>246579.55</c:v>
                </c:pt>
                <c:pt idx="25">
                  <c:v>203785.75</c:v>
                </c:pt>
                <c:pt idx="26">
                  <c:v>214115.05</c:v>
                </c:pt>
                <c:pt idx="27">
                  <c:v>217160.25</c:v>
                </c:pt>
                <c:pt idx="28">
                  <c:v>189470.55</c:v>
                </c:pt>
                <c:pt idx="29">
                  <c:v>195878.35</c:v>
                </c:pt>
                <c:pt idx="30">
                  <c:v>211421.75</c:v>
                </c:pt>
                <c:pt idx="31">
                  <c:v>213572.25</c:v>
                </c:pt>
                <c:pt idx="32">
                  <c:v>206582.55</c:v>
                </c:pt>
                <c:pt idx="33">
                  <c:v>241655.25</c:v>
                </c:pt>
                <c:pt idx="34">
                  <c:v>211486.15</c:v>
                </c:pt>
                <c:pt idx="35">
                  <c:v>236438.85</c:v>
                </c:pt>
                <c:pt idx="36">
                  <c:v>212424.55</c:v>
                </c:pt>
                <c:pt idx="37">
                  <c:v>210816.85</c:v>
                </c:pt>
                <c:pt idx="38">
                  <c:v>196669.55</c:v>
                </c:pt>
                <c:pt idx="39">
                  <c:v>173384.35</c:v>
                </c:pt>
                <c:pt idx="40">
                  <c:v>189157.75</c:v>
                </c:pt>
              </c:numCache>
            </c:numRef>
          </c:val>
        </c:ser>
        <c:ser>
          <c:idx val="1"/>
          <c:order val="14"/>
          <c:tx>
            <c:strRef>
              <c:f>EC!$P$161</c:f>
              <c:strCache>
                <c:ptCount val="1"/>
                <c:pt idx="0">
                  <c:v>Wheat, all</c:v>
                </c:pt>
              </c:strCache>
            </c:strRef>
          </c:tx>
          <c:spPr>
            <a:ln w="25400">
              <a:noFill/>
            </a:ln>
          </c:spPr>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EC!$P$166:$P$206</c:f>
              <c:numCache>
                <c:formatCode>0</c:formatCode>
                <c:ptCount val="41"/>
                <c:pt idx="0">
                  <c:v>2248.08</c:v>
                </c:pt>
                <c:pt idx="1">
                  <c:v>2859.12</c:v>
                </c:pt>
                <c:pt idx="2">
                  <c:v>3428.88</c:v>
                </c:pt>
                <c:pt idx="3">
                  <c:v>3689.3951999999999</c:v>
                </c:pt>
                <c:pt idx="4">
                  <c:v>4590.96</c:v>
                </c:pt>
                <c:pt idx="5">
                  <c:v>2426.64</c:v>
                </c:pt>
                <c:pt idx="6">
                  <c:v>4017.84</c:v>
                </c:pt>
                <c:pt idx="7">
                  <c:v>4240.5600000000004</c:v>
                </c:pt>
                <c:pt idx="8">
                  <c:v>4208.3999999999996</c:v>
                </c:pt>
                <c:pt idx="9">
                  <c:v>2372.4</c:v>
                </c:pt>
                <c:pt idx="10">
                  <c:v>4366.8</c:v>
                </c:pt>
                <c:pt idx="11">
                  <c:v>4664.3999999999996</c:v>
                </c:pt>
                <c:pt idx="12">
                  <c:v>5682</c:v>
                </c:pt>
                <c:pt idx="13">
                  <c:v>5888.4</c:v>
                </c:pt>
                <c:pt idx="14">
                  <c:v>4176.24</c:v>
                </c:pt>
                <c:pt idx="15">
                  <c:v>6315.6</c:v>
                </c:pt>
                <c:pt idx="16">
                  <c:v>6038.64</c:v>
                </c:pt>
                <c:pt idx="17">
                  <c:v>7654.32</c:v>
                </c:pt>
                <c:pt idx="18">
                  <c:v>3624.72</c:v>
                </c:pt>
                <c:pt idx="19">
                  <c:v>7082.64</c:v>
                </c:pt>
                <c:pt idx="20">
                  <c:v>3928.56</c:v>
                </c:pt>
                <c:pt idx="21">
                  <c:v>6669.36</c:v>
                </c:pt>
                <c:pt idx="22">
                  <c:v>7158</c:v>
                </c:pt>
                <c:pt idx="23">
                  <c:v>4701.3599999999997</c:v>
                </c:pt>
                <c:pt idx="24">
                  <c:v>4583.76</c:v>
                </c:pt>
                <c:pt idx="25">
                  <c:v>6751.44</c:v>
                </c:pt>
                <c:pt idx="26">
                  <c:v>7786.32</c:v>
                </c:pt>
                <c:pt idx="27">
                  <c:v>7714.32</c:v>
                </c:pt>
                <c:pt idx="28">
                  <c:v>6594.48</c:v>
                </c:pt>
                <c:pt idx="29">
                  <c:v>7398.96</c:v>
                </c:pt>
                <c:pt idx="30">
                  <c:v>11588.88</c:v>
                </c:pt>
                <c:pt idx="31">
                  <c:v>8948.4</c:v>
                </c:pt>
                <c:pt idx="32">
                  <c:v>9357.84</c:v>
                </c:pt>
                <c:pt idx="33">
                  <c:v>13466.16</c:v>
                </c:pt>
                <c:pt idx="34">
                  <c:v>7873.68</c:v>
                </c:pt>
                <c:pt idx="35">
                  <c:v>15249.36</c:v>
                </c:pt>
                <c:pt idx="36">
                  <c:v>10950</c:v>
                </c:pt>
                <c:pt idx="37">
                  <c:v>10654.8</c:v>
                </c:pt>
                <c:pt idx="38">
                  <c:v>12231.12</c:v>
                </c:pt>
                <c:pt idx="39">
                  <c:v>9924.7199999999993</c:v>
                </c:pt>
                <c:pt idx="40">
                  <c:v>12475.44</c:v>
                </c:pt>
              </c:numCache>
            </c:numRef>
          </c:val>
        </c:ser>
        <c:ser>
          <c:idx val="15"/>
          <c:order val="15"/>
          <c:tx>
            <c:strRef>
              <c:f>EC!$Q$161</c:f>
              <c:strCache>
                <c:ptCount val="1"/>
                <c:pt idx="0">
                  <c:v>Potato</c:v>
                </c:pt>
              </c:strCache>
            </c:strRef>
          </c:tx>
          <c:spPr>
            <a:ln w="25400">
              <a:noFill/>
            </a:ln>
          </c:spPr>
          <c:cat>
            <c:numRef>
              <c:f>EC!$A$166:$A$206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EC!$Q$166:$Q$206</c:f>
              <c:numCache>
                <c:formatCode>0</c:formatCode>
                <c:ptCount val="41"/>
                <c:pt idx="0">
                  <c:v>3760.1323696145123</c:v>
                </c:pt>
                <c:pt idx="1">
                  <c:v>4377.978174603174</c:v>
                </c:pt>
                <c:pt idx="2">
                  <c:v>4315.86933106576</c:v>
                </c:pt>
                <c:pt idx="3">
                  <c:v>4279.9509637188212</c:v>
                </c:pt>
                <c:pt idx="4">
                  <c:v>4950.9260204081629</c:v>
                </c:pt>
                <c:pt idx="5">
                  <c:v>4417.6380385487528</c:v>
                </c:pt>
                <c:pt idx="6">
                  <c:v>4715.461167800453</c:v>
                </c:pt>
                <c:pt idx="7">
                  <c:v>4115.3251133786844</c:v>
                </c:pt>
                <c:pt idx="8">
                  <c:v>3963.1709183673474</c:v>
                </c:pt>
                <c:pt idx="9">
                  <c:v>4222.082482993198</c:v>
                </c:pt>
                <c:pt idx="10">
                  <c:v>3489.7468820861682</c:v>
                </c:pt>
                <c:pt idx="11">
                  <c:v>4038.7491496598636</c:v>
                </c:pt>
                <c:pt idx="12">
                  <c:v>4227.0711451247171</c:v>
                </c:pt>
                <c:pt idx="13">
                  <c:v>3794.3047052154202</c:v>
                </c:pt>
                <c:pt idx="14">
                  <c:v>4168.7037981859412</c:v>
                </c:pt>
                <c:pt idx="15">
                  <c:v>3588.2729591836728</c:v>
                </c:pt>
                <c:pt idx="16">
                  <c:v>3740.676587301587</c:v>
                </c:pt>
                <c:pt idx="17">
                  <c:v>4075.6652494331061</c:v>
                </c:pt>
                <c:pt idx="18">
                  <c:v>3694.5314625850333</c:v>
                </c:pt>
                <c:pt idx="19">
                  <c:v>4730.6765873015875</c:v>
                </c:pt>
                <c:pt idx="20">
                  <c:v>4059.4520975056685</c:v>
                </c:pt>
                <c:pt idx="21">
                  <c:v>4258.9985827664404</c:v>
                </c:pt>
                <c:pt idx="22">
                  <c:v>4507.1845238095229</c:v>
                </c:pt>
                <c:pt idx="23">
                  <c:v>4536.1187641723363</c:v>
                </c:pt>
                <c:pt idx="24">
                  <c:v>4570.7899659863942</c:v>
                </c:pt>
                <c:pt idx="25">
                  <c:v>4680.5405328798179</c:v>
                </c:pt>
                <c:pt idx="26">
                  <c:v>4591.7423469387759</c:v>
                </c:pt>
                <c:pt idx="27">
                  <c:v>4628.6584467120174</c:v>
                </c:pt>
                <c:pt idx="28">
                  <c:v>4744.644841269841</c:v>
                </c:pt>
                <c:pt idx="29">
                  <c:v>4382.7174036281176</c:v>
                </c:pt>
                <c:pt idx="30">
                  <c:v>5277.932823129252</c:v>
                </c:pt>
                <c:pt idx="31">
                  <c:v>5157.9554988662139</c:v>
                </c:pt>
                <c:pt idx="32">
                  <c:v>4361.5155895691614</c:v>
                </c:pt>
                <c:pt idx="33">
                  <c:v>4918.9985827664395</c:v>
                </c:pt>
                <c:pt idx="34">
                  <c:v>4597.2298752834458</c:v>
                </c:pt>
                <c:pt idx="35">
                  <c:v>4796.7763605442178</c:v>
                </c:pt>
                <c:pt idx="36">
                  <c:v>4828.7037981859412</c:v>
                </c:pt>
                <c:pt idx="37">
                  <c:v>5036.2321428571431</c:v>
                </c:pt>
                <c:pt idx="38">
                  <c:v>4532.8761337868482</c:v>
                </c:pt>
                <c:pt idx="39">
                  <c:v>4749.3840702947846</c:v>
                </c:pt>
                <c:pt idx="40">
                  <c:v>5188.8852040816319</c:v>
                </c:pt>
              </c:numCache>
            </c:numRef>
          </c:val>
        </c:ser>
        <c:dLbls>
          <c:showLegendKey val="0"/>
          <c:showVal val="0"/>
          <c:showCatName val="0"/>
          <c:showSerName val="0"/>
          <c:showPercent val="0"/>
          <c:showBubbleSize val="0"/>
        </c:dLbls>
        <c:axId val="200187264"/>
        <c:axId val="200197248"/>
      </c:areaChart>
      <c:dateAx>
        <c:axId val="200187264"/>
        <c:scaling>
          <c:orientation val="minMax"/>
        </c:scaling>
        <c:delete val="0"/>
        <c:axPos val="b"/>
        <c:numFmt formatCode="General" sourceLinked="1"/>
        <c:majorTickMark val="out"/>
        <c:minorTickMark val="none"/>
        <c:tickLblPos val="nextTo"/>
        <c:crossAx val="200197248"/>
        <c:crosses val="autoZero"/>
        <c:auto val="0"/>
        <c:lblOffset val="100"/>
        <c:baseTimeUnit val="days"/>
        <c:majorUnit val="5"/>
        <c:majorTimeUnit val="days"/>
      </c:dateAx>
      <c:valAx>
        <c:axId val="200197248"/>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200187264"/>
        <c:crosses val="autoZero"/>
        <c:crossBetween val="midCat"/>
        <c:dispUnits>
          <c:builtInUnit val="thousands"/>
        </c:dispUnits>
      </c:valAx>
    </c:plotArea>
    <c:legend>
      <c:legendPos val="r"/>
      <c:layout>
        <c:manualLayout>
          <c:xMode val="edge"/>
          <c:yMode val="edge"/>
          <c:x val="0.79679915723191386"/>
          <c:y val="8.153316129601447E-2"/>
          <c:w val="0.18799749803224425"/>
          <c:h val="0.8606312446238337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EC!$B$57</c:f>
              <c:strCache>
                <c:ptCount val="1"/>
                <c:pt idx="0">
                  <c:v>Barley</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EC!$B$62:$B$102</c:f>
              <c:numCache>
                <c:formatCode>0</c:formatCode>
                <c:ptCount val="41"/>
                <c:pt idx="0">
                  <c:v>8881.9500000000007</c:v>
                </c:pt>
                <c:pt idx="1">
                  <c:v>8180.55</c:v>
                </c:pt>
                <c:pt idx="2">
                  <c:v>9553.9500000000007</c:v>
                </c:pt>
                <c:pt idx="3">
                  <c:v>8526.84</c:v>
                </c:pt>
                <c:pt idx="4">
                  <c:v>8558.5499999999993</c:v>
                </c:pt>
                <c:pt idx="5">
                  <c:v>10839.15</c:v>
                </c:pt>
                <c:pt idx="6">
                  <c:v>11313.75</c:v>
                </c:pt>
                <c:pt idx="7">
                  <c:v>14850.15</c:v>
                </c:pt>
                <c:pt idx="8">
                  <c:v>18161.849999999999</c:v>
                </c:pt>
                <c:pt idx="9">
                  <c:v>23798.25</c:v>
                </c:pt>
                <c:pt idx="10">
                  <c:v>18275.25</c:v>
                </c:pt>
                <c:pt idx="11">
                  <c:v>21824.25</c:v>
                </c:pt>
                <c:pt idx="12">
                  <c:v>26381.25</c:v>
                </c:pt>
                <c:pt idx="13">
                  <c:v>27508.95</c:v>
                </c:pt>
                <c:pt idx="14">
                  <c:v>25652.55</c:v>
                </c:pt>
                <c:pt idx="15">
                  <c:v>21347.55</c:v>
                </c:pt>
                <c:pt idx="16">
                  <c:v>22744.05</c:v>
                </c:pt>
                <c:pt idx="17">
                  <c:v>23006.55</c:v>
                </c:pt>
                <c:pt idx="18">
                  <c:v>21565.95</c:v>
                </c:pt>
                <c:pt idx="19">
                  <c:v>25528.65</c:v>
                </c:pt>
                <c:pt idx="20">
                  <c:v>20161.05</c:v>
                </c:pt>
                <c:pt idx="21">
                  <c:v>17021.55</c:v>
                </c:pt>
                <c:pt idx="22">
                  <c:v>16637.25</c:v>
                </c:pt>
                <c:pt idx="23">
                  <c:v>16194.15</c:v>
                </c:pt>
                <c:pt idx="24">
                  <c:v>18506.25</c:v>
                </c:pt>
                <c:pt idx="25">
                  <c:v>17435.25</c:v>
                </c:pt>
                <c:pt idx="26">
                  <c:v>17500.349999999999</c:v>
                </c:pt>
                <c:pt idx="27">
                  <c:v>16238.25</c:v>
                </c:pt>
                <c:pt idx="28">
                  <c:v>20345.849999999999</c:v>
                </c:pt>
                <c:pt idx="29">
                  <c:v>19226.55</c:v>
                </c:pt>
                <c:pt idx="30">
                  <c:v>16525.95</c:v>
                </c:pt>
                <c:pt idx="31">
                  <c:v>15368.85</c:v>
                </c:pt>
                <c:pt idx="32">
                  <c:v>13777.05</c:v>
                </c:pt>
                <c:pt idx="33">
                  <c:v>12945.45</c:v>
                </c:pt>
                <c:pt idx="34">
                  <c:v>11548.95</c:v>
                </c:pt>
                <c:pt idx="35">
                  <c:v>9950.85</c:v>
                </c:pt>
                <c:pt idx="36">
                  <c:v>11265.45</c:v>
                </c:pt>
                <c:pt idx="37">
                  <c:v>11803.05</c:v>
                </c:pt>
                <c:pt idx="38">
                  <c:v>8008.35</c:v>
                </c:pt>
                <c:pt idx="39">
                  <c:v>8898.75</c:v>
                </c:pt>
                <c:pt idx="40">
                  <c:v>7976.85</c:v>
                </c:pt>
              </c:numCache>
            </c:numRef>
          </c:val>
        </c:ser>
        <c:ser>
          <c:idx val="3"/>
          <c:order val="1"/>
          <c:tx>
            <c:strRef>
              <c:f>EC!$C$57</c:f>
              <c:strCache>
                <c:ptCount val="1"/>
                <c:pt idx="0">
                  <c:v>Beans, dry</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EC!$C$62:$C$102</c:f>
              <c:numCache>
                <c:formatCode>0</c:formatCode>
                <c:ptCount val="41"/>
                <c:pt idx="0">
                  <c:v>5147.5</c:v>
                </c:pt>
                <c:pt idx="1">
                  <c:v>6310</c:v>
                </c:pt>
                <c:pt idx="2">
                  <c:v>5762.5</c:v>
                </c:pt>
                <c:pt idx="3">
                  <c:v>5712.5</c:v>
                </c:pt>
                <c:pt idx="4">
                  <c:v>3722.5</c:v>
                </c:pt>
                <c:pt idx="5">
                  <c:v>5037.5</c:v>
                </c:pt>
                <c:pt idx="6">
                  <c:v>4295</c:v>
                </c:pt>
                <c:pt idx="7">
                  <c:v>4727.5</c:v>
                </c:pt>
                <c:pt idx="8">
                  <c:v>4445</c:v>
                </c:pt>
                <c:pt idx="9">
                  <c:v>4615</c:v>
                </c:pt>
                <c:pt idx="10">
                  <c:v>3142.5</c:v>
                </c:pt>
                <c:pt idx="11">
                  <c:v>3467.5</c:v>
                </c:pt>
                <c:pt idx="12">
                  <c:v>4137.5</c:v>
                </c:pt>
                <c:pt idx="13">
                  <c:v>3302.5</c:v>
                </c:pt>
                <c:pt idx="14">
                  <c:v>6722.5</c:v>
                </c:pt>
                <c:pt idx="15">
                  <c:v>4162.5</c:v>
                </c:pt>
                <c:pt idx="16">
                  <c:v>4772.5</c:v>
                </c:pt>
                <c:pt idx="17">
                  <c:v>6202.5</c:v>
                </c:pt>
                <c:pt idx="18">
                  <c:v>8017.5</c:v>
                </c:pt>
                <c:pt idx="19">
                  <c:v>3752.5</c:v>
                </c:pt>
                <c:pt idx="20">
                  <c:v>6247.5</c:v>
                </c:pt>
                <c:pt idx="21">
                  <c:v>6232.5</c:v>
                </c:pt>
                <c:pt idx="22">
                  <c:v>7717.5</c:v>
                </c:pt>
                <c:pt idx="23">
                  <c:v>4912.5</c:v>
                </c:pt>
                <c:pt idx="24">
                  <c:v>5412.5</c:v>
                </c:pt>
                <c:pt idx="25">
                  <c:v>4592.5</c:v>
                </c:pt>
                <c:pt idx="26">
                  <c:v>7222.5</c:v>
                </c:pt>
                <c:pt idx="27">
                  <c:v>4737.5</c:v>
                </c:pt>
                <c:pt idx="28">
                  <c:v>4697.5</c:v>
                </c:pt>
                <c:pt idx="29">
                  <c:v>8402.5</c:v>
                </c:pt>
                <c:pt idx="30">
                  <c:v>7137.5</c:v>
                </c:pt>
                <c:pt idx="31">
                  <c:v>8482.5</c:v>
                </c:pt>
                <c:pt idx="32">
                  <c:v>11082.5</c:v>
                </c:pt>
                <c:pt idx="33">
                  <c:v>9127.5</c:v>
                </c:pt>
                <c:pt idx="34">
                  <c:v>7222.5</c:v>
                </c:pt>
                <c:pt idx="35">
                  <c:v>8147.5</c:v>
                </c:pt>
                <c:pt idx="36">
                  <c:v>5477.5</c:v>
                </c:pt>
                <c:pt idx="37">
                  <c:v>8492.5</c:v>
                </c:pt>
                <c:pt idx="38">
                  <c:v>5072.5</c:v>
                </c:pt>
                <c:pt idx="39">
                  <c:v>7107.5</c:v>
                </c:pt>
                <c:pt idx="40">
                  <c:v>5362.5</c:v>
                </c:pt>
              </c:numCache>
            </c:numRef>
          </c:val>
        </c:ser>
        <c:ser>
          <c:idx val="4"/>
          <c:order val="2"/>
          <c:tx>
            <c:strRef>
              <c:f>EC!$D$57</c:f>
              <c:strCache>
                <c:ptCount val="1"/>
                <c:pt idx="0">
                  <c:v>Buckwheat</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EC!$D$62:$D$102</c:f>
              <c:numCache>
                <c:formatCode>0</c:formatCode>
                <c:ptCount val="41"/>
                <c:pt idx="0">
                  <c:v>222.44</c:v>
                </c:pt>
                <c:pt idx="1">
                  <c:v>245.55500000000001</c:v>
                </c:pt>
                <c:pt idx="2">
                  <c:v>237.85</c:v>
                </c:pt>
                <c:pt idx="3">
                  <c:v>236.51</c:v>
                </c:pt>
                <c:pt idx="4">
                  <c:v>236.845</c:v>
                </c:pt>
                <c:pt idx="5">
                  <c:v>255.60499999999999</c:v>
                </c:pt>
                <c:pt idx="6">
                  <c:v>258.62</c:v>
                </c:pt>
                <c:pt idx="7">
                  <c:v>217.41499999999999</c:v>
                </c:pt>
                <c:pt idx="8">
                  <c:v>210.04499999999999</c:v>
                </c:pt>
                <c:pt idx="9">
                  <c:v>210.715</c:v>
                </c:pt>
                <c:pt idx="10">
                  <c:v>242.875</c:v>
                </c:pt>
                <c:pt idx="11">
                  <c:v>229.47499999999999</c:v>
                </c:pt>
                <c:pt idx="12">
                  <c:v>236.17500000000001</c:v>
                </c:pt>
                <c:pt idx="13">
                  <c:v>285.755</c:v>
                </c:pt>
                <c:pt idx="14">
                  <c:v>269.005</c:v>
                </c:pt>
                <c:pt idx="15">
                  <c:v>222.77500000000001</c:v>
                </c:pt>
                <c:pt idx="16">
                  <c:v>209.375</c:v>
                </c:pt>
                <c:pt idx="17">
                  <c:v>222.10499999999999</c:v>
                </c:pt>
                <c:pt idx="18">
                  <c:v>202.005</c:v>
                </c:pt>
                <c:pt idx="19">
                  <c:v>190.95</c:v>
                </c:pt>
                <c:pt idx="20">
                  <c:v>193.29499999999999</c:v>
                </c:pt>
                <c:pt idx="21">
                  <c:v>187.26499999999999</c:v>
                </c:pt>
                <c:pt idx="22">
                  <c:v>212.72499999999999</c:v>
                </c:pt>
                <c:pt idx="23">
                  <c:v>209.375</c:v>
                </c:pt>
                <c:pt idx="24">
                  <c:v>200.66499999999999</c:v>
                </c:pt>
                <c:pt idx="25">
                  <c:v>188.60499999999999</c:v>
                </c:pt>
                <c:pt idx="26">
                  <c:v>187.935</c:v>
                </c:pt>
                <c:pt idx="27">
                  <c:v>187.935</c:v>
                </c:pt>
                <c:pt idx="28">
                  <c:v>187.935</c:v>
                </c:pt>
                <c:pt idx="29">
                  <c:v>196.64500000000001</c:v>
                </c:pt>
                <c:pt idx="30">
                  <c:v>192.625</c:v>
                </c:pt>
                <c:pt idx="31">
                  <c:v>162.47499999999999</c:v>
                </c:pt>
                <c:pt idx="32">
                  <c:v>162.47499999999999</c:v>
                </c:pt>
                <c:pt idx="33">
                  <c:v>162.47499999999999</c:v>
                </c:pt>
                <c:pt idx="34">
                  <c:v>162.47499999999999</c:v>
                </c:pt>
                <c:pt idx="35">
                  <c:v>162.47499999999999</c:v>
                </c:pt>
                <c:pt idx="36">
                  <c:v>162.47499999999999</c:v>
                </c:pt>
                <c:pt idx="37">
                  <c:v>162.47499999999999</c:v>
                </c:pt>
                <c:pt idx="38">
                  <c:v>162.47499999999999</c:v>
                </c:pt>
                <c:pt idx="39">
                  <c:v>162.47499999999999</c:v>
                </c:pt>
                <c:pt idx="40">
                  <c:v>162.47499999999999</c:v>
                </c:pt>
              </c:numCache>
            </c:numRef>
          </c:val>
        </c:ser>
        <c:ser>
          <c:idx val="5"/>
          <c:order val="3"/>
          <c:tx>
            <c:strRef>
              <c:f>EC!$E$57</c:f>
              <c:strCache>
                <c:ptCount val="1"/>
                <c:pt idx="0">
                  <c:v>Canola</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EC!$E$62:$E$102</c:f>
              <c:numCache>
                <c:formatCode>0</c:formatCode>
                <c:ptCount val="41"/>
                <c:pt idx="0">
                  <c:v>776</c:v>
                </c:pt>
                <c:pt idx="1">
                  <c:v>776</c:v>
                </c:pt>
                <c:pt idx="2">
                  <c:v>776</c:v>
                </c:pt>
                <c:pt idx="3">
                  <c:v>776</c:v>
                </c:pt>
                <c:pt idx="4">
                  <c:v>776</c:v>
                </c:pt>
                <c:pt idx="5">
                  <c:v>776</c:v>
                </c:pt>
                <c:pt idx="6">
                  <c:v>776</c:v>
                </c:pt>
                <c:pt idx="7">
                  <c:v>776</c:v>
                </c:pt>
                <c:pt idx="8">
                  <c:v>776</c:v>
                </c:pt>
                <c:pt idx="9">
                  <c:v>776</c:v>
                </c:pt>
                <c:pt idx="10">
                  <c:v>1009.6</c:v>
                </c:pt>
                <c:pt idx="11">
                  <c:v>1444.8</c:v>
                </c:pt>
                <c:pt idx="12">
                  <c:v>2212.8000000000002</c:v>
                </c:pt>
                <c:pt idx="13">
                  <c:v>3128</c:v>
                </c:pt>
                <c:pt idx="14">
                  <c:v>1720</c:v>
                </c:pt>
                <c:pt idx="15">
                  <c:v>1646.4</c:v>
                </c:pt>
                <c:pt idx="16">
                  <c:v>1572.8</c:v>
                </c:pt>
                <c:pt idx="17">
                  <c:v>2155.1999999999998</c:v>
                </c:pt>
                <c:pt idx="18">
                  <c:v>2228.8000000000002</c:v>
                </c:pt>
                <c:pt idx="19">
                  <c:v>1720</c:v>
                </c:pt>
                <c:pt idx="20">
                  <c:v>2011.2</c:v>
                </c:pt>
                <c:pt idx="21">
                  <c:v>2228.8000000000002</c:v>
                </c:pt>
                <c:pt idx="22">
                  <c:v>2881.6</c:v>
                </c:pt>
                <c:pt idx="23">
                  <c:v>2420.8000000000002</c:v>
                </c:pt>
                <c:pt idx="24">
                  <c:v>2868.8</c:v>
                </c:pt>
                <c:pt idx="25">
                  <c:v>3182.4</c:v>
                </c:pt>
                <c:pt idx="26">
                  <c:v>3380.8</c:v>
                </c:pt>
                <c:pt idx="27">
                  <c:v>2347.1999999999998</c:v>
                </c:pt>
                <c:pt idx="28">
                  <c:v>2020.8</c:v>
                </c:pt>
                <c:pt idx="29">
                  <c:v>2606.4</c:v>
                </c:pt>
                <c:pt idx="30">
                  <c:v>2849.6</c:v>
                </c:pt>
                <c:pt idx="31">
                  <c:v>3256</c:v>
                </c:pt>
                <c:pt idx="32">
                  <c:v>2404.8000000000002</c:v>
                </c:pt>
                <c:pt idx="33">
                  <c:v>1608</c:v>
                </c:pt>
                <c:pt idx="34">
                  <c:v>2577.6</c:v>
                </c:pt>
                <c:pt idx="35">
                  <c:v>3492.8</c:v>
                </c:pt>
                <c:pt idx="36">
                  <c:v>2958.4</c:v>
                </c:pt>
                <c:pt idx="37">
                  <c:v>3992</c:v>
                </c:pt>
                <c:pt idx="38">
                  <c:v>4286.3999999999996</c:v>
                </c:pt>
                <c:pt idx="39">
                  <c:v>3790.4</c:v>
                </c:pt>
                <c:pt idx="40">
                  <c:v>3262.4</c:v>
                </c:pt>
              </c:numCache>
            </c:numRef>
          </c:val>
        </c:ser>
        <c:ser>
          <c:idx val="6"/>
          <c:order val="4"/>
          <c:tx>
            <c:strRef>
              <c:f>EC!$F$57</c:f>
              <c:strCache>
                <c:ptCount val="1"/>
                <c:pt idx="0">
                  <c:v>Corn for grain</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EC!$F$62:$F$102</c:f>
              <c:numCache>
                <c:formatCode>0</c:formatCode>
                <c:ptCount val="41"/>
                <c:pt idx="0">
                  <c:v>34578.6</c:v>
                </c:pt>
                <c:pt idx="1">
                  <c:v>31674.6</c:v>
                </c:pt>
                <c:pt idx="2">
                  <c:v>43798.2</c:v>
                </c:pt>
                <c:pt idx="3">
                  <c:v>45051</c:v>
                </c:pt>
                <c:pt idx="4">
                  <c:v>50803.8</c:v>
                </c:pt>
                <c:pt idx="5">
                  <c:v>52281</c:v>
                </c:pt>
                <c:pt idx="6">
                  <c:v>61095</c:v>
                </c:pt>
                <c:pt idx="7">
                  <c:v>66869.399999999994</c:v>
                </c:pt>
                <c:pt idx="8">
                  <c:v>74827.8</c:v>
                </c:pt>
                <c:pt idx="9">
                  <c:v>75111</c:v>
                </c:pt>
                <c:pt idx="10">
                  <c:v>68343</c:v>
                </c:pt>
                <c:pt idx="11">
                  <c:v>78255</c:v>
                </c:pt>
                <c:pt idx="12">
                  <c:v>82563</c:v>
                </c:pt>
                <c:pt idx="13">
                  <c:v>70241.399999999994</c:v>
                </c:pt>
                <c:pt idx="14">
                  <c:v>83466.600000000006</c:v>
                </c:pt>
                <c:pt idx="15">
                  <c:v>63939</c:v>
                </c:pt>
                <c:pt idx="16">
                  <c:v>77515.8</c:v>
                </c:pt>
                <c:pt idx="17">
                  <c:v>82834.2</c:v>
                </c:pt>
                <c:pt idx="18">
                  <c:v>86436.6</c:v>
                </c:pt>
                <c:pt idx="19">
                  <c:v>58251</c:v>
                </c:pt>
                <c:pt idx="20">
                  <c:v>80645.399999999994</c:v>
                </c:pt>
                <c:pt idx="21">
                  <c:v>84883.8</c:v>
                </c:pt>
                <c:pt idx="22">
                  <c:v>86223</c:v>
                </c:pt>
                <c:pt idx="23">
                  <c:v>88853.4</c:v>
                </c:pt>
                <c:pt idx="24">
                  <c:v>84365.4</c:v>
                </c:pt>
                <c:pt idx="25">
                  <c:v>104812.2</c:v>
                </c:pt>
                <c:pt idx="26">
                  <c:v>107003.4</c:v>
                </c:pt>
                <c:pt idx="27">
                  <c:v>80094.600000000006</c:v>
                </c:pt>
                <c:pt idx="28">
                  <c:v>97683</c:v>
                </c:pt>
                <c:pt idx="29">
                  <c:v>103331.4</c:v>
                </c:pt>
                <c:pt idx="30">
                  <c:v>109045.8</c:v>
                </c:pt>
                <c:pt idx="31">
                  <c:v>105701.4</c:v>
                </c:pt>
                <c:pt idx="32">
                  <c:v>109684.2</c:v>
                </c:pt>
                <c:pt idx="33">
                  <c:v>103103.4</c:v>
                </c:pt>
                <c:pt idx="34">
                  <c:v>133314.6</c:v>
                </c:pt>
                <c:pt idx="35">
                  <c:v>121000.2</c:v>
                </c:pt>
                <c:pt idx="36">
                  <c:v>112182.6</c:v>
                </c:pt>
                <c:pt idx="37">
                  <c:v>138142.20000000001</c:v>
                </c:pt>
                <c:pt idx="38">
                  <c:v>130455</c:v>
                </c:pt>
                <c:pt idx="39">
                  <c:v>145530.6</c:v>
                </c:pt>
                <c:pt idx="40">
                  <c:v>153678.6</c:v>
                </c:pt>
              </c:numCache>
            </c:numRef>
          </c:val>
        </c:ser>
        <c:ser>
          <c:idx val="7"/>
          <c:order val="5"/>
          <c:tx>
            <c:strRef>
              <c:f>EC!$G$57</c:f>
              <c:strCache>
                <c:ptCount val="1"/>
                <c:pt idx="0">
                  <c:v>Corn, fodder</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EC!$G$62:$G$102</c:f>
              <c:numCache>
                <c:formatCode>0</c:formatCode>
                <c:ptCount val="41"/>
                <c:pt idx="0">
                  <c:v>51799.125000000007</c:v>
                </c:pt>
                <c:pt idx="1">
                  <c:v>55895.525000000009</c:v>
                </c:pt>
                <c:pt idx="2">
                  <c:v>68415.024999999994</c:v>
                </c:pt>
                <c:pt idx="3">
                  <c:v>65947.434000000008</c:v>
                </c:pt>
                <c:pt idx="4">
                  <c:v>65702.385000000009</c:v>
                </c:pt>
                <c:pt idx="5">
                  <c:v>60230.06500000001</c:v>
                </c:pt>
                <c:pt idx="6">
                  <c:v>59489.185000000005</c:v>
                </c:pt>
                <c:pt idx="7">
                  <c:v>55232.555000000008</c:v>
                </c:pt>
                <c:pt idx="8">
                  <c:v>52298.435000000005</c:v>
                </c:pt>
                <c:pt idx="9">
                  <c:v>47286.224999999999</c:v>
                </c:pt>
                <c:pt idx="10">
                  <c:v>41244.525000000001</c:v>
                </c:pt>
                <c:pt idx="11">
                  <c:v>45223.324999999997</c:v>
                </c:pt>
                <c:pt idx="12">
                  <c:v>41514.025000000001</c:v>
                </c:pt>
                <c:pt idx="13">
                  <c:v>35614.425000000003</c:v>
                </c:pt>
                <c:pt idx="14">
                  <c:v>37780.224999999999</c:v>
                </c:pt>
                <c:pt idx="15">
                  <c:v>27570.095000000005</c:v>
                </c:pt>
                <c:pt idx="16">
                  <c:v>28515.305000000004</c:v>
                </c:pt>
                <c:pt idx="17">
                  <c:v>30545.375000000004</c:v>
                </c:pt>
                <c:pt idx="18">
                  <c:v>22211.455000000002</c:v>
                </c:pt>
                <c:pt idx="19">
                  <c:v>20753.705000000002</c:v>
                </c:pt>
                <c:pt idx="20">
                  <c:v>22264.375</c:v>
                </c:pt>
                <c:pt idx="21">
                  <c:v>19257.735000000001</c:v>
                </c:pt>
                <c:pt idx="22">
                  <c:v>19845.735000000001</c:v>
                </c:pt>
                <c:pt idx="23">
                  <c:v>21413.735000000001</c:v>
                </c:pt>
                <c:pt idx="24">
                  <c:v>22388.834999999999</c:v>
                </c:pt>
                <c:pt idx="25">
                  <c:v>24904.985000000001</c:v>
                </c:pt>
                <c:pt idx="26">
                  <c:v>27914.565000000002</c:v>
                </c:pt>
                <c:pt idx="27">
                  <c:v>22549.064999999999</c:v>
                </c:pt>
                <c:pt idx="28">
                  <c:v>21988.994999999999</c:v>
                </c:pt>
                <c:pt idx="29">
                  <c:v>24758.474999999999</c:v>
                </c:pt>
                <c:pt idx="30">
                  <c:v>27670.055000000004</c:v>
                </c:pt>
                <c:pt idx="31">
                  <c:v>30155.335000000003</c:v>
                </c:pt>
                <c:pt idx="32">
                  <c:v>30119.565000000002</c:v>
                </c:pt>
                <c:pt idx="33">
                  <c:v>34120.415000000001</c:v>
                </c:pt>
                <c:pt idx="34">
                  <c:v>30666.405000000002</c:v>
                </c:pt>
                <c:pt idx="35">
                  <c:v>33217.835000000006</c:v>
                </c:pt>
                <c:pt idx="36">
                  <c:v>38280.514999999999</c:v>
                </c:pt>
                <c:pt idx="37">
                  <c:v>33488.805</c:v>
                </c:pt>
                <c:pt idx="38">
                  <c:v>30812.915000000005</c:v>
                </c:pt>
                <c:pt idx="39">
                  <c:v>36031.415000000001</c:v>
                </c:pt>
                <c:pt idx="40">
                  <c:v>34195.875</c:v>
                </c:pt>
              </c:numCache>
            </c:numRef>
          </c:val>
        </c:ser>
        <c:ser>
          <c:idx val="8"/>
          <c:order val="6"/>
          <c:tx>
            <c:strRef>
              <c:f>EC!$H$57</c:f>
              <c:strCache>
                <c:ptCount val="1"/>
                <c:pt idx="0">
                  <c:v>Flaxseed</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EC!$H$62:$H$102</c:f>
              <c:numCache>
                <c:formatCode>0</c:formatCode>
                <c:ptCount val="41"/>
                <c:pt idx="0">
                  <c:v>1091.25</c:v>
                </c:pt>
                <c:pt idx="1">
                  <c:v>1091.25</c:v>
                </c:pt>
                <c:pt idx="2">
                  <c:v>1091.25</c:v>
                </c:pt>
                <c:pt idx="3">
                  <c:v>1091.25</c:v>
                </c:pt>
                <c:pt idx="4">
                  <c:v>1091.25</c:v>
                </c:pt>
                <c:pt idx="5">
                  <c:v>1091.25</c:v>
                </c:pt>
                <c:pt idx="6">
                  <c:v>1091.25</c:v>
                </c:pt>
                <c:pt idx="7">
                  <c:v>1091.25</c:v>
                </c:pt>
                <c:pt idx="8">
                  <c:v>1091.25</c:v>
                </c:pt>
                <c:pt idx="9">
                  <c:v>1091.25</c:v>
                </c:pt>
                <c:pt idx="10">
                  <c:v>1091.25</c:v>
                </c:pt>
                <c:pt idx="11">
                  <c:v>1091.25</c:v>
                </c:pt>
                <c:pt idx="12">
                  <c:v>1091.25</c:v>
                </c:pt>
                <c:pt idx="13">
                  <c:v>1091.25</c:v>
                </c:pt>
                <c:pt idx="14">
                  <c:v>1091.25</c:v>
                </c:pt>
                <c:pt idx="15">
                  <c:v>1091.25</c:v>
                </c:pt>
                <c:pt idx="16">
                  <c:v>1091.25</c:v>
                </c:pt>
                <c:pt idx="17">
                  <c:v>1091.25</c:v>
                </c:pt>
                <c:pt idx="18">
                  <c:v>1091.25</c:v>
                </c:pt>
                <c:pt idx="19">
                  <c:v>1091.25</c:v>
                </c:pt>
                <c:pt idx="20">
                  <c:v>1091.25</c:v>
                </c:pt>
                <c:pt idx="21">
                  <c:v>1091.25</c:v>
                </c:pt>
                <c:pt idx="22">
                  <c:v>1091.25</c:v>
                </c:pt>
                <c:pt idx="23">
                  <c:v>1091.25</c:v>
                </c:pt>
                <c:pt idx="24">
                  <c:v>1091.25</c:v>
                </c:pt>
                <c:pt idx="25">
                  <c:v>1091.25</c:v>
                </c:pt>
                <c:pt idx="26">
                  <c:v>1091.25</c:v>
                </c:pt>
                <c:pt idx="27">
                  <c:v>1091.25</c:v>
                </c:pt>
                <c:pt idx="28">
                  <c:v>1091.25</c:v>
                </c:pt>
                <c:pt idx="29">
                  <c:v>1091.25</c:v>
                </c:pt>
                <c:pt idx="30">
                  <c:v>1091.25</c:v>
                </c:pt>
                <c:pt idx="31">
                  <c:v>1091.25</c:v>
                </c:pt>
                <c:pt idx="32">
                  <c:v>1091.25</c:v>
                </c:pt>
                <c:pt idx="33">
                  <c:v>1091.25</c:v>
                </c:pt>
                <c:pt idx="34">
                  <c:v>1091.25</c:v>
                </c:pt>
                <c:pt idx="35">
                  <c:v>1091.25</c:v>
                </c:pt>
                <c:pt idx="36">
                  <c:v>1091.25</c:v>
                </c:pt>
                <c:pt idx="37">
                  <c:v>1091.25</c:v>
                </c:pt>
                <c:pt idx="38">
                  <c:v>1091.25</c:v>
                </c:pt>
                <c:pt idx="39">
                  <c:v>1091.25</c:v>
                </c:pt>
                <c:pt idx="40">
                  <c:v>1091.25</c:v>
                </c:pt>
              </c:numCache>
            </c:numRef>
          </c:val>
        </c:ser>
        <c:ser>
          <c:idx val="9"/>
          <c:order val="7"/>
          <c:tx>
            <c:strRef>
              <c:f>EC!$I$57</c:f>
              <c:strCache>
                <c:ptCount val="1"/>
                <c:pt idx="0">
                  <c:v>Mixed grains</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EC!$I$62:$I$102</c:f>
              <c:numCache>
                <c:formatCode>0</c:formatCode>
                <c:ptCount val="41"/>
                <c:pt idx="0">
                  <c:v>24764.625</c:v>
                </c:pt>
                <c:pt idx="1">
                  <c:v>22516.875</c:v>
                </c:pt>
                <c:pt idx="2">
                  <c:v>23869.125</c:v>
                </c:pt>
                <c:pt idx="3">
                  <c:v>20811.375</c:v>
                </c:pt>
                <c:pt idx="4">
                  <c:v>22633.875</c:v>
                </c:pt>
                <c:pt idx="5">
                  <c:v>24447.375</c:v>
                </c:pt>
                <c:pt idx="6">
                  <c:v>23223.375</c:v>
                </c:pt>
                <c:pt idx="7">
                  <c:v>24071.625</c:v>
                </c:pt>
                <c:pt idx="8">
                  <c:v>23385.375</c:v>
                </c:pt>
                <c:pt idx="9">
                  <c:v>23113.125</c:v>
                </c:pt>
                <c:pt idx="10">
                  <c:v>17083.125</c:v>
                </c:pt>
                <c:pt idx="11">
                  <c:v>20143.125</c:v>
                </c:pt>
                <c:pt idx="12">
                  <c:v>20413.125</c:v>
                </c:pt>
                <c:pt idx="13">
                  <c:v>15843.375</c:v>
                </c:pt>
                <c:pt idx="14">
                  <c:v>16057.125</c:v>
                </c:pt>
                <c:pt idx="15">
                  <c:v>11770.875</c:v>
                </c:pt>
                <c:pt idx="16">
                  <c:v>13001.625</c:v>
                </c:pt>
                <c:pt idx="17">
                  <c:v>12551.625</c:v>
                </c:pt>
                <c:pt idx="18">
                  <c:v>11046.375</c:v>
                </c:pt>
                <c:pt idx="19">
                  <c:v>11165.625</c:v>
                </c:pt>
                <c:pt idx="20">
                  <c:v>12254.625</c:v>
                </c:pt>
                <c:pt idx="21">
                  <c:v>10645.875</c:v>
                </c:pt>
                <c:pt idx="22">
                  <c:v>10780.875</c:v>
                </c:pt>
                <c:pt idx="23">
                  <c:v>9124.875</c:v>
                </c:pt>
                <c:pt idx="24">
                  <c:v>10517.625</c:v>
                </c:pt>
                <c:pt idx="25">
                  <c:v>9802.125</c:v>
                </c:pt>
                <c:pt idx="26">
                  <c:v>8996.625</c:v>
                </c:pt>
                <c:pt idx="27">
                  <c:v>7752.375</c:v>
                </c:pt>
                <c:pt idx="28">
                  <c:v>7945.875</c:v>
                </c:pt>
                <c:pt idx="29">
                  <c:v>7027.875</c:v>
                </c:pt>
                <c:pt idx="30">
                  <c:v>6852.375</c:v>
                </c:pt>
                <c:pt idx="31">
                  <c:v>6530.625</c:v>
                </c:pt>
                <c:pt idx="32">
                  <c:v>5887.125</c:v>
                </c:pt>
                <c:pt idx="33">
                  <c:v>5632.875</c:v>
                </c:pt>
                <c:pt idx="34">
                  <c:v>5428.125</c:v>
                </c:pt>
                <c:pt idx="35">
                  <c:v>4483.125</c:v>
                </c:pt>
                <c:pt idx="36">
                  <c:v>4789.125</c:v>
                </c:pt>
                <c:pt idx="37">
                  <c:v>5016.375</c:v>
                </c:pt>
                <c:pt idx="38">
                  <c:v>3965.625</c:v>
                </c:pt>
                <c:pt idx="39">
                  <c:v>3898.125</c:v>
                </c:pt>
                <c:pt idx="40">
                  <c:v>3576.375</c:v>
                </c:pt>
              </c:numCache>
            </c:numRef>
          </c:val>
        </c:ser>
        <c:ser>
          <c:idx val="10"/>
          <c:order val="8"/>
          <c:tx>
            <c:strRef>
              <c:f>EC!$J$57</c:f>
              <c:strCache>
                <c:ptCount val="1"/>
                <c:pt idx="0">
                  <c:v>Oats</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EC!$J$62:$J$102</c:f>
              <c:numCache>
                <c:formatCode>0</c:formatCode>
                <c:ptCount val="41"/>
                <c:pt idx="0">
                  <c:v>18116.400000000001</c:v>
                </c:pt>
                <c:pt idx="1">
                  <c:v>19222.8</c:v>
                </c:pt>
                <c:pt idx="2">
                  <c:v>19830</c:v>
                </c:pt>
                <c:pt idx="3">
                  <c:v>16960.608</c:v>
                </c:pt>
                <c:pt idx="4">
                  <c:v>15872.4</c:v>
                </c:pt>
                <c:pt idx="5">
                  <c:v>17391.599999999999</c:v>
                </c:pt>
                <c:pt idx="6">
                  <c:v>17053.2</c:v>
                </c:pt>
                <c:pt idx="7">
                  <c:v>15577.2</c:v>
                </c:pt>
                <c:pt idx="8">
                  <c:v>13446</c:v>
                </c:pt>
                <c:pt idx="9">
                  <c:v>16350</c:v>
                </c:pt>
                <c:pt idx="10">
                  <c:v>13398</c:v>
                </c:pt>
                <c:pt idx="11">
                  <c:v>15870</c:v>
                </c:pt>
                <c:pt idx="12">
                  <c:v>16206</c:v>
                </c:pt>
                <c:pt idx="13">
                  <c:v>10695.6</c:v>
                </c:pt>
                <c:pt idx="14">
                  <c:v>11211.6</c:v>
                </c:pt>
                <c:pt idx="15">
                  <c:v>10870.8</c:v>
                </c:pt>
                <c:pt idx="16">
                  <c:v>12862.8</c:v>
                </c:pt>
                <c:pt idx="17">
                  <c:v>11365.2</c:v>
                </c:pt>
                <c:pt idx="18">
                  <c:v>8149.2</c:v>
                </c:pt>
                <c:pt idx="19">
                  <c:v>11463.6</c:v>
                </c:pt>
                <c:pt idx="20">
                  <c:v>9368.4</c:v>
                </c:pt>
                <c:pt idx="21">
                  <c:v>7378.8</c:v>
                </c:pt>
                <c:pt idx="22">
                  <c:v>6966</c:v>
                </c:pt>
                <c:pt idx="23">
                  <c:v>6910.8</c:v>
                </c:pt>
                <c:pt idx="24">
                  <c:v>7666.8</c:v>
                </c:pt>
                <c:pt idx="25">
                  <c:v>7568.4</c:v>
                </c:pt>
                <c:pt idx="26">
                  <c:v>7436.4</c:v>
                </c:pt>
                <c:pt idx="27">
                  <c:v>6826.8</c:v>
                </c:pt>
                <c:pt idx="28">
                  <c:v>8108.4</c:v>
                </c:pt>
                <c:pt idx="29">
                  <c:v>9541.2000000000007</c:v>
                </c:pt>
                <c:pt idx="30">
                  <c:v>10263.6</c:v>
                </c:pt>
                <c:pt idx="31">
                  <c:v>9846</c:v>
                </c:pt>
                <c:pt idx="32">
                  <c:v>9440.4</c:v>
                </c:pt>
                <c:pt idx="33">
                  <c:v>9783.6</c:v>
                </c:pt>
                <c:pt idx="34">
                  <c:v>9411.6</c:v>
                </c:pt>
                <c:pt idx="35">
                  <c:v>7131.6</c:v>
                </c:pt>
                <c:pt idx="36">
                  <c:v>7777.2</c:v>
                </c:pt>
                <c:pt idx="37">
                  <c:v>8708.4</c:v>
                </c:pt>
                <c:pt idx="38">
                  <c:v>7479.6</c:v>
                </c:pt>
                <c:pt idx="39">
                  <c:v>7323.6</c:v>
                </c:pt>
                <c:pt idx="40">
                  <c:v>6510</c:v>
                </c:pt>
              </c:numCache>
            </c:numRef>
          </c:val>
        </c:ser>
        <c:ser>
          <c:idx val="11"/>
          <c:order val="9"/>
          <c:tx>
            <c:strRef>
              <c:f>EC!$K$57</c:f>
              <c:strCache>
                <c:ptCount val="1"/>
                <c:pt idx="0">
                  <c:v>Peas, dry</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EC!$K$62:$K$102</c:f>
              <c:numCache>
                <c:formatCode>0</c:formatCode>
                <c:ptCount val="41"/>
                <c:pt idx="0">
                  <c:v>997.71199999999999</c:v>
                </c:pt>
                <c:pt idx="1">
                  <c:v>995.74800000000005</c:v>
                </c:pt>
                <c:pt idx="2">
                  <c:v>980.03599999999994</c:v>
                </c:pt>
                <c:pt idx="3">
                  <c:v>952.54</c:v>
                </c:pt>
                <c:pt idx="4">
                  <c:v>952.54</c:v>
                </c:pt>
                <c:pt idx="5">
                  <c:v>952.54</c:v>
                </c:pt>
                <c:pt idx="6">
                  <c:v>952.54</c:v>
                </c:pt>
                <c:pt idx="7">
                  <c:v>952.54</c:v>
                </c:pt>
                <c:pt idx="8">
                  <c:v>952.54</c:v>
                </c:pt>
                <c:pt idx="9">
                  <c:v>952.54</c:v>
                </c:pt>
                <c:pt idx="10">
                  <c:v>952.54</c:v>
                </c:pt>
                <c:pt idx="11">
                  <c:v>952.54</c:v>
                </c:pt>
                <c:pt idx="12">
                  <c:v>952.54</c:v>
                </c:pt>
                <c:pt idx="13">
                  <c:v>952.54</c:v>
                </c:pt>
                <c:pt idx="14">
                  <c:v>952.54</c:v>
                </c:pt>
                <c:pt idx="15">
                  <c:v>952.54</c:v>
                </c:pt>
                <c:pt idx="16">
                  <c:v>952.54</c:v>
                </c:pt>
                <c:pt idx="17">
                  <c:v>952.54</c:v>
                </c:pt>
                <c:pt idx="18">
                  <c:v>952.54</c:v>
                </c:pt>
                <c:pt idx="19">
                  <c:v>952.54</c:v>
                </c:pt>
                <c:pt idx="20">
                  <c:v>952.54</c:v>
                </c:pt>
                <c:pt idx="21">
                  <c:v>952.54</c:v>
                </c:pt>
                <c:pt idx="22">
                  <c:v>952.54</c:v>
                </c:pt>
                <c:pt idx="23">
                  <c:v>952.54</c:v>
                </c:pt>
                <c:pt idx="24">
                  <c:v>952.54</c:v>
                </c:pt>
                <c:pt idx="25">
                  <c:v>952.54</c:v>
                </c:pt>
                <c:pt idx="26">
                  <c:v>952.54</c:v>
                </c:pt>
                <c:pt idx="27">
                  <c:v>952.54</c:v>
                </c:pt>
                <c:pt idx="28">
                  <c:v>952.54</c:v>
                </c:pt>
                <c:pt idx="29">
                  <c:v>952.54</c:v>
                </c:pt>
                <c:pt idx="30">
                  <c:v>952.54</c:v>
                </c:pt>
                <c:pt idx="31">
                  <c:v>952.54</c:v>
                </c:pt>
                <c:pt idx="32">
                  <c:v>952.54</c:v>
                </c:pt>
                <c:pt idx="33">
                  <c:v>952.54</c:v>
                </c:pt>
                <c:pt idx="34">
                  <c:v>952.54</c:v>
                </c:pt>
                <c:pt idx="35">
                  <c:v>952.54</c:v>
                </c:pt>
                <c:pt idx="36">
                  <c:v>952.54</c:v>
                </c:pt>
                <c:pt idx="37">
                  <c:v>952.54</c:v>
                </c:pt>
                <c:pt idx="38">
                  <c:v>952.54</c:v>
                </c:pt>
                <c:pt idx="39">
                  <c:v>952.54</c:v>
                </c:pt>
                <c:pt idx="40">
                  <c:v>952.54</c:v>
                </c:pt>
              </c:numCache>
            </c:numRef>
          </c:val>
        </c:ser>
        <c:ser>
          <c:idx val="12"/>
          <c:order val="10"/>
          <c:tx>
            <c:strRef>
              <c:f>EC!$L$57</c:f>
              <c:strCache>
                <c:ptCount val="1"/>
                <c:pt idx="0">
                  <c:v>Rye, all</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EC!$L$62:$L$102</c:f>
              <c:numCache>
                <c:formatCode>0</c:formatCode>
                <c:ptCount val="41"/>
                <c:pt idx="0">
                  <c:v>1636.25</c:v>
                </c:pt>
                <c:pt idx="1">
                  <c:v>1793.75</c:v>
                </c:pt>
                <c:pt idx="2">
                  <c:v>2216.25</c:v>
                </c:pt>
                <c:pt idx="3">
                  <c:v>1938.75</c:v>
                </c:pt>
                <c:pt idx="4">
                  <c:v>1578.75</c:v>
                </c:pt>
                <c:pt idx="5">
                  <c:v>1586.25</c:v>
                </c:pt>
                <c:pt idx="6">
                  <c:v>2181.25</c:v>
                </c:pt>
                <c:pt idx="7">
                  <c:v>2606.25</c:v>
                </c:pt>
                <c:pt idx="8">
                  <c:v>2716.25</c:v>
                </c:pt>
                <c:pt idx="9">
                  <c:v>2713.75</c:v>
                </c:pt>
                <c:pt idx="10">
                  <c:v>2548.75</c:v>
                </c:pt>
                <c:pt idx="11">
                  <c:v>2511.25</c:v>
                </c:pt>
                <c:pt idx="12">
                  <c:v>2256.25</c:v>
                </c:pt>
                <c:pt idx="13">
                  <c:v>1748.75</c:v>
                </c:pt>
                <c:pt idx="14">
                  <c:v>1496.25</c:v>
                </c:pt>
                <c:pt idx="15">
                  <c:v>1273.75</c:v>
                </c:pt>
                <c:pt idx="16">
                  <c:v>1591.25</c:v>
                </c:pt>
                <c:pt idx="17">
                  <c:v>1686.25</c:v>
                </c:pt>
                <c:pt idx="18">
                  <c:v>1771.25</c:v>
                </c:pt>
                <c:pt idx="19">
                  <c:v>1341.25</c:v>
                </c:pt>
                <c:pt idx="20">
                  <c:v>1293.75</c:v>
                </c:pt>
                <c:pt idx="21">
                  <c:v>1803.75</c:v>
                </c:pt>
                <c:pt idx="22">
                  <c:v>1798.75</c:v>
                </c:pt>
                <c:pt idx="23">
                  <c:v>1681.25</c:v>
                </c:pt>
                <c:pt idx="24">
                  <c:v>1866.25</c:v>
                </c:pt>
                <c:pt idx="25">
                  <c:v>2041.25</c:v>
                </c:pt>
                <c:pt idx="26">
                  <c:v>2271.25</c:v>
                </c:pt>
                <c:pt idx="27">
                  <c:v>2208.75</c:v>
                </c:pt>
                <c:pt idx="28">
                  <c:v>2076.25</c:v>
                </c:pt>
                <c:pt idx="29">
                  <c:v>1871.25</c:v>
                </c:pt>
                <c:pt idx="30">
                  <c:v>2206.25</c:v>
                </c:pt>
                <c:pt idx="31">
                  <c:v>2318.75</c:v>
                </c:pt>
                <c:pt idx="32">
                  <c:v>2033.75</c:v>
                </c:pt>
                <c:pt idx="33">
                  <c:v>1858.75</c:v>
                </c:pt>
                <c:pt idx="34">
                  <c:v>1686.25</c:v>
                </c:pt>
                <c:pt idx="35">
                  <c:v>1748.75</c:v>
                </c:pt>
                <c:pt idx="36">
                  <c:v>1546.25</c:v>
                </c:pt>
                <c:pt idx="37">
                  <c:v>1621.25</c:v>
                </c:pt>
                <c:pt idx="38">
                  <c:v>1386.25</c:v>
                </c:pt>
                <c:pt idx="39">
                  <c:v>1336.25</c:v>
                </c:pt>
                <c:pt idx="40">
                  <c:v>1333.75</c:v>
                </c:pt>
              </c:numCache>
            </c:numRef>
          </c:val>
        </c:ser>
        <c:ser>
          <c:idx val="13"/>
          <c:order val="11"/>
          <c:tx>
            <c:strRef>
              <c:f>EC!$M$57</c:f>
              <c:strCache>
                <c:ptCount val="1"/>
                <c:pt idx="0">
                  <c:v>Soybeans</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EC!$M$62:$M$102</c:f>
              <c:numCache>
                <c:formatCode>0</c:formatCode>
                <c:ptCount val="41"/>
                <c:pt idx="0">
                  <c:v>23141.25</c:v>
                </c:pt>
                <c:pt idx="1">
                  <c:v>17872.25</c:v>
                </c:pt>
                <c:pt idx="2">
                  <c:v>21507.75</c:v>
                </c:pt>
                <c:pt idx="3">
                  <c:v>15105.75</c:v>
                </c:pt>
                <c:pt idx="4">
                  <c:v>33233.75</c:v>
                </c:pt>
                <c:pt idx="5">
                  <c:v>29691.75</c:v>
                </c:pt>
                <c:pt idx="6">
                  <c:v>37485.25</c:v>
                </c:pt>
                <c:pt idx="7">
                  <c:v>39272.75</c:v>
                </c:pt>
                <c:pt idx="8">
                  <c:v>34707.75</c:v>
                </c:pt>
                <c:pt idx="9">
                  <c:v>47973.75</c:v>
                </c:pt>
                <c:pt idx="10">
                  <c:v>41758.75</c:v>
                </c:pt>
                <c:pt idx="11">
                  <c:v>51768.75</c:v>
                </c:pt>
                <c:pt idx="12">
                  <c:v>56993.75</c:v>
                </c:pt>
                <c:pt idx="13">
                  <c:v>54122.75</c:v>
                </c:pt>
                <c:pt idx="14">
                  <c:v>71167.25</c:v>
                </c:pt>
                <c:pt idx="15">
                  <c:v>64726.75</c:v>
                </c:pt>
                <c:pt idx="16">
                  <c:v>68362.25</c:v>
                </c:pt>
                <c:pt idx="17">
                  <c:v>70749.25</c:v>
                </c:pt>
                <c:pt idx="18">
                  <c:v>81303.75</c:v>
                </c:pt>
                <c:pt idx="19">
                  <c:v>80797.75</c:v>
                </c:pt>
                <c:pt idx="20">
                  <c:v>107395.75</c:v>
                </c:pt>
                <c:pt idx="21">
                  <c:v>124610.75</c:v>
                </c:pt>
                <c:pt idx="22">
                  <c:v>127349.75</c:v>
                </c:pt>
                <c:pt idx="23">
                  <c:v>120414.25</c:v>
                </c:pt>
                <c:pt idx="24">
                  <c:v>151593.75</c:v>
                </c:pt>
                <c:pt idx="25">
                  <c:v>151511.25</c:v>
                </c:pt>
                <c:pt idx="26">
                  <c:v>153986.25</c:v>
                </c:pt>
                <c:pt idx="27">
                  <c:v>149740.25</c:v>
                </c:pt>
                <c:pt idx="28">
                  <c:v>89009.25</c:v>
                </c:pt>
                <c:pt idx="29">
                  <c:v>123439.25</c:v>
                </c:pt>
                <c:pt idx="30">
                  <c:v>117834.75</c:v>
                </c:pt>
                <c:pt idx="31">
                  <c:v>166146.75</c:v>
                </c:pt>
                <c:pt idx="32">
                  <c:v>171311.25</c:v>
                </c:pt>
                <c:pt idx="33">
                  <c:v>177449.25</c:v>
                </c:pt>
                <c:pt idx="34">
                  <c:v>137310.25</c:v>
                </c:pt>
                <c:pt idx="35">
                  <c:v>170546.75</c:v>
                </c:pt>
                <c:pt idx="36">
                  <c:v>178670.25</c:v>
                </c:pt>
                <c:pt idx="37">
                  <c:v>218737.75</c:v>
                </c:pt>
                <c:pt idx="38">
                  <c:v>220767.25</c:v>
                </c:pt>
                <c:pt idx="39">
                  <c:v>234803.25</c:v>
                </c:pt>
                <c:pt idx="40">
                  <c:v>217214.25</c:v>
                </c:pt>
              </c:numCache>
            </c:numRef>
          </c:val>
        </c:ser>
        <c:ser>
          <c:idx val="14"/>
          <c:order val="12"/>
          <c:tx>
            <c:strRef>
              <c:f>EC!$N$57</c:f>
              <c:strCache>
                <c:ptCount val="1"/>
                <c:pt idx="0">
                  <c:v>Sugar beets</c:v>
                </c:pt>
              </c:strCache>
            </c:strRef>
          </c:tx>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EC!$N$62:$N$102</c:f>
              <c:numCache>
                <c:formatCode>0</c:formatCode>
                <c:ptCount val="41"/>
                <c:pt idx="0">
                  <c:v>229.42500000000001</c:v>
                </c:pt>
                <c:pt idx="1">
                  <c:v>187.435</c:v>
                </c:pt>
                <c:pt idx="2">
                  <c:v>312.83499999999998</c:v>
                </c:pt>
                <c:pt idx="3">
                  <c:v>247.66499999999999</c:v>
                </c:pt>
                <c:pt idx="4">
                  <c:v>176.08250000000001</c:v>
                </c:pt>
                <c:pt idx="5">
                  <c:v>232.845</c:v>
                </c:pt>
                <c:pt idx="6">
                  <c:v>246.52500000000001</c:v>
                </c:pt>
                <c:pt idx="7">
                  <c:v>277.11500000000001</c:v>
                </c:pt>
                <c:pt idx="8">
                  <c:v>351.02499999999998</c:v>
                </c:pt>
                <c:pt idx="9">
                  <c:v>382.94499999999999</c:v>
                </c:pt>
                <c:pt idx="10">
                  <c:v>515.755</c:v>
                </c:pt>
                <c:pt idx="11">
                  <c:v>294.78500000000003</c:v>
                </c:pt>
                <c:pt idx="12">
                  <c:v>255.07499999999999</c:v>
                </c:pt>
                <c:pt idx="13">
                  <c:v>46.075000000000003</c:v>
                </c:pt>
                <c:pt idx="14">
                  <c:v>46.075000000000003</c:v>
                </c:pt>
                <c:pt idx="15">
                  <c:v>46.075000000000003</c:v>
                </c:pt>
                <c:pt idx="16">
                  <c:v>46.075000000000003</c:v>
                </c:pt>
                <c:pt idx="17">
                  <c:v>46.075000000000003</c:v>
                </c:pt>
                <c:pt idx="18">
                  <c:v>46.075000000000003</c:v>
                </c:pt>
                <c:pt idx="19">
                  <c:v>46.075000000000003</c:v>
                </c:pt>
                <c:pt idx="20">
                  <c:v>46.075000000000003</c:v>
                </c:pt>
                <c:pt idx="21">
                  <c:v>141.07499999999999</c:v>
                </c:pt>
                <c:pt idx="22">
                  <c:v>156.38055555555553</c:v>
                </c:pt>
                <c:pt idx="23">
                  <c:v>171.6861111111111</c:v>
                </c:pt>
                <c:pt idx="24">
                  <c:v>186.99166666666662</c:v>
                </c:pt>
                <c:pt idx="25">
                  <c:v>202.29722222222222</c:v>
                </c:pt>
                <c:pt idx="26">
                  <c:v>217.60277777777779</c:v>
                </c:pt>
                <c:pt idx="27">
                  <c:v>232.9083333333333</c:v>
                </c:pt>
                <c:pt idx="28">
                  <c:v>248.21388888888885</c:v>
                </c:pt>
                <c:pt idx="29">
                  <c:v>263.51944444444445</c:v>
                </c:pt>
                <c:pt idx="30">
                  <c:v>278.82499999999999</c:v>
                </c:pt>
                <c:pt idx="31">
                  <c:v>294.13055555555559</c:v>
                </c:pt>
                <c:pt idx="32">
                  <c:v>309.43611111111113</c:v>
                </c:pt>
                <c:pt idx="33">
                  <c:v>324.74166666666662</c:v>
                </c:pt>
                <c:pt idx="34">
                  <c:v>340.04722222222222</c:v>
                </c:pt>
                <c:pt idx="35">
                  <c:v>355.3527777777777</c:v>
                </c:pt>
                <c:pt idx="36">
                  <c:v>370.65833333333325</c:v>
                </c:pt>
                <c:pt idx="37">
                  <c:v>385.96388888888885</c:v>
                </c:pt>
                <c:pt idx="38">
                  <c:v>401.26944444444445</c:v>
                </c:pt>
                <c:pt idx="39">
                  <c:v>416.57499999999999</c:v>
                </c:pt>
                <c:pt idx="40">
                  <c:v>385.96388888888885</c:v>
                </c:pt>
              </c:numCache>
            </c:numRef>
          </c:val>
        </c:ser>
        <c:ser>
          <c:idx val="0"/>
          <c:order val="13"/>
          <c:tx>
            <c:strRef>
              <c:f>EC!$O$57</c:f>
              <c:strCache>
                <c:ptCount val="1"/>
                <c:pt idx="0">
                  <c:v>Tame hay</c:v>
                </c:pt>
              </c:strCache>
            </c:strRef>
          </c:tx>
          <c:spPr>
            <a:solidFill>
              <a:srgbClr val="9BBB59">
                <a:lumMod val="40000"/>
                <a:lumOff val="60000"/>
              </a:srgbClr>
            </a:solidFill>
            <a:ln w="25400">
              <a:noFill/>
            </a:ln>
          </c:spPr>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EC!$O$62:$O$102</c:f>
              <c:numCache>
                <c:formatCode>0</c:formatCode>
                <c:ptCount val="41"/>
                <c:pt idx="0">
                  <c:v>222538.875</c:v>
                </c:pt>
                <c:pt idx="1">
                  <c:v>201693.375</c:v>
                </c:pt>
                <c:pt idx="2">
                  <c:v>212866.875</c:v>
                </c:pt>
                <c:pt idx="3">
                  <c:v>222452.5485</c:v>
                </c:pt>
                <c:pt idx="4">
                  <c:v>217851.07500000001</c:v>
                </c:pt>
                <c:pt idx="5">
                  <c:v>219652.875</c:v>
                </c:pt>
                <c:pt idx="6">
                  <c:v>236549.625</c:v>
                </c:pt>
                <c:pt idx="7">
                  <c:v>234195.97500000001</c:v>
                </c:pt>
                <c:pt idx="8">
                  <c:v>234071.17499999999</c:v>
                </c:pt>
                <c:pt idx="9">
                  <c:v>219360.375</c:v>
                </c:pt>
                <c:pt idx="10">
                  <c:v>206821.875</c:v>
                </c:pt>
                <c:pt idx="11">
                  <c:v>237066.375</c:v>
                </c:pt>
                <c:pt idx="12">
                  <c:v>235545.375</c:v>
                </c:pt>
                <c:pt idx="13">
                  <c:v>268090.875</c:v>
                </c:pt>
                <c:pt idx="14">
                  <c:v>273299.32500000001</c:v>
                </c:pt>
                <c:pt idx="15">
                  <c:v>241734.67499999999</c:v>
                </c:pt>
                <c:pt idx="16">
                  <c:v>255692.77499999999</c:v>
                </c:pt>
                <c:pt idx="17">
                  <c:v>268381.42499999999</c:v>
                </c:pt>
                <c:pt idx="18">
                  <c:v>219799.125</c:v>
                </c:pt>
                <c:pt idx="19">
                  <c:v>215230.27499999999</c:v>
                </c:pt>
                <c:pt idx="20">
                  <c:v>274664.32500000001</c:v>
                </c:pt>
                <c:pt idx="21">
                  <c:v>249786.22500000001</c:v>
                </c:pt>
                <c:pt idx="22">
                  <c:v>248198.92499999999</c:v>
                </c:pt>
                <c:pt idx="23">
                  <c:v>225723.22500000001</c:v>
                </c:pt>
                <c:pt idx="24">
                  <c:v>209056.57500000001</c:v>
                </c:pt>
                <c:pt idx="25">
                  <c:v>172774.875</c:v>
                </c:pt>
                <c:pt idx="26">
                  <c:v>181532.32500000001</c:v>
                </c:pt>
                <c:pt idx="27">
                  <c:v>184114.125</c:v>
                </c:pt>
                <c:pt idx="28">
                  <c:v>160638.07500000001</c:v>
                </c:pt>
                <c:pt idx="29">
                  <c:v>166070.77499999999</c:v>
                </c:pt>
                <c:pt idx="30">
                  <c:v>179248.875</c:v>
                </c:pt>
                <c:pt idx="31">
                  <c:v>181072.125</c:v>
                </c:pt>
                <c:pt idx="32">
                  <c:v>175146.07500000001</c:v>
                </c:pt>
                <c:pt idx="33">
                  <c:v>204881.625</c:v>
                </c:pt>
                <c:pt idx="34">
                  <c:v>179303.47500000001</c:v>
                </c:pt>
                <c:pt idx="35">
                  <c:v>200459.02499999999</c:v>
                </c:pt>
                <c:pt idx="36">
                  <c:v>180099.07500000001</c:v>
                </c:pt>
                <c:pt idx="37">
                  <c:v>178736.02499999999</c:v>
                </c:pt>
                <c:pt idx="38">
                  <c:v>166741.57500000001</c:v>
                </c:pt>
                <c:pt idx="39">
                  <c:v>146999.77499999999</c:v>
                </c:pt>
                <c:pt idx="40">
                  <c:v>160372.875</c:v>
                </c:pt>
              </c:numCache>
            </c:numRef>
          </c:val>
        </c:ser>
        <c:ser>
          <c:idx val="1"/>
          <c:order val="14"/>
          <c:tx>
            <c:strRef>
              <c:f>EC!$P$57</c:f>
              <c:strCache>
                <c:ptCount val="1"/>
                <c:pt idx="0">
                  <c:v>Wheat, all</c:v>
                </c:pt>
              </c:strCache>
            </c:strRef>
          </c:tx>
          <c:spPr>
            <a:ln w="25400">
              <a:noFill/>
            </a:ln>
          </c:spPr>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EC!$P$62:$P$102</c:f>
              <c:numCache>
                <c:formatCode>0</c:formatCode>
                <c:ptCount val="41"/>
                <c:pt idx="0">
                  <c:v>7821.4449999999997</c:v>
                </c:pt>
                <c:pt idx="1">
                  <c:v>9947.3549999999996</c:v>
                </c:pt>
                <c:pt idx="2">
                  <c:v>11929.645</c:v>
                </c:pt>
                <c:pt idx="3">
                  <c:v>12836.020799999998</c:v>
                </c:pt>
                <c:pt idx="4">
                  <c:v>15972.715</c:v>
                </c:pt>
                <c:pt idx="5">
                  <c:v>8442.6849999999995</c:v>
                </c:pt>
                <c:pt idx="6">
                  <c:v>13978.735000000001</c:v>
                </c:pt>
                <c:pt idx="7">
                  <c:v>14753.615</c:v>
                </c:pt>
                <c:pt idx="8">
                  <c:v>14641.725</c:v>
                </c:pt>
                <c:pt idx="9">
                  <c:v>8253.9750000000004</c:v>
                </c:pt>
                <c:pt idx="10">
                  <c:v>15192.825000000001</c:v>
                </c:pt>
                <c:pt idx="11">
                  <c:v>16228.225</c:v>
                </c:pt>
                <c:pt idx="12">
                  <c:v>19768.625</c:v>
                </c:pt>
                <c:pt idx="13">
                  <c:v>20486.724999999999</c:v>
                </c:pt>
                <c:pt idx="14">
                  <c:v>14529.834999999999</c:v>
                </c:pt>
                <c:pt idx="15">
                  <c:v>21973.025000000001</c:v>
                </c:pt>
                <c:pt idx="16">
                  <c:v>21009.435000000001</c:v>
                </c:pt>
                <c:pt idx="17">
                  <c:v>26630.654999999999</c:v>
                </c:pt>
                <c:pt idx="18">
                  <c:v>12611.004999999999</c:v>
                </c:pt>
                <c:pt idx="19">
                  <c:v>24641.685000000001</c:v>
                </c:pt>
                <c:pt idx="20">
                  <c:v>13668.115</c:v>
                </c:pt>
                <c:pt idx="21">
                  <c:v>23203.814999999999</c:v>
                </c:pt>
                <c:pt idx="22">
                  <c:v>24903.875</c:v>
                </c:pt>
                <c:pt idx="23">
                  <c:v>16356.815000000001</c:v>
                </c:pt>
                <c:pt idx="24">
                  <c:v>15947.665000000001</c:v>
                </c:pt>
                <c:pt idx="25">
                  <c:v>23489.384999999998</c:v>
                </c:pt>
                <c:pt idx="26">
                  <c:v>27089.904999999999</c:v>
                </c:pt>
                <c:pt idx="27">
                  <c:v>26839.404999999999</c:v>
                </c:pt>
                <c:pt idx="28">
                  <c:v>22943.294999999998</c:v>
                </c:pt>
                <c:pt idx="29">
                  <c:v>25742.215</c:v>
                </c:pt>
                <c:pt idx="30">
                  <c:v>40319.644999999997</c:v>
                </c:pt>
                <c:pt idx="31">
                  <c:v>31132.974999999999</c:v>
                </c:pt>
                <c:pt idx="32">
                  <c:v>32557.485000000001</c:v>
                </c:pt>
                <c:pt idx="33">
                  <c:v>46851.014999999999</c:v>
                </c:pt>
                <c:pt idx="34">
                  <c:v>27393.845000000001</c:v>
                </c:pt>
                <c:pt idx="35">
                  <c:v>53055.065000000002</c:v>
                </c:pt>
                <c:pt idx="36">
                  <c:v>38096.875</c:v>
                </c:pt>
                <c:pt idx="37">
                  <c:v>37069.824999999997</c:v>
                </c:pt>
                <c:pt idx="38">
                  <c:v>42554.105000000003</c:v>
                </c:pt>
                <c:pt idx="39">
                  <c:v>34529.754999999997</c:v>
                </c:pt>
                <c:pt idx="40">
                  <c:v>43404.135000000002</c:v>
                </c:pt>
              </c:numCache>
            </c:numRef>
          </c:val>
        </c:ser>
        <c:ser>
          <c:idx val="15"/>
          <c:order val="15"/>
          <c:tx>
            <c:strRef>
              <c:f>EC!$Q$57</c:f>
              <c:strCache>
                <c:ptCount val="1"/>
                <c:pt idx="0">
                  <c:v>Potato</c:v>
                </c:pt>
              </c:strCache>
            </c:strRef>
          </c:tx>
          <c:spPr>
            <a:ln w="25400">
              <a:noFill/>
            </a:ln>
          </c:spPr>
          <c:cat>
            <c:numRef>
              <c:f>EC!$A$62:$A$102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EC!$Q$62:$Q$102</c:f>
              <c:numCache>
                <c:formatCode>0</c:formatCode>
                <c:ptCount val="41"/>
                <c:pt idx="0">
                  <c:v>2187.7133786848071</c:v>
                </c:pt>
                <c:pt idx="1">
                  <c:v>2547.1873015873016</c:v>
                </c:pt>
                <c:pt idx="2">
                  <c:v>2511.0512471655334</c:v>
                </c:pt>
                <c:pt idx="3">
                  <c:v>2490.1532879818596</c:v>
                </c:pt>
                <c:pt idx="4">
                  <c:v>2880.5387755102042</c:v>
                </c:pt>
                <c:pt idx="5">
                  <c:v>2570.2621315192746</c:v>
                </c:pt>
                <c:pt idx="6">
                  <c:v>2743.5410430839006</c:v>
                </c:pt>
                <c:pt idx="7">
                  <c:v>2394.3709750566891</c:v>
                </c:pt>
                <c:pt idx="8">
                  <c:v>2305.844897959184</c:v>
                </c:pt>
                <c:pt idx="9">
                  <c:v>2456.4843537414968</c:v>
                </c:pt>
                <c:pt idx="10">
                  <c:v>2030.3981859410433</c:v>
                </c:pt>
                <c:pt idx="11">
                  <c:v>2349.8176870748298</c:v>
                </c:pt>
                <c:pt idx="12">
                  <c:v>2459.3868480725623</c:v>
                </c:pt>
                <c:pt idx="13">
                  <c:v>2207.5954648526081</c:v>
                </c:pt>
                <c:pt idx="14">
                  <c:v>2425.4276643990929</c:v>
                </c:pt>
                <c:pt idx="15">
                  <c:v>2087.7224489795917</c:v>
                </c:pt>
                <c:pt idx="16">
                  <c:v>2176.3936507936505</c:v>
                </c:pt>
                <c:pt idx="17">
                  <c:v>2371.2961451247161</c:v>
                </c:pt>
                <c:pt idx="18">
                  <c:v>2149.5455782312924</c:v>
                </c:pt>
                <c:pt idx="19">
                  <c:v>2752.393650793651</c:v>
                </c:pt>
                <c:pt idx="20">
                  <c:v>2361.8630385487527</c:v>
                </c:pt>
                <c:pt idx="21">
                  <c:v>2477.9628117913835</c:v>
                </c:pt>
                <c:pt idx="22">
                  <c:v>2622.361904761905</c:v>
                </c:pt>
                <c:pt idx="23">
                  <c:v>2639.1963718820866</c:v>
                </c:pt>
                <c:pt idx="24">
                  <c:v>2659.3687074829936</c:v>
                </c:pt>
                <c:pt idx="25">
                  <c:v>2723.2235827664399</c:v>
                </c:pt>
                <c:pt idx="26">
                  <c:v>2671.5591836734693</c:v>
                </c:pt>
                <c:pt idx="27">
                  <c:v>2693.0376417233556</c:v>
                </c:pt>
                <c:pt idx="28">
                  <c:v>2760.5206349206351</c:v>
                </c:pt>
                <c:pt idx="29">
                  <c:v>2549.9446712018139</c:v>
                </c:pt>
                <c:pt idx="30">
                  <c:v>3070.7972789115647</c:v>
                </c:pt>
                <c:pt idx="31">
                  <c:v>3000.9922902494332</c:v>
                </c:pt>
                <c:pt idx="32">
                  <c:v>2537.6090702947849</c:v>
                </c:pt>
                <c:pt idx="33">
                  <c:v>2861.962811791383</c:v>
                </c:pt>
                <c:pt idx="34">
                  <c:v>2674.7519274376418</c:v>
                </c:pt>
                <c:pt idx="35">
                  <c:v>2790.8517006802726</c:v>
                </c:pt>
                <c:pt idx="36">
                  <c:v>2809.4276643990929</c:v>
                </c:pt>
                <c:pt idx="37">
                  <c:v>2930.1714285714288</c:v>
                </c:pt>
                <c:pt idx="38">
                  <c:v>2637.3097505668934</c:v>
                </c:pt>
                <c:pt idx="39">
                  <c:v>2763.2780045351478</c:v>
                </c:pt>
                <c:pt idx="40">
                  <c:v>3018.9877551020409</c:v>
                </c:pt>
              </c:numCache>
            </c:numRef>
          </c:val>
        </c:ser>
        <c:dLbls>
          <c:showLegendKey val="0"/>
          <c:showVal val="0"/>
          <c:showCatName val="0"/>
          <c:showSerName val="0"/>
          <c:showPercent val="0"/>
          <c:showBubbleSize val="0"/>
        </c:dLbls>
        <c:axId val="200018944"/>
        <c:axId val="200028928"/>
      </c:areaChart>
      <c:dateAx>
        <c:axId val="200018944"/>
        <c:scaling>
          <c:orientation val="minMax"/>
        </c:scaling>
        <c:delete val="0"/>
        <c:axPos val="b"/>
        <c:numFmt formatCode="0" sourceLinked="0"/>
        <c:majorTickMark val="out"/>
        <c:minorTickMark val="none"/>
        <c:tickLblPos val="nextTo"/>
        <c:crossAx val="200028928"/>
        <c:crosses val="autoZero"/>
        <c:auto val="0"/>
        <c:lblOffset val="100"/>
        <c:baseTimeUnit val="days"/>
        <c:majorUnit val="5"/>
        <c:majorTimeUnit val="days"/>
        <c:minorUnit val="1"/>
        <c:minorTimeUnit val="days"/>
      </c:dateAx>
      <c:valAx>
        <c:axId val="200028928"/>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200018944"/>
        <c:crosses val="autoZero"/>
        <c:crossBetween val="midCat"/>
        <c:dispUnits>
          <c:builtInUnit val="thousands"/>
        </c:dispUnits>
      </c:valAx>
    </c:plotArea>
    <c:legend>
      <c:legendPos val="r"/>
      <c:layout>
        <c:manualLayout>
          <c:xMode val="edge"/>
          <c:yMode val="edge"/>
          <c:x val="0.7932493838378587"/>
          <c:y val="9.5050785301906845E-2"/>
          <c:w val="0.17381138719113176"/>
          <c:h val="0.84193989540648262"/>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MB!$B$109</c:f>
              <c:strCache>
                <c:ptCount val="1"/>
                <c:pt idx="0">
                  <c:v>Barley</c:v>
                </c:pt>
              </c:strCache>
            </c:strRef>
          </c:tx>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MB!$B$114:$B$154</c:f>
              <c:numCache>
                <c:formatCode>0</c:formatCode>
                <c:ptCount val="41"/>
                <c:pt idx="0">
                  <c:v>14998.100000000002</c:v>
                </c:pt>
                <c:pt idx="1">
                  <c:v>9578.2000000000007</c:v>
                </c:pt>
                <c:pt idx="2">
                  <c:v>9213</c:v>
                </c:pt>
                <c:pt idx="3">
                  <c:v>12109.700000000003</c:v>
                </c:pt>
                <c:pt idx="4">
                  <c:v>16990.099999999999</c:v>
                </c:pt>
                <c:pt idx="5">
                  <c:v>15363.300000000001</c:v>
                </c:pt>
                <c:pt idx="6">
                  <c:v>10482.9</c:v>
                </c:pt>
                <c:pt idx="7">
                  <c:v>13014.400000000001</c:v>
                </c:pt>
                <c:pt idx="8">
                  <c:v>19339</c:v>
                </c:pt>
                <c:pt idx="9">
                  <c:v>19695.900000000001</c:v>
                </c:pt>
                <c:pt idx="10">
                  <c:v>13188.700000000003</c:v>
                </c:pt>
                <c:pt idx="11">
                  <c:v>16085.400000000001</c:v>
                </c:pt>
                <c:pt idx="12">
                  <c:v>20965.8</c:v>
                </c:pt>
                <c:pt idx="13">
                  <c:v>15360.810000000001</c:v>
                </c:pt>
                <c:pt idx="14">
                  <c:v>16082.910000000002</c:v>
                </c:pt>
                <c:pt idx="15">
                  <c:v>9216.32</c:v>
                </c:pt>
                <c:pt idx="16">
                  <c:v>12830.140000000001</c:v>
                </c:pt>
                <c:pt idx="17">
                  <c:v>16263.850000000002</c:v>
                </c:pt>
                <c:pt idx="18">
                  <c:v>11836.630000000001</c:v>
                </c:pt>
                <c:pt idx="19">
                  <c:v>13011.080000000002</c:v>
                </c:pt>
                <c:pt idx="20">
                  <c:v>10300.299999999999</c:v>
                </c:pt>
                <c:pt idx="21">
                  <c:v>11023.230000000001</c:v>
                </c:pt>
                <c:pt idx="22">
                  <c:v>11023.230000000001</c:v>
                </c:pt>
                <c:pt idx="23">
                  <c:v>17528.77</c:v>
                </c:pt>
                <c:pt idx="24">
                  <c:v>13987.160000000002</c:v>
                </c:pt>
                <c:pt idx="25">
                  <c:v>13535.640000000001</c:v>
                </c:pt>
                <c:pt idx="26">
                  <c:v>10083.67</c:v>
                </c:pt>
                <c:pt idx="27">
                  <c:v>13462.600000000002</c:v>
                </c:pt>
                <c:pt idx="28">
                  <c:v>10246.35</c:v>
                </c:pt>
                <c:pt idx="29">
                  <c:v>9758.31</c:v>
                </c:pt>
                <c:pt idx="30">
                  <c:v>10932.760000000002</c:v>
                </c:pt>
                <c:pt idx="31">
                  <c:v>10607.4</c:v>
                </c:pt>
                <c:pt idx="32">
                  <c:v>5005.7299999999996</c:v>
                </c:pt>
                <c:pt idx="33">
                  <c:v>8592.99</c:v>
                </c:pt>
                <c:pt idx="34">
                  <c:v>9920.99</c:v>
                </c:pt>
                <c:pt idx="35">
                  <c:v>9306.7900000000009</c:v>
                </c:pt>
                <c:pt idx="36">
                  <c:v>7951.4000000000005</c:v>
                </c:pt>
                <c:pt idx="37">
                  <c:v>4047.9100000000003</c:v>
                </c:pt>
                <c:pt idx="38">
                  <c:v>2168.79</c:v>
                </c:pt>
                <c:pt idx="39">
                  <c:v>5131.8900000000003</c:v>
                </c:pt>
                <c:pt idx="40">
                  <c:v>5854.8200000000006</c:v>
                </c:pt>
              </c:numCache>
            </c:numRef>
          </c:val>
        </c:ser>
        <c:ser>
          <c:idx val="3"/>
          <c:order val="1"/>
          <c:tx>
            <c:strRef>
              <c:f>MB!$C$109</c:f>
              <c:strCache>
                <c:ptCount val="1"/>
                <c:pt idx="0">
                  <c:v>Beans, dry</c:v>
                </c:pt>
              </c:strCache>
            </c:strRef>
          </c:tx>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MB!$C$114:$C$154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217.1</c:v>
                </c:pt>
                <c:pt idx="20">
                  <c:v>126.1</c:v>
                </c:pt>
                <c:pt idx="21">
                  <c:v>442</c:v>
                </c:pt>
                <c:pt idx="22">
                  <c:v>595.4</c:v>
                </c:pt>
                <c:pt idx="23">
                  <c:v>501.8</c:v>
                </c:pt>
                <c:pt idx="24">
                  <c:v>620.1</c:v>
                </c:pt>
                <c:pt idx="25">
                  <c:v>937.3</c:v>
                </c:pt>
                <c:pt idx="26">
                  <c:v>1580.8</c:v>
                </c:pt>
                <c:pt idx="27">
                  <c:v>1916.2</c:v>
                </c:pt>
                <c:pt idx="28">
                  <c:v>2077.4</c:v>
                </c:pt>
                <c:pt idx="29">
                  <c:v>3006.9</c:v>
                </c:pt>
                <c:pt idx="30">
                  <c:v>2151.5</c:v>
                </c:pt>
                <c:pt idx="31">
                  <c:v>500.5</c:v>
                </c:pt>
                <c:pt idx="32">
                  <c:v>746.2</c:v>
                </c:pt>
                <c:pt idx="33">
                  <c:v>1992.9</c:v>
                </c:pt>
                <c:pt idx="34">
                  <c:v>1327.3</c:v>
                </c:pt>
                <c:pt idx="35">
                  <c:v>1194.7</c:v>
                </c:pt>
                <c:pt idx="36">
                  <c:v>1099.8</c:v>
                </c:pt>
                <c:pt idx="37">
                  <c:v>993.2</c:v>
                </c:pt>
                <c:pt idx="38">
                  <c:v>536.9</c:v>
                </c:pt>
                <c:pt idx="39">
                  <c:v>1453.4</c:v>
                </c:pt>
                <c:pt idx="40">
                  <c:v>972.4</c:v>
                </c:pt>
              </c:numCache>
            </c:numRef>
          </c:val>
        </c:ser>
        <c:ser>
          <c:idx val="10"/>
          <c:order val="2"/>
          <c:tx>
            <c:strRef>
              <c:f>MB!$F$109</c:f>
              <c:strCache>
                <c:ptCount val="1"/>
                <c:pt idx="0">
                  <c:v>Canola</c:v>
                </c:pt>
              </c:strCache>
            </c:strRef>
          </c:tx>
          <c:spPr>
            <a:solidFill>
              <a:srgbClr val="1F497D">
                <a:lumMod val="60000"/>
                <a:lumOff val="40000"/>
              </a:srgbClr>
            </a:solidFill>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MB!$F$114:$F$154</c:f>
              <c:numCache>
                <c:formatCode>0</c:formatCode>
                <c:ptCount val="41"/>
                <c:pt idx="0">
                  <c:v>2796.0818342400003</c:v>
                </c:pt>
                <c:pt idx="1">
                  <c:v>3087.5405363199998</c:v>
                </c:pt>
                <c:pt idx="2">
                  <c:v>4540.0297823999999</c:v>
                </c:pt>
                <c:pt idx="3">
                  <c:v>1635.0512902400001</c:v>
                </c:pt>
                <c:pt idx="4">
                  <c:v>4648.9264403200004</c:v>
                </c:pt>
                <c:pt idx="5">
                  <c:v>9261.02018752</c:v>
                </c:pt>
                <c:pt idx="6">
                  <c:v>9080.0595647999999</c:v>
                </c:pt>
                <c:pt idx="7">
                  <c:v>4720.9904051200001</c:v>
                </c:pt>
                <c:pt idx="8">
                  <c:v>4903.5524492800005</c:v>
                </c:pt>
                <c:pt idx="9">
                  <c:v>6392.8743884800006</c:v>
                </c:pt>
                <c:pt idx="10">
                  <c:v>6357.6431167999999</c:v>
                </c:pt>
                <c:pt idx="11">
                  <c:v>8711.7326336000006</c:v>
                </c:pt>
                <c:pt idx="12">
                  <c:v>10169.026143999999</c:v>
                </c:pt>
                <c:pt idx="13">
                  <c:v>9080.0595647999999</c:v>
                </c:pt>
                <c:pt idx="14">
                  <c:v>9080.0595647999999</c:v>
                </c:pt>
                <c:pt idx="15">
                  <c:v>10169.026143999999</c:v>
                </c:pt>
                <c:pt idx="16">
                  <c:v>6175.0810726399995</c:v>
                </c:pt>
                <c:pt idx="17">
                  <c:v>7372.9443097599997</c:v>
                </c:pt>
                <c:pt idx="18">
                  <c:v>12748.91608384</c:v>
                </c:pt>
                <c:pt idx="19">
                  <c:v>15799.62392704</c:v>
                </c:pt>
                <c:pt idx="20">
                  <c:v>14528.09530368</c:v>
                </c:pt>
                <c:pt idx="21">
                  <c:v>23789.115491199998</c:v>
                </c:pt>
                <c:pt idx="22">
                  <c:v>19649.441068799999</c:v>
                </c:pt>
                <c:pt idx="23">
                  <c:v>17106.383822080003</c:v>
                </c:pt>
                <c:pt idx="24">
                  <c:v>23971.677535360002</c:v>
                </c:pt>
                <c:pt idx="25">
                  <c:v>28873.6285632</c:v>
                </c:pt>
                <c:pt idx="26">
                  <c:v>27349.07535232</c:v>
                </c:pt>
                <c:pt idx="27">
                  <c:v>23825.948184319997</c:v>
                </c:pt>
                <c:pt idx="28">
                  <c:v>18160.1191296</c:v>
                </c:pt>
                <c:pt idx="29">
                  <c:v>23244.632201600001</c:v>
                </c:pt>
                <c:pt idx="30">
                  <c:v>28329.145273599999</c:v>
                </c:pt>
                <c:pt idx="31">
                  <c:v>27965.62260672</c:v>
                </c:pt>
                <c:pt idx="32">
                  <c:v>20193.9243584</c:v>
                </c:pt>
                <c:pt idx="33">
                  <c:v>29237.151230080002</c:v>
                </c:pt>
                <c:pt idx="34">
                  <c:v>31234.12376576</c:v>
                </c:pt>
                <c:pt idx="35">
                  <c:v>41259.021980159996</c:v>
                </c:pt>
                <c:pt idx="36">
                  <c:v>46308.303780479997</c:v>
                </c:pt>
                <c:pt idx="37">
                  <c:v>35484.296267520003</c:v>
                </c:pt>
                <c:pt idx="38">
                  <c:v>27965.62260672</c:v>
                </c:pt>
                <c:pt idx="39">
                  <c:v>33631.451661439998</c:v>
                </c:pt>
                <c:pt idx="40">
                  <c:v>45980.012385279995</c:v>
                </c:pt>
              </c:numCache>
            </c:numRef>
          </c:val>
        </c:ser>
        <c:ser>
          <c:idx val="15"/>
          <c:order val="3"/>
          <c:tx>
            <c:strRef>
              <c:f>MB!$J$109</c:f>
              <c:strCache>
                <c:ptCount val="1"/>
                <c:pt idx="0">
                  <c:v>Corn for grain</c:v>
                </c:pt>
              </c:strCache>
            </c:strRef>
          </c:tx>
          <c:spPr>
            <a:solidFill>
              <a:srgbClr val="8064A2">
                <a:lumMod val="60000"/>
                <a:lumOff val="40000"/>
              </a:srgbClr>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MB!$J$114:$J$154</c:f>
              <c:numCache>
                <c:formatCode>0</c:formatCode>
                <c:ptCount val="41"/>
                <c:pt idx="0">
                  <c:v>141.12</c:v>
                </c:pt>
                <c:pt idx="1">
                  <c:v>30.24</c:v>
                </c:pt>
                <c:pt idx="2">
                  <c:v>120.33</c:v>
                </c:pt>
                <c:pt idx="3">
                  <c:v>183.96</c:v>
                </c:pt>
                <c:pt idx="4">
                  <c:v>248.22</c:v>
                </c:pt>
                <c:pt idx="5">
                  <c:v>927.99</c:v>
                </c:pt>
                <c:pt idx="6">
                  <c:v>1248.03</c:v>
                </c:pt>
                <c:pt idx="7">
                  <c:v>1200.1500000000001</c:v>
                </c:pt>
                <c:pt idx="8">
                  <c:v>2720.34</c:v>
                </c:pt>
                <c:pt idx="9">
                  <c:v>1600.2</c:v>
                </c:pt>
                <c:pt idx="10">
                  <c:v>1373.4</c:v>
                </c:pt>
                <c:pt idx="11">
                  <c:v>1486.8</c:v>
                </c:pt>
                <c:pt idx="12">
                  <c:v>478.8</c:v>
                </c:pt>
                <c:pt idx="13">
                  <c:v>384.3</c:v>
                </c:pt>
                <c:pt idx="14">
                  <c:v>687.96</c:v>
                </c:pt>
                <c:pt idx="15">
                  <c:v>720.09</c:v>
                </c:pt>
                <c:pt idx="16">
                  <c:v>720.09</c:v>
                </c:pt>
                <c:pt idx="17">
                  <c:v>1040.1300000000001</c:v>
                </c:pt>
                <c:pt idx="18">
                  <c:v>1295.9100000000001</c:v>
                </c:pt>
                <c:pt idx="19">
                  <c:v>224.28</c:v>
                </c:pt>
                <c:pt idx="20">
                  <c:v>231.84</c:v>
                </c:pt>
                <c:pt idx="21">
                  <c:v>735.84</c:v>
                </c:pt>
                <c:pt idx="22">
                  <c:v>592.20000000000005</c:v>
                </c:pt>
                <c:pt idx="23">
                  <c:v>895.86</c:v>
                </c:pt>
                <c:pt idx="24">
                  <c:v>960.12</c:v>
                </c:pt>
                <c:pt idx="25">
                  <c:v>1360.17</c:v>
                </c:pt>
                <c:pt idx="26">
                  <c:v>1504.44</c:v>
                </c:pt>
                <c:pt idx="27">
                  <c:v>1664.46</c:v>
                </c:pt>
                <c:pt idx="28">
                  <c:v>1576.26</c:v>
                </c:pt>
                <c:pt idx="29">
                  <c:v>2320.29</c:v>
                </c:pt>
                <c:pt idx="30">
                  <c:v>3120.39</c:v>
                </c:pt>
                <c:pt idx="31">
                  <c:v>112.14</c:v>
                </c:pt>
                <c:pt idx="32">
                  <c:v>1152.27</c:v>
                </c:pt>
                <c:pt idx="33">
                  <c:v>2392.11</c:v>
                </c:pt>
                <c:pt idx="34">
                  <c:v>3109.05</c:v>
                </c:pt>
                <c:pt idx="35">
                  <c:v>2984.31</c:v>
                </c:pt>
                <c:pt idx="36">
                  <c:v>2288.16</c:v>
                </c:pt>
                <c:pt idx="37">
                  <c:v>3024.63</c:v>
                </c:pt>
                <c:pt idx="38">
                  <c:v>2608.1999999999998</c:v>
                </c:pt>
                <c:pt idx="39">
                  <c:v>5137.0200000000004</c:v>
                </c:pt>
                <c:pt idx="40">
                  <c:v>7681.59</c:v>
                </c:pt>
              </c:numCache>
            </c:numRef>
          </c:val>
        </c:ser>
        <c:ser>
          <c:idx val="7"/>
          <c:order val="4"/>
          <c:tx>
            <c:strRef>
              <c:f>MB!$M$109</c:f>
              <c:strCache>
                <c:ptCount val="1"/>
                <c:pt idx="0">
                  <c:v>Flaxseed</c:v>
                </c:pt>
              </c:strCache>
            </c:strRef>
          </c:tx>
          <c:spPr>
            <a:solidFill>
              <a:srgbClr val="C0504D"/>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MB!$M$114:$M$154</c:f>
              <c:numCache>
                <c:formatCode>0</c:formatCode>
                <c:ptCount val="41"/>
                <c:pt idx="0">
                  <c:v>2509</c:v>
                </c:pt>
                <c:pt idx="1">
                  <c:v>2178.8000000000002</c:v>
                </c:pt>
                <c:pt idx="2">
                  <c:v>2774.2</c:v>
                </c:pt>
                <c:pt idx="3">
                  <c:v>2080</c:v>
                </c:pt>
                <c:pt idx="4">
                  <c:v>4292.6000000000004</c:v>
                </c:pt>
                <c:pt idx="5">
                  <c:v>4127.5</c:v>
                </c:pt>
                <c:pt idx="6">
                  <c:v>5778.5</c:v>
                </c:pt>
                <c:pt idx="7">
                  <c:v>2740.4</c:v>
                </c:pt>
                <c:pt idx="8">
                  <c:v>3400.8</c:v>
                </c:pt>
                <c:pt idx="9">
                  <c:v>5679.7</c:v>
                </c:pt>
                <c:pt idx="10">
                  <c:v>3861</c:v>
                </c:pt>
                <c:pt idx="11">
                  <c:v>5707</c:v>
                </c:pt>
                <c:pt idx="12">
                  <c:v>7267</c:v>
                </c:pt>
                <c:pt idx="13">
                  <c:v>7099.3</c:v>
                </c:pt>
                <c:pt idx="14">
                  <c:v>5184.3999999999996</c:v>
                </c:pt>
                <c:pt idx="15">
                  <c:v>2343.9</c:v>
                </c:pt>
                <c:pt idx="16">
                  <c:v>2840.5</c:v>
                </c:pt>
                <c:pt idx="17">
                  <c:v>4953</c:v>
                </c:pt>
                <c:pt idx="18">
                  <c:v>4292.6000000000004</c:v>
                </c:pt>
                <c:pt idx="19">
                  <c:v>2707.9</c:v>
                </c:pt>
                <c:pt idx="20">
                  <c:v>3170.7</c:v>
                </c:pt>
                <c:pt idx="21">
                  <c:v>4953</c:v>
                </c:pt>
                <c:pt idx="22">
                  <c:v>5250.7</c:v>
                </c:pt>
                <c:pt idx="23">
                  <c:v>4656.6000000000004</c:v>
                </c:pt>
                <c:pt idx="24">
                  <c:v>4622.8</c:v>
                </c:pt>
                <c:pt idx="25">
                  <c:v>4689.1000000000004</c:v>
                </c:pt>
                <c:pt idx="26">
                  <c:v>3533.4</c:v>
                </c:pt>
                <c:pt idx="27">
                  <c:v>2674.1</c:v>
                </c:pt>
                <c:pt idx="28">
                  <c:v>2592.1999999999998</c:v>
                </c:pt>
                <c:pt idx="29">
                  <c:v>2789.8</c:v>
                </c:pt>
                <c:pt idx="30">
                  <c:v>2542.8000000000002</c:v>
                </c:pt>
                <c:pt idx="31">
                  <c:v>1717.3</c:v>
                </c:pt>
                <c:pt idx="32">
                  <c:v>1882.4</c:v>
                </c:pt>
                <c:pt idx="33">
                  <c:v>2509</c:v>
                </c:pt>
                <c:pt idx="34">
                  <c:v>1370.2</c:v>
                </c:pt>
                <c:pt idx="35">
                  <c:v>2096.9</c:v>
                </c:pt>
                <c:pt idx="36">
                  <c:v>2311.4</c:v>
                </c:pt>
                <c:pt idx="37">
                  <c:v>998.4</c:v>
                </c:pt>
                <c:pt idx="38">
                  <c:v>709.8</c:v>
                </c:pt>
                <c:pt idx="39">
                  <c:v>858</c:v>
                </c:pt>
                <c:pt idx="40">
                  <c:v>707.2</c:v>
                </c:pt>
              </c:numCache>
            </c:numRef>
          </c:val>
        </c:ser>
        <c:ser>
          <c:idx val="14"/>
          <c:order val="5"/>
          <c:tx>
            <c:strRef>
              <c:f>MB!$Q$109</c:f>
              <c:strCache>
                <c:ptCount val="1"/>
                <c:pt idx="0">
                  <c:v>Oats</c:v>
                </c:pt>
              </c:strCache>
            </c:strRef>
          </c:tx>
          <c:spPr>
            <a:solidFill>
              <a:srgbClr val="FFFF00"/>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MB!$Q$114:$Q$154</c:f>
              <c:numCache>
                <c:formatCode>0</c:formatCode>
                <c:ptCount val="41"/>
                <c:pt idx="0">
                  <c:v>8553.6</c:v>
                </c:pt>
                <c:pt idx="1">
                  <c:v>5834.4000000000005</c:v>
                </c:pt>
                <c:pt idx="2">
                  <c:v>6784.8000000000011</c:v>
                </c:pt>
                <c:pt idx="3">
                  <c:v>8280.8000000000011</c:v>
                </c:pt>
                <c:pt idx="4">
                  <c:v>7867.2000000000007</c:v>
                </c:pt>
                <c:pt idx="5">
                  <c:v>5561.6</c:v>
                </c:pt>
                <c:pt idx="6">
                  <c:v>2710.4</c:v>
                </c:pt>
                <c:pt idx="7">
                  <c:v>2446.4</c:v>
                </c:pt>
                <c:pt idx="8">
                  <c:v>4074.4000000000005</c:v>
                </c:pt>
                <c:pt idx="9">
                  <c:v>4611.2</c:v>
                </c:pt>
                <c:pt idx="10">
                  <c:v>3528.8000000000006</c:v>
                </c:pt>
                <c:pt idx="11">
                  <c:v>3801.6000000000004</c:v>
                </c:pt>
                <c:pt idx="12">
                  <c:v>4347.2</c:v>
                </c:pt>
                <c:pt idx="13">
                  <c:v>4004.0000000000005</c:v>
                </c:pt>
                <c:pt idx="14">
                  <c:v>3799.8400000000006</c:v>
                </c:pt>
                <c:pt idx="15">
                  <c:v>2035.4400000000003</c:v>
                </c:pt>
                <c:pt idx="16">
                  <c:v>2904.0000000000005</c:v>
                </c:pt>
                <c:pt idx="17">
                  <c:v>2985.8400000000006</c:v>
                </c:pt>
                <c:pt idx="18">
                  <c:v>1954.4800000000002</c:v>
                </c:pt>
                <c:pt idx="19">
                  <c:v>4885.76</c:v>
                </c:pt>
                <c:pt idx="20">
                  <c:v>4342.8</c:v>
                </c:pt>
                <c:pt idx="21">
                  <c:v>5836.1600000000008</c:v>
                </c:pt>
                <c:pt idx="22">
                  <c:v>5496.48</c:v>
                </c:pt>
                <c:pt idx="23">
                  <c:v>9296.32</c:v>
                </c:pt>
                <c:pt idx="24">
                  <c:v>6473.2800000000007</c:v>
                </c:pt>
                <c:pt idx="25">
                  <c:v>9065.76</c:v>
                </c:pt>
                <c:pt idx="26">
                  <c:v>7518.7200000000012</c:v>
                </c:pt>
                <c:pt idx="27">
                  <c:v>8943.44</c:v>
                </c:pt>
                <c:pt idx="28">
                  <c:v>6582.4000000000005</c:v>
                </c:pt>
                <c:pt idx="29">
                  <c:v>8957.52</c:v>
                </c:pt>
                <c:pt idx="30">
                  <c:v>9093.0400000000009</c:v>
                </c:pt>
                <c:pt idx="31">
                  <c:v>7831.1200000000008</c:v>
                </c:pt>
                <c:pt idx="32">
                  <c:v>3878.1600000000003</c:v>
                </c:pt>
                <c:pt idx="33">
                  <c:v>8513.1200000000008</c:v>
                </c:pt>
                <c:pt idx="34">
                  <c:v>10599.6</c:v>
                </c:pt>
                <c:pt idx="35">
                  <c:v>9826.08</c:v>
                </c:pt>
                <c:pt idx="36">
                  <c:v>6785.6800000000012</c:v>
                </c:pt>
                <c:pt idx="37">
                  <c:v>5428.72</c:v>
                </c:pt>
                <c:pt idx="38">
                  <c:v>3799.8400000000006</c:v>
                </c:pt>
                <c:pt idx="39">
                  <c:v>5293.2</c:v>
                </c:pt>
                <c:pt idx="40">
                  <c:v>5198.16</c:v>
                </c:pt>
              </c:numCache>
            </c:numRef>
          </c:val>
        </c:ser>
        <c:ser>
          <c:idx val="16"/>
          <c:order val="6"/>
          <c:tx>
            <c:strRef>
              <c:f>MB!$R$109</c:f>
              <c:strCache>
                <c:ptCount val="1"/>
                <c:pt idx="0">
                  <c:v>Peas, dry</c:v>
                </c:pt>
              </c:strCache>
            </c:strRef>
          </c:tx>
          <c:spPr>
            <a:solidFill>
              <a:srgbClr val="00B0F0"/>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MB!$R$114:$R$154</c:f>
              <c:numCache>
                <c:formatCode>0</c:formatCode>
                <c:ptCount val="41"/>
                <c:pt idx="0">
                  <c:v>191.51499000000001</c:v>
                </c:pt>
                <c:pt idx="1">
                  <c:v>189.41964000000002</c:v>
                </c:pt>
                <c:pt idx="2">
                  <c:v>170.98056000000003</c:v>
                </c:pt>
                <c:pt idx="3">
                  <c:v>225.87873000000005</c:v>
                </c:pt>
                <c:pt idx="4">
                  <c:v>308.01645000000002</c:v>
                </c:pt>
                <c:pt idx="5">
                  <c:v>433.31838000000005</c:v>
                </c:pt>
                <c:pt idx="6">
                  <c:v>433.31838000000005</c:v>
                </c:pt>
                <c:pt idx="7">
                  <c:v>410.68860000000001</c:v>
                </c:pt>
                <c:pt idx="8">
                  <c:v>661.71153000000004</c:v>
                </c:pt>
                <c:pt idx="9">
                  <c:v>684.34131000000002</c:v>
                </c:pt>
                <c:pt idx="10">
                  <c:v>569.93520000000012</c:v>
                </c:pt>
                <c:pt idx="11">
                  <c:v>683.9222400000001</c:v>
                </c:pt>
                <c:pt idx="12">
                  <c:v>844.00698000000011</c:v>
                </c:pt>
                <c:pt idx="13">
                  <c:v>866.63676000000009</c:v>
                </c:pt>
                <c:pt idx="14">
                  <c:v>1208.59788</c:v>
                </c:pt>
                <c:pt idx="15">
                  <c:v>661.29246000000012</c:v>
                </c:pt>
                <c:pt idx="16">
                  <c:v>593.40312000000006</c:v>
                </c:pt>
                <c:pt idx="17">
                  <c:v>616.03290000000004</c:v>
                </c:pt>
                <c:pt idx="18">
                  <c:v>707.39016000000004</c:v>
                </c:pt>
                <c:pt idx="19">
                  <c:v>912.73446000000013</c:v>
                </c:pt>
                <c:pt idx="20">
                  <c:v>718.28598000000011</c:v>
                </c:pt>
                <c:pt idx="21">
                  <c:v>1413.9421800000002</c:v>
                </c:pt>
                <c:pt idx="22">
                  <c:v>1232.0658000000001</c:v>
                </c:pt>
                <c:pt idx="23">
                  <c:v>1106.3448000000001</c:v>
                </c:pt>
                <c:pt idx="24">
                  <c:v>1494.40362</c:v>
                </c:pt>
                <c:pt idx="25">
                  <c:v>1893.3582600000002</c:v>
                </c:pt>
                <c:pt idx="26">
                  <c:v>771.08879999999999</c:v>
                </c:pt>
                <c:pt idx="27">
                  <c:v>1345.2147000000002</c:v>
                </c:pt>
                <c:pt idx="28">
                  <c:v>1224.5225400000002</c:v>
                </c:pt>
                <c:pt idx="29">
                  <c:v>1482.6696600000002</c:v>
                </c:pt>
                <c:pt idx="30">
                  <c:v>1151.60436</c:v>
                </c:pt>
                <c:pt idx="31">
                  <c:v>1341.0240000000003</c:v>
                </c:pt>
                <c:pt idx="32">
                  <c:v>476.90166000000005</c:v>
                </c:pt>
                <c:pt idx="33">
                  <c:v>867.47490000000016</c:v>
                </c:pt>
                <c:pt idx="34">
                  <c:v>818.86278000000016</c:v>
                </c:pt>
                <c:pt idx="35">
                  <c:v>901.0005000000001</c:v>
                </c:pt>
                <c:pt idx="36">
                  <c:v>838.1400000000001</c:v>
                </c:pt>
                <c:pt idx="37">
                  <c:v>524.67564000000004</c:v>
                </c:pt>
                <c:pt idx="38">
                  <c:v>212.04942000000003</c:v>
                </c:pt>
                <c:pt idx="39">
                  <c:v>536.40960000000007</c:v>
                </c:pt>
                <c:pt idx="40">
                  <c:v>567.42078000000004</c:v>
                </c:pt>
              </c:numCache>
            </c:numRef>
          </c:val>
        </c:ser>
        <c:ser>
          <c:idx val="17"/>
          <c:order val="7"/>
          <c:tx>
            <c:strRef>
              <c:f>MB!$S$109</c:f>
              <c:strCache>
                <c:ptCount val="1"/>
                <c:pt idx="0">
                  <c:v>Rye, all</c:v>
                </c:pt>
              </c:strCache>
            </c:strRef>
          </c:tx>
          <c:spPr>
            <a:solidFill>
              <a:srgbClr val="EEECE1">
                <a:lumMod val="90000"/>
              </a:srgbClr>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MB!$S$114:$S$154</c:f>
              <c:numCache>
                <c:formatCode>0</c:formatCode>
                <c:ptCount val="41"/>
                <c:pt idx="0">
                  <c:v>443.61999999999995</c:v>
                </c:pt>
                <c:pt idx="1">
                  <c:v>516.59999999999991</c:v>
                </c:pt>
                <c:pt idx="2">
                  <c:v>623.20000000000005</c:v>
                </c:pt>
                <c:pt idx="3">
                  <c:v>560.05999999999995</c:v>
                </c:pt>
                <c:pt idx="4">
                  <c:v>691.25999999999988</c:v>
                </c:pt>
                <c:pt idx="5">
                  <c:v>815.07999999999993</c:v>
                </c:pt>
                <c:pt idx="6">
                  <c:v>652.72</c:v>
                </c:pt>
                <c:pt idx="7">
                  <c:v>615</c:v>
                </c:pt>
                <c:pt idx="8">
                  <c:v>1435.8199999999997</c:v>
                </c:pt>
                <c:pt idx="9">
                  <c:v>1747.4199999999998</c:v>
                </c:pt>
                <c:pt idx="10">
                  <c:v>1336.6</c:v>
                </c:pt>
                <c:pt idx="11">
                  <c:v>1605.5599999999997</c:v>
                </c:pt>
                <c:pt idx="12">
                  <c:v>1371.8599999999997</c:v>
                </c:pt>
                <c:pt idx="13">
                  <c:v>470.67999999999995</c:v>
                </c:pt>
                <c:pt idx="14">
                  <c:v>374.73999999999995</c:v>
                </c:pt>
                <c:pt idx="15">
                  <c:v>458.37999999999994</c:v>
                </c:pt>
                <c:pt idx="16">
                  <c:v>1624.4199999999998</c:v>
                </c:pt>
                <c:pt idx="17">
                  <c:v>1291.5</c:v>
                </c:pt>
                <c:pt idx="18">
                  <c:v>500.19999999999993</c:v>
                </c:pt>
                <c:pt idx="19">
                  <c:v>541.20000000000005</c:v>
                </c:pt>
                <c:pt idx="20">
                  <c:v>354.23999999999995</c:v>
                </c:pt>
                <c:pt idx="21">
                  <c:v>312.42</c:v>
                </c:pt>
                <c:pt idx="22">
                  <c:v>437.05999999999995</c:v>
                </c:pt>
                <c:pt idx="23">
                  <c:v>541.20000000000005</c:v>
                </c:pt>
                <c:pt idx="24">
                  <c:v>510.03999999999996</c:v>
                </c:pt>
                <c:pt idx="25">
                  <c:v>957.75999999999988</c:v>
                </c:pt>
                <c:pt idx="26">
                  <c:v>624.84</c:v>
                </c:pt>
                <c:pt idx="27">
                  <c:v>458.37999999999994</c:v>
                </c:pt>
                <c:pt idx="28">
                  <c:v>309.14</c:v>
                </c:pt>
                <c:pt idx="29">
                  <c:v>312.42</c:v>
                </c:pt>
                <c:pt idx="30">
                  <c:v>416.55999999999995</c:v>
                </c:pt>
                <c:pt idx="31">
                  <c:v>708.4799999999999</c:v>
                </c:pt>
                <c:pt idx="32">
                  <c:v>312.42</c:v>
                </c:pt>
                <c:pt idx="33">
                  <c:v>708.4799999999999</c:v>
                </c:pt>
                <c:pt idx="34">
                  <c:v>597.78</c:v>
                </c:pt>
                <c:pt idx="35">
                  <c:v>687.15999999999985</c:v>
                </c:pt>
                <c:pt idx="36">
                  <c:v>812.61999999999989</c:v>
                </c:pt>
                <c:pt idx="37">
                  <c:v>478.87999999999994</c:v>
                </c:pt>
                <c:pt idx="38">
                  <c:v>489.53999999999996</c:v>
                </c:pt>
                <c:pt idx="39">
                  <c:v>1020.8999999999999</c:v>
                </c:pt>
                <c:pt idx="40">
                  <c:v>583.02</c:v>
                </c:pt>
              </c:numCache>
            </c:numRef>
          </c:val>
        </c:ser>
        <c:ser>
          <c:idx val="19"/>
          <c:order val="8"/>
          <c:tx>
            <c:strRef>
              <c:f>MB!$U$109</c:f>
              <c:strCache>
                <c:ptCount val="1"/>
                <c:pt idx="0">
                  <c:v>Soybeans</c:v>
                </c:pt>
              </c:strCache>
            </c:strRef>
          </c:tx>
          <c:spPr>
            <a:solidFill>
              <a:srgbClr val="8064A2">
                <a:lumMod val="75000"/>
              </a:srgbClr>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MB!$U$114:$U$154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440.4</c:v>
                </c:pt>
                <c:pt idx="29">
                  <c:v>1306.8</c:v>
                </c:pt>
                <c:pt idx="30">
                  <c:v>1796.4</c:v>
                </c:pt>
                <c:pt idx="31">
                  <c:v>489.6</c:v>
                </c:pt>
                <c:pt idx="32">
                  <c:v>669.6</c:v>
                </c:pt>
                <c:pt idx="33">
                  <c:v>3027.6</c:v>
                </c:pt>
                <c:pt idx="34">
                  <c:v>2433.6</c:v>
                </c:pt>
                <c:pt idx="35">
                  <c:v>2906.4</c:v>
                </c:pt>
                <c:pt idx="36">
                  <c:v>3853.2</c:v>
                </c:pt>
                <c:pt idx="37">
                  <c:v>5224.8</c:v>
                </c:pt>
                <c:pt idx="38">
                  <c:v>4964.3999999999996</c:v>
                </c:pt>
                <c:pt idx="39">
                  <c:v>9242.4</c:v>
                </c:pt>
                <c:pt idx="40">
                  <c:v>12818.4</c:v>
                </c:pt>
              </c:numCache>
            </c:numRef>
          </c:val>
        </c:ser>
        <c:ser>
          <c:idx val="22"/>
          <c:order val="9"/>
          <c:tx>
            <c:strRef>
              <c:f>MB!$X$109</c:f>
              <c:strCache>
                <c:ptCount val="1"/>
                <c:pt idx="0">
                  <c:v>Tame hay</c:v>
                </c:pt>
              </c:strCache>
            </c:strRef>
          </c:tx>
          <c:spPr>
            <a:solidFill>
              <a:srgbClr val="9BBB59">
                <a:lumMod val="60000"/>
                <a:lumOff val="40000"/>
              </a:srgbClr>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MB!$X$114:$X$154</c:f>
              <c:numCache>
                <c:formatCode>0</c:formatCode>
                <c:ptCount val="41"/>
                <c:pt idx="0">
                  <c:v>11477</c:v>
                </c:pt>
                <c:pt idx="1">
                  <c:v>12517.75</c:v>
                </c:pt>
                <c:pt idx="2">
                  <c:v>13041</c:v>
                </c:pt>
                <c:pt idx="3">
                  <c:v>13564.25</c:v>
                </c:pt>
                <c:pt idx="4">
                  <c:v>13564.25</c:v>
                </c:pt>
                <c:pt idx="5">
                  <c:v>15128.25</c:v>
                </c:pt>
                <c:pt idx="6">
                  <c:v>13564.25</c:v>
                </c:pt>
                <c:pt idx="7">
                  <c:v>7825.75</c:v>
                </c:pt>
                <c:pt idx="8">
                  <c:v>13041</c:v>
                </c:pt>
                <c:pt idx="9">
                  <c:v>13041</c:v>
                </c:pt>
                <c:pt idx="10">
                  <c:v>12517.75</c:v>
                </c:pt>
                <c:pt idx="11">
                  <c:v>12000.25</c:v>
                </c:pt>
                <c:pt idx="12">
                  <c:v>12517.75</c:v>
                </c:pt>
                <c:pt idx="13">
                  <c:v>17735.3</c:v>
                </c:pt>
                <c:pt idx="14">
                  <c:v>16692.25</c:v>
                </c:pt>
                <c:pt idx="15">
                  <c:v>9911.2749999999996</c:v>
                </c:pt>
                <c:pt idx="16">
                  <c:v>15127.1</c:v>
                </c:pt>
                <c:pt idx="17">
                  <c:v>20865.025000000001</c:v>
                </c:pt>
                <c:pt idx="18">
                  <c:v>20343.5</c:v>
                </c:pt>
                <c:pt idx="19">
                  <c:v>19404.525000000001</c:v>
                </c:pt>
                <c:pt idx="20">
                  <c:v>17057.375</c:v>
                </c:pt>
                <c:pt idx="21">
                  <c:v>17213.775000000001</c:v>
                </c:pt>
                <c:pt idx="22">
                  <c:v>11997.375</c:v>
                </c:pt>
                <c:pt idx="23">
                  <c:v>16692.25</c:v>
                </c:pt>
                <c:pt idx="24">
                  <c:v>8346.125</c:v>
                </c:pt>
                <c:pt idx="25">
                  <c:v>16561.724999999999</c:v>
                </c:pt>
                <c:pt idx="26">
                  <c:v>18126.875</c:v>
                </c:pt>
                <c:pt idx="27">
                  <c:v>16431.2</c:v>
                </c:pt>
                <c:pt idx="28">
                  <c:v>17996.349999999999</c:v>
                </c:pt>
                <c:pt idx="29">
                  <c:v>12518.9</c:v>
                </c:pt>
                <c:pt idx="30">
                  <c:v>13041</c:v>
                </c:pt>
                <c:pt idx="31">
                  <c:v>20083.025000000001</c:v>
                </c:pt>
                <c:pt idx="32">
                  <c:v>19691.45</c:v>
                </c:pt>
                <c:pt idx="33">
                  <c:v>20083.025000000001</c:v>
                </c:pt>
                <c:pt idx="34">
                  <c:v>19404.525000000001</c:v>
                </c:pt>
                <c:pt idx="35">
                  <c:v>18205.075000000001</c:v>
                </c:pt>
                <c:pt idx="36">
                  <c:v>17474.825000000001</c:v>
                </c:pt>
                <c:pt idx="37">
                  <c:v>17474.825000000001</c:v>
                </c:pt>
                <c:pt idx="38">
                  <c:v>16953.3</c:v>
                </c:pt>
                <c:pt idx="39">
                  <c:v>15048.9</c:v>
                </c:pt>
                <c:pt idx="40">
                  <c:v>15388.15</c:v>
                </c:pt>
              </c:numCache>
            </c:numRef>
          </c:val>
        </c:ser>
        <c:ser>
          <c:idx val="24"/>
          <c:order val="10"/>
          <c:tx>
            <c:strRef>
              <c:f>MB!$Z$109</c:f>
              <c:strCache>
                <c:ptCount val="1"/>
                <c:pt idx="0">
                  <c:v>Wheat, all</c:v>
                </c:pt>
              </c:strCache>
            </c:strRef>
          </c:tx>
          <c:spPr>
            <a:solidFill>
              <a:srgbClr val="F79646">
                <a:lumMod val="60000"/>
                <a:lumOff val="40000"/>
              </a:srgbClr>
            </a:solidFill>
            <a:ln w="25400">
              <a:noFill/>
            </a:ln>
          </c:spPr>
          <c:cat>
            <c:numRef>
              <c:f>MB!$A$114:$A$154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MB!$Z$114:$Z$154</c:f>
              <c:numCache>
                <c:formatCode>0</c:formatCode>
                <c:ptCount val="41"/>
                <c:pt idx="0">
                  <c:v>19902.5</c:v>
                </c:pt>
                <c:pt idx="1">
                  <c:v>15247.5</c:v>
                </c:pt>
                <c:pt idx="2">
                  <c:v>20168.5</c:v>
                </c:pt>
                <c:pt idx="3">
                  <c:v>26628.5</c:v>
                </c:pt>
                <c:pt idx="4">
                  <c:v>26115.5</c:v>
                </c:pt>
                <c:pt idx="5">
                  <c:v>26894.5</c:v>
                </c:pt>
                <c:pt idx="6">
                  <c:v>19389.5</c:v>
                </c:pt>
                <c:pt idx="7">
                  <c:v>18097.5</c:v>
                </c:pt>
                <c:pt idx="8">
                  <c:v>31597</c:v>
                </c:pt>
                <c:pt idx="9">
                  <c:v>35159.5</c:v>
                </c:pt>
                <c:pt idx="10">
                  <c:v>32395.95</c:v>
                </c:pt>
                <c:pt idx="11">
                  <c:v>35551.85</c:v>
                </c:pt>
                <c:pt idx="12">
                  <c:v>49647</c:v>
                </c:pt>
                <c:pt idx="13">
                  <c:v>42353.85</c:v>
                </c:pt>
                <c:pt idx="14">
                  <c:v>37487</c:v>
                </c:pt>
                <c:pt idx="15">
                  <c:v>22624.25</c:v>
                </c:pt>
                <c:pt idx="16">
                  <c:v>39635.9</c:v>
                </c:pt>
                <c:pt idx="17">
                  <c:v>55901.8</c:v>
                </c:pt>
                <c:pt idx="18">
                  <c:v>45659.85</c:v>
                </c:pt>
                <c:pt idx="19">
                  <c:v>55173.15</c:v>
                </c:pt>
                <c:pt idx="20">
                  <c:v>34554.35</c:v>
                </c:pt>
                <c:pt idx="21">
                  <c:v>35117.699999999997</c:v>
                </c:pt>
                <c:pt idx="22">
                  <c:v>32344.65</c:v>
                </c:pt>
                <c:pt idx="23">
                  <c:v>41576.75</c:v>
                </c:pt>
                <c:pt idx="24">
                  <c:v>31826.9</c:v>
                </c:pt>
                <c:pt idx="25">
                  <c:v>30587.15</c:v>
                </c:pt>
                <c:pt idx="26">
                  <c:v>30003.85</c:v>
                </c:pt>
                <c:pt idx="27">
                  <c:v>40527</c:v>
                </c:pt>
                <c:pt idx="28">
                  <c:v>32590.7</c:v>
                </c:pt>
                <c:pt idx="29">
                  <c:v>31589.4</c:v>
                </c:pt>
                <c:pt idx="30">
                  <c:v>37475.599999999999</c:v>
                </c:pt>
                <c:pt idx="31">
                  <c:v>35219.35</c:v>
                </c:pt>
                <c:pt idx="32">
                  <c:v>22492.2</c:v>
                </c:pt>
                <c:pt idx="33">
                  <c:v>36051.550000000003</c:v>
                </c:pt>
                <c:pt idx="34">
                  <c:v>30508.3</c:v>
                </c:pt>
                <c:pt idx="35">
                  <c:v>40668.550000000003</c:v>
                </c:pt>
                <c:pt idx="36">
                  <c:v>39376.550000000003</c:v>
                </c:pt>
                <c:pt idx="37">
                  <c:v>30883.55</c:v>
                </c:pt>
                <c:pt idx="38">
                  <c:v>21174.55</c:v>
                </c:pt>
                <c:pt idx="39">
                  <c:v>37268.5</c:v>
                </c:pt>
                <c:pt idx="40">
                  <c:v>49020</c:v>
                </c:pt>
              </c:numCache>
            </c:numRef>
          </c:val>
        </c:ser>
        <c:ser>
          <c:idx val="0"/>
          <c:order val="11"/>
          <c:tx>
            <c:strRef>
              <c:f>MB!$AA$109</c:f>
              <c:strCache>
                <c:ptCount val="1"/>
                <c:pt idx="0">
                  <c:v>Potato</c:v>
                </c:pt>
              </c:strCache>
            </c:strRef>
          </c:tx>
          <c:spPr>
            <a:ln w="25400">
              <a:noFill/>
            </a:ln>
          </c:spPr>
          <c:val>
            <c:numRef>
              <c:f>MB!$AA$110:$AA$154</c:f>
              <c:numCache>
                <c:formatCode>0</c:formatCode>
                <c:ptCount val="45"/>
                <c:pt idx="0">
                  <c:v>206.80272108843536</c:v>
                </c:pt>
                <c:pt idx="1">
                  <c:v>201.36054421768708</c:v>
                </c:pt>
                <c:pt idx="2">
                  <c:v>223.12925170068027</c:v>
                </c:pt>
                <c:pt idx="3">
                  <c:v>136.05442176870744</c:v>
                </c:pt>
                <c:pt idx="4">
                  <c:v>239.45578231292515</c:v>
                </c:pt>
                <c:pt idx="5">
                  <c:v>266.66666666666663</c:v>
                </c:pt>
                <c:pt idx="6">
                  <c:v>244.89795918367344</c:v>
                </c:pt>
                <c:pt idx="7">
                  <c:v>228.57142857142856</c:v>
                </c:pt>
                <c:pt idx="8">
                  <c:v>299.31972789115645</c:v>
                </c:pt>
                <c:pt idx="9">
                  <c:v>370.0680272108844</c:v>
                </c:pt>
                <c:pt idx="10">
                  <c:v>338.28571428571428</c:v>
                </c:pt>
                <c:pt idx="11">
                  <c:v>342.91156462585036</c:v>
                </c:pt>
                <c:pt idx="12">
                  <c:v>373.9319727891156</c:v>
                </c:pt>
                <c:pt idx="13">
                  <c:v>320.81632653061217</c:v>
                </c:pt>
                <c:pt idx="14">
                  <c:v>322.0680272108844</c:v>
                </c:pt>
                <c:pt idx="15">
                  <c:v>343.29251700680271</c:v>
                </c:pt>
                <c:pt idx="16">
                  <c:v>440.48979591836735</c:v>
                </c:pt>
                <c:pt idx="17">
                  <c:v>419.37414965986397</c:v>
                </c:pt>
                <c:pt idx="18">
                  <c:v>517.2789115646259</c:v>
                </c:pt>
                <c:pt idx="19">
                  <c:v>335.34693877551018</c:v>
                </c:pt>
                <c:pt idx="20">
                  <c:v>337.9591836734694</c:v>
                </c:pt>
                <c:pt idx="21">
                  <c:v>461.93197278911566</c:v>
                </c:pt>
                <c:pt idx="22">
                  <c:v>465.30612244897958</c:v>
                </c:pt>
                <c:pt idx="23">
                  <c:v>620.40816326530603</c:v>
                </c:pt>
                <c:pt idx="24">
                  <c:v>535.51020408163265</c:v>
                </c:pt>
                <c:pt idx="25">
                  <c:v>830.47619047619037</c:v>
                </c:pt>
                <c:pt idx="26">
                  <c:v>669.38775510204084</c:v>
                </c:pt>
                <c:pt idx="27">
                  <c:v>913.36054421768699</c:v>
                </c:pt>
                <c:pt idx="28">
                  <c:v>894.96598639455772</c:v>
                </c:pt>
                <c:pt idx="29">
                  <c:v>927.23809523809518</c:v>
                </c:pt>
                <c:pt idx="30">
                  <c:v>893.87755102040819</c:v>
                </c:pt>
                <c:pt idx="31">
                  <c:v>1006.8027210884353</c:v>
                </c:pt>
                <c:pt idx="32">
                  <c:v>949.98639455782313</c:v>
                </c:pt>
                <c:pt idx="33">
                  <c:v>1005.7142857142857</c:v>
                </c:pt>
                <c:pt idx="34">
                  <c:v>1353.3605442176868</c:v>
                </c:pt>
                <c:pt idx="35">
                  <c:v>1240</c:v>
                </c:pt>
                <c:pt idx="36">
                  <c:v>868.57142857142856</c:v>
                </c:pt>
                <c:pt idx="37">
                  <c:v>1169.6326530612243</c:v>
                </c:pt>
                <c:pt idx="38">
                  <c:v>1287.6190476190473</c:v>
                </c:pt>
                <c:pt idx="39">
                  <c:v>1234.285714285714</c:v>
                </c:pt>
                <c:pt idx="40">
                  <c:v>1180.9523809523807</c:v>
                </c:pt>
                <c:pt idx="41">
                  <c:v>1036.1904761904761</c:v>
                </c:pt>
                <c:pt idx="42">
                  <c:v>952.38095238095229</c:v>
                </c:pt>
                <c:pt idx="43">
                  <c:v>1129.9591836734694</c:v>
                </c:pt>
                <c:pt idx="44">
                  <c:v>1172.517006802721</c:v>
                </c:pt>
              </c:numCache>
            </c:numRef>
          </c:val>
        </c:ser>
        <c:dLbls>
          <c:showLegendKey val="0"/>
          <c:showVal val="0"/>
          <c:showCatName val="0"/>
          <c:showSerName val="0"/>
          <c:showPercent val="0"/>
          <c:showBubbleSize val="0"/>
        </c:dLbls>
        <c:axId val="189366656"/>
        <c:axId val="189368192"/>
      </c:areaChart>
      <c:dateAx>
        <c:axId val="189366656"/>
        <c:scaling>
          <c:orientation val="minMax"/>
        </c:scaling>
        <c:delete val="0"/>
        <c:axPos val="b"/>
        <c:numFmt formatCode="General" sourceLinked="1"/>
        <c:majorTickMark val="out"/>
        <c:minorTickMark val="none"/>
        <c:tickLblPos val="nextTo"/>
        <c:crossAx val="189368192"/>
        <c:crosses val="autoZero"/>
        <c:auto val="0"/>
        <c:lblOffset val="100"/>
        <c:baseTimeUnit val="days"/>
        <c:majorUnit val="5"/>
        <c:majorTimeUnit val="days"/>
      </c:dateAx>
      <c:valAx>
        <c:axId val="189368192"/>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89366656"/>
        <c:crosses val="autoZero"/>
        <c:crossBetween val="midCat"/>
        <c:dispUnits>
          <c:builtInUnit val="thousands"/>
        </c:dispUnits>
      </c:valAx>
    </c:plotArea>
    <c:legend>
      <c:legendPos val="r"/>
      <c:layout>
        <c:manualLayout>
          <c:xMode val="edge"/>
          <c:yMode val="edge"/>
          <c:x val="0.79847017034672474"/>
          <c:y val="0.1654405529231526"/>
          <c:w val="0.1748100111288117"/>
          <c:h val="0.71881946051491752"/>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MB!$B$161</c:f>
              <c:strCache>
                <c:ptCount val="1"/>
                <c:pt idx="0">
                  <c:v>Barley</c:v>
                </c:pt>
              </c:strCache>
            </c:strRef>
          </c:tx>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MB!$B$166:$B$206</c:f>
              <c:numCache>
                <c:formatCode>0</c:formatCode>
                <c:ptCount val="41"/>
                <c:pt idx="0">
                  <c:v>12106.9</c:v>
                </c:pt>
                <c:pt idx="1">
                  <c:v>7731.8</c:v>
                </c:pt>
                <c:pt idx="2">
                  <c:v>7437</c:v>
                </c:pt>
                <c:pt idx="3">
                  <c:v>9775.2999999999993</c:v>
                </c:pt>
                <c:pt idx="4">
                  <c:v>13714.9</c:v>
                </c:pt>
                <c:pt idx="5">
                  <c:v>12401.7</c:v>
                </c:pt>
                <c:pt idx="6">
                  <c:v>8462.1</c:v>
                </c:pt>
                <c:pt idx="7">
                  <c:v>10505.6</c:v>
                </c:pt>
                <c:pt idx="8">
                  <c:v>15611</c:v>
                </c:pt>
                <c:pt idx="9">
                  <c:v>15899.1</c:v>
                </c:pt>
                <c:pt idx="10">
                  <c:v>10646.3</c:v>
                </c:pt>
                <c:pt idx="11">
                  <c:v>12984.6</c:v>
                </c:pt>
                <c:pt idx="12">
                  <c:v>16924.2</c:v>
                </c:pt>
                <c:pt idx="13">
                  <c:v>12399.69</c:v>
                </c:pt>
                <c:pt idx="14">
                  <c:v>12982.59</c:v>
                </c:pt>
                <c:pt idx="15">
                  <c:v>7439.68</c:v>
                </c:pt>
                <c:pt idx="16">
                  <c:v>10356.86</c:v>
                </c:pt>
                <c:pt idx="17">
                  <c:v>13128.65</c:v>
                </c:pt>
                <c:pt idx="18">
                  <c:v>9554.8700000000008</c:v>
                </c:pt>
                <c:pt idx="19">
                  <c:v>10502.92</c:v>
                </c:pt>
                <c:pt idx="20">
                  <c:v>8314.7000000000007</c:v>
                </c:pt>
                <c:pt idx="21">
                  <c:v>8898.27</c:v>
                </c:pt>
                <c:pt idx="22">
                  <c:v>8898.27</c:v>
                </c:pt>
                <c:pt idx="23">
                  <c:v>14149.73</c:v>
                </c:pt>
                <c:pt idx="24">
                  <c:v>11290.84</c:v>
                </c:pt>
                <c:pt idx="25">
                  <c:v>10926.36</c:v>
                </c:pt>
                <c:pt idx="26">
                  <c:v>8139.83</c:v>
                </c:pt>
                <c:pt idx="27">
                  <c:v>10867.4</c:v>
                </c:pt>
                <c:pt idx="28">
                  <c:v>8271.15</c:v>
                </c:pt>
                <c:pt idx="29">
                  <c:v>7877.19</c:v>
                </c:pt>
                <c:pt idx="30">
                  <c:v>8825.24</c:v>
                </c:pt>
                <c:pt idx="31">
                  <c:v>8562.6</c:v>
                </c:pt>
                <c:pt idx="32">
                  <c:v>4040.77</c:v>
                </c:pt>
                <c:pt idx="33">
                  <c:v>6936.51</c:v>
                </c:pt>
                <c:pt idx="34">
                  <c:v>8008.51</c:v>
                </c:pt>
                <c:pt idx="35">
                  <c:v>7512.71</c:v>
                </c:pt>
                <c:pt idx="36">
                  <c:v>6418.6</c:v>
                </c:pt>
                <c:pt idx="37">
                  <c:v>3267.59</c:v>
                </c:pt>
                <c:pt idx="38">
                  <c:v>1750.71</c:v>
                </c:pt>
                <c:pt idx="39">
                  <c:v>4142.6099999999997</c:v>
                </c:pt>
                <c:pt idx="40">
                  <c:v>4726.18</c:v>
                </c:pt>
              </c:numCache>
            </c:numRef>
          </c:val>
        </c:ser>
        <c:ser>
          <c:idx val="3"/>
          <c:order val="1"/>
          <c:tx>
            <c:strRef>
              <c:f>MB!$C$161</c:f>
              <c:strCache>
                <c:ptCount val="1"/>
                <c:pt idx="0">
                  <c:v>Beans, dry</c:v>
                </c:pt>
              </c:strCache>
            </c:strRef>
          </c:tx>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MB!$C$166:$C$206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250.5</c:v>
                </c:pt>
                <c:pt idx="20">
                  <c:v>145.5</c:v>
                </c:pt>
                <c:pt idx="21">
                  <c:v>510</c:v>
                </c:pt>
                <c:pt idx="22">
                  <c:v>687</c:v>
                </c:pt>
                <c:pt idx="23">
                  <c:v>579</c:v>
                </c:pt>
                <c:pt idx="24">
                  <c:v>715.5</c:v>
                </c:pt>
                <c:pt idx="25">
                  <c:v>1081.5</c:v>
                </c:pt>
                <c:pt idx="26">
                  <c:v>1824</c:v>
                </c:pt>
                <c:pt idx="27">
                  <c:v>2211</c:v>
                </c:pt>
                <c:pt idx="28">
                  <c:v>2397</c:v>
                </c:pt>
                <c:pt idx="29">
                  <c:v>3469.5</c:v>
                </c:pt>
                <c:pt idx="30">
                  <c:v>2482.5</c:v>
                </c:pt>
                <c:pt idx="31">
                  <c:v>577.5</c:v>
                </c:pt>
                <c:pt idx="32">
                  <c:v>861</c:v>
                </c:pt>
                <c:pt idx="33">
                  <c:v>2299.5</c:v>
                </c:pt>
                <c:pt idx="34">
                  <c:v>1531.5</c:v>
                </c:pt>
                <c:pt idx="35">
                  <c:v>1378.5</c:v>
                </c:pt>
                <c:pt idx="36">
                  <c:v>1269</c:v>
                </c:pt>
                <c:pt idx="37">
                  <c:v>1146</c:v>
                </c:pt>
                <c:pt idx="38">
                  <c:v>619.5</c:v>
                </c:pt>
                <c:pt idx="39">
                  <c:v>1677</c:v>
                </c:pt>
                <c:pt idx="40">
                  <c:v>1122</c:v>
                </c:pt>
              </c:numCache>
            </c:numRef>
          </c:val>
        </c:ser>
        <c:ser>
          <c:idx val="6"/>
          <c:order val="2"/>
          <c:tx>
            <c:strRef>
              <c:f>MB!$F$161</c:f>
              <c:strCache>
                <c:ptCount val="1"/>
                <c:pt idx="0">
                  <c:v>Canola</c:v>
                </c:pt>
              </c:strCache>
            </c:strRef>
          </c:tx>
          <c:spPr>
            <a:solidFill>
              <a:srgbClr val="1F497D">
                <a:lumMod val="60000"/>
                <a:lumOff val="40000"/>
              </a:srgbClr>
            </a:solidFill>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MB!$F$166:$F$206</c:f>
              <c:numCache>
                <c:formatCode>0</c:formatCode>
                <c:ptCount val="41"/>
                <c:pt idx="0">
                  <c:v>1382.8319999999999</c:v>
                </c:pt>
                <c:pt idx="1">
                  <c:v>1526.9759999999997</c:v>
                </c:pt>
                <c:pt idx="2">
                  <c:v>2245.3199999999997</c:v>
                </c:pt>
                <c:pt idx="3">
                  <c:v>808.63199999999983</c:v>
                </c:pt>
                <c:pt idx="4">
                  <c:v>2299.1759999999995</c:v>
                </c:pt>
                <c:pt idx="5">
                  <c:v>4580.1359999999995</c:v>
                </c:pt>
                <c:pt idx="6">
                  <c:v>4490.6399999999994</c:v>
                </c:pt>
                <c:pt idx="7">
                  <c:v>2334.8159999999993</c:v>
                </c:pt>
                <c:pt idx="8">
                  <c:v>2425.1039999999994</c:v>
                </c:pt>
                <c:pt idx="9">
                  <c:v>3161.6639999999998</c:v>
                </c:pt>
                <c:pt idx="10">
                  <c:v>3144.2399999999993</c:v>
                </c:pt>
                <c:pt idx="11">
                  <c:v>4308.4799999999987</c:v>
                </c:pt>
                <c:pt idx="12">
                  <c:v>5029.1999999999989</c:v>
                </c:pt>
                <c:pt idx="13">
                  <c:v>4490.6399999999994</c:v>
                </c:pt>
                <c:pt idx="14">
                  <c:v>4490.6399999999994</c:v>
                </c:pt>
                <c:pt idx="15">
                  <c:v>5029.1999999999989</c:v>
                </c:pt>
                <c:pt idx="16">
                  <c:v>3053.9519999999993</c:v>
                </c:pt>
                <c:pt idx="17">
                  <c:v>3646.3679999999995</c:v>
                </c:pt>
                <c:pt idx="18">
                  <c:v>6305.1119999999992</c:v>
                </c:pt>
                <c:pt idx="19">
                  <c:v>7813.8719999999994</c:v>
                </c:pt>
                <c:pt idx="20">
                  <c:v>7185.0239999999994</c:v>
                </c:pt>
                <c:pt idx="21">
                  <c:v>11765.159999999998</c:v>
                </c:pt>
                <c:pt idx="22">
                  <c:v>9717.8399999999983</c:v>
                </c:pt>
                <c:pt idx="23">
                  <c:v>8460.1439999999984</c:v>
                </c:pt>
                <c:pt idx="24">
                  <c:v>11855.447999999999</c:v>
                </c:pt>
                <c:pt idx="25">
                  <c:v>14279.759999999998</c:v>
                </c:pt>
                <c:pt idx="26">
                  <c:v>13525.775999999998</c:v>
                </c:pt>
                <c:pt idx="27">
                  <c:v>11783.375999999998</c:v>
                </c:pt>
                <c:pt idx="28">
                  <c:v>8981.2799999999988</c:v>
                </c:pt>
                <c:pt idx="29">
                  <c:v>11495.879999999997</c:v>
                </c:pt>
                <c:pt idx="30">
                  <c:v>14010.479999999998</c:v>
                </c:pt>
                <c:pt idx="31">
                  <c:v>13830.695999999998</c:v>
                </c:pt>
                <c:pt idx="32">
                  <c:v>9987.119999999999</c:v>
                </c:pt>
                <c:pt idx="33">
                  <c:v>14459.543999999998</c:v>
                </c:pt>
                <c:pt idx="34">
                  <c:v>15447.167999999998</c:v>
                </c:pt>
                <c:pt idx="35">
                  <c:v>20405.087999999996</c:v>
                </c:pt>
                <c:pt idx="36">
                  <c:v>22902.263999999996</c:v>
                </c:pt>
                <c:pt idx="37">
                  <c:v>17549.135999999995</c:v>
                </c:pt>
                <c:pt idx="38">
                  <c:v>13830.695999999998</c:v>
                </c:pt>
                <c:pt idx="39">
                  <c:v>16632.791999999998</c:v>
                </c:pt>
                <c:pt idx="40">
                  <c:v>22739.903999999995</c:v>
                </c:pt>
              </c:numCache>
            </c:numRef>
          </c:val>
        </c:ser>
        <c:ser>
          <c:idx val="10"/>
          <c:order val="3"/>
          <c:tx>
            <c:strRef>
              <c:f>MB!$J$161</c:f>
              <c:strCache>
                <c:ptCount val="1"/>
                <c:pt idx="0">
                  <c:v>Corn for grain</c:v>
                </c:pt>
              </c:strCache>
            </c:strRef>
          </c:tx>
          <c:spPr>
            <a:solidFill>
              <a:srgbClr val="8064A2">
                <a:lumMod val="60000"/>
                <a:lumOff val="40000"/>
              </a:srgbClr>
            </a:solidFill>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MB!$J$166:$J$206</c:f>
              <c:numCache>
                <c:formatCode>0</c:formatCode>
                <c:ptCount val="41"/>
                <c:pt idx="0">
                  <c:v>100.8</c:v>
                </c:pt>
                <c:pt idx="1">
                  <c:v>21.6</c:v>
                </c:pt>
                <c:pt idx="2">
                  <c:v>85.95</c:v>
                </c:pt>
                <c:pt idx="3">
                  <c:v>131.4</c:v>
                </c:pt>
                <c:pt idx="4">
                  <c:v>177.3</c:v>
                </c:pt>
                <c:pt idx="5">
                  <c:v>662.85</c:v>
                </c:pt>
                <c:pt idx="6">
                  <c:v>891.45</c:v>
                </c:pt>
                <c:pt idx="7">
                  <c:v>857.25</c:v>
                </c:pt>
                <c:pt idx="8">
                  <c:v>1943.1</c:v>
                </c:pt>
                <c:pt idx="9">
                  <c:v>1143</c:v>
                </c:pt>
                <c:pt idx="10">
                  <c:v>981</c:v>
                </c:pt>
                <c:pt idx="11">
                  <c:v>1062</c:v>
                </c:pt>
                <c:pt idx="12">
                  <c:v>342</c:v>
                </c:pt>
                <c:pt idx="13">
                  <c:v>274.5</c:v>
                </c:pt>
                <c:pt idx="14">
                  <c:v>491.4</c:v>
                </c:pt>
                <c:pt idx="15">
                  <c:v>514.35</c:v>
                </c:pt>
                <c:pt idx="16">
                  <c:v>514.35</c:v>
                </c:pt>
                <c:pt idx="17">
                  <c:v>742.95</c:v>
                </c:pt>
                <c:pt idx="18">
                  <c:v>925.65</c:v>
                </c:pt>
                <c:pt idx="19">
                  <c:v>160.19999999999999</c:v>
                </c:pt>
                <c:pt idx="20">
                  <c:v>165.6</c:v>
                </c:pt>
                <c:pt idx="21">
                  <c:v>525.6</c:v>
                </c:pt>
                <c:pt idx="22">
                  <c:v>423</c:v>
                </c:pt>
                <c:pt idx="23">
                  <c:v>639.9</c:v>
                </c:pt>
                <c:pt idx="24">
                  <c:v>685.8</c:v>
                </c:pt>
                <c:pt idx="25">
                  <c:v>971.55</c:v>
                </c:pt>
                <c:pt idx="26">
                  <c:v>1074.5999999999999</c:v>
                </c:pt>
                <c:pt idx="27">
                  <c:v>1188.9000000000001</c:v>
                </c:pt>
                <c:pt idx="28">
                  <c:v>1125.9000000000001</c:v>
                </c:pt>
                <c:pt idx="29">
                  <c:v>1657.35</c:v>
                </c:pt>
                <c:pt idx="30">
                  <c:v>2228.85</c:v>
                </c:pt>
                <c:pt idx="31">
                  <c:v>80.099999999999994</c:v>
                </c:pt>
                <c:pt idx="32">
                  <c:v>823.05</c:v>
                </c:pt>
                <c:pt idx="33">
                  <c:v>1708.65</c:v>
                </c:pt>
                <c:pt idx="34">
                  <c:v>2220.75</c:v>
                </c:pt>
                <c:pt idx="35">
                  <c:v>2131.65</c:v>
                </c:pt>
                <c:pt idx="36">
                  <c:v>1634.4</c:v>
                </c:pt>
                <c:pt idx="37">
                  <c:v>2160.4499999999998</c:v>
                </c:pt>
                <c:pt idx="38">
                  <c:v>1863</c:v>
                </c:pt>
                <c:pt idx="39">
                  <c:v>3669.3</c:v>
                </c:pt>
                <c:pt idx="40">
                  <c:v>5486.85</c:v>
                </c:pt>
              </c:numCache>
            </c:numRef>
          </c:val>
        </c:ser>
        <c:ser>
          <c:idx val="13"/>
          <c:order val="4"/>
          <c:tx>
            <c:strRef>
              <c:f>MB!$M$161</c:f>
              <c:strCache>
                <c:ptCount val="1"/>
                <c:pt idx="0">
                  <c:v>Flaxseed</c:v>
                </c:pt>
              </c:strCache>
            </c:strRef>
          </c:tx>
          <c:spPr>
            <a:solidFill>
              <a:srgbClr val="C0504D"/>
            </a:solidFill>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MB!$M$166:$M$206</c:f>
              <c:numCache>
                <c:formatCode>0</c:formatCode>
                <c:ptCount val="41"/>
                <c:pt idx="0">
                  <c:v>2123</c:v>
                </c:pt>
                <c:pt idx="1">
                  <c:v>1843.6</c:v>
                </c:pt>
                <c:pt idx="2">
                  <c:v>2347.4</c:v>
                </c:pt>
                <c:pt idx="3">
                  <c:v>1760</c:v>
                </c:pt>
                <c:pt idx="4">
                  <c:v>3632.2</c:v>
                </c:pt>
                <c:pt idx="5">
                  <c:v>3492.5</c:v>
                </c:pt>
                <c:pt idx="6">
                  <c:v>4889.5</c:v>
                </c:pt>
                <c:pt idx="7">
                  <c:v>2318.8000000000002</c:v>
                </c:pt>
                <c:pt idx="8">
                  <c:v>2877.6</c:v>
                </c:pt>
                <c:pt idx="9">
                  <c:v>4805.8999999999996</c:v>
                </c:pt>
                <c:pt idx="10">
                  <c:v>3267</c:v>
                </c:pt>
                <c:pt idx="11">
                  <c:v>4829</c:v>
                </c:pt>
                <c:pt idx="12">
                  <c:v>6149</c:v>
                </c:pt>
                <c:pt idx="13">
                  <c:v>6007.1</c:v>
                </c:pt>
                <c:pt idx="14">
                  <c:v>4386.8</c:v>
                </c:pt>
                <c:pt idx="15">
                  <c:v>1983.3</c:v>
                </c:pt>
                <c:pt idx="16">
                  <c:v>2403.5</c:v>
                </c:pt>
                <c:pt idx="17">
                  <c:v>4191</c:v>
                </c:pt>
                <c:pt idx="18">
                  <c:v>3632.2</c:v>
                </c:pt>
                <c:pt idx="19">
                  <c:v>2291.3000000000002</c:v>
                </c:pt>
                <c:pt idx="20">
                  <c:v>2682.9</c:v>
                </c:pt>
                <c:pt idx="21">
                  <c:v>4191</c:v>
                </c:pt>
                <c:pt idx="22">
                  <c:v>4442.8999999999996</c:v>
                </c:pt>
                <c:pt idx="23">
                  <c:v>3940.2</c:v>
                </c:pt>
                <c:pt idx="24">
                  <c:v>3911.6</c:v>
                </c:pt>
                <c:pt idx="25">
                  <c:v>3967.7</c:v>
                </c:pt>
                <c:pt idx="26">
                  <c:v>2989.8</c:v>
                </c:pt>
                <c:pt idx="27">
                  <c:v>2262.6999999999998</c:v>
                </c:pt>
                <c:pt idx="28">
                  <c:v>2193.4</c:v>
                </c:pt>
                <c:pt idx="29">
                  <c:v>2360.6</c:v>
                </c:pt>
                <c:pt idx="30">
                  <c:v>2151.6</c:v>
                </c:pt>
                <c:pt idx="31">
                  <c:v>1453.1</c:v>
                </c:pt>
                <c:pt idx="32">
                  <c:v>1592.8</c:v>
                </c:pt>
                <c:pt idx="33">
                  <c:v>2123</c:v>
                </c:pt>
                <c:pt idx="34">
                  <c:v>1159.4000000000001</c:v>
                </c:pt>
                <c:pt idx="35">
                  <c:v>1774.3</c:v>
                </c:pt>
                <c:pt idx="36">
                  <c:v>1955.8</c:v>
                </c:pt>
                <c:pt idx="37">
                  <c:v>844.8</c:v>
                </c:pt>
                <c:pt idx="38">
                  <c:v>600.6</c:v>
                </c:pt>
                <c:pt idx="39">
                  <c:v>726</c:v>
                </c:pt>
                <c:pt idx="40">
                  <c:v>598.4</c:v>
                </c:pt>
              </c:numCache>
            </c:numRef>
          </c:val>
        </c:ser>
        <c:ser>
          <c:idx val="15"/>
          <c:order val="5"/>
          <c:tx>
            <c:strRef>
              <c:f>MB!$Q$161</c:f>
              <c:strCache>
                <c:ptCount val="1"/>
                <c:pt idx="0">
                  <c:v>Oats</c:v>
                </c:pt>
              </c:strCache>
            </c:strRef>
          </c:tx>
          <c:spPr>
            <a:solidFill>
              <a:srgbClr val="FFFF00"/>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MB!$Q$166:$Q$206</c:f>
              <c:numCache>
                <c:formatCode>0</c:formatCode>
                <c:ptCount val="41"/>
                <c:pt idx="0">
                  <c:v>5734.8</c:v>
                </c:pt>
                <c:pt idx="1">
                  <c:v>3911.7000000000003</c:v>
                </c:pt>
                <c:pt idx="2">
                  <c:v>4548.8999999999996</c:v>
                </c:pt>
                <c:pt idx="3">
                  <c:v>5551.9</c:v>
                </c:pt>
                <c:pt idx="4">
                  <c:v>5274.6</c:v>
                </c:pt>
                <c:pt idx="5">
                  <c:v>3728.8</c:v>
                </c:pt>
                <c:pt idx="6">
                  <c:v>1817.2</c:v>
                </c:pt>
                <c:pt idx="7">
                  <c:v>1640.2</c:v>
                </c:pt>
                <c:pt idx="8">
                  <c:v>2731.7</c:v>
                </c:pt>
                <c:pt idx="9">
                  <c:v>3091.6</c:v>
                </c:pt>
                <c:pt idx="10">
                  <c:v>2365.9</c:v>
                </c:pt>
                <c:pt idx="11">
                  <c:v>2548.8000000000002</c:v>
                </c:pt>
                <c:pt idx="12">
                  <c:v>2914.6</c:v>
                </c:pt>
                <c:pt idx="13">
                  <c:v>2684.5</c:v>
                </c:pt>
                <c:pt idx="14">
                  <c:v>2547.62</c:v>
                </c:pt>
                <c:pt idx="15">
                  <c:v>1364.67</c:v>
                </c:pt>
                <c:pt idx="16">
                  <c:v>1947.0000000000002</c:v>
                </c:pt>
                <c:pt idx="17">
                  <c:v>2001.8700000000003</c:v>
                </c:pt>
                <c:pt idx="18">
                  <c:v>1310.3900000000001</c:v>
                </c:pt>
                <c:pt idx="19">
                  <c:v>3275.68</c:v>
                </c:pt>
                <c:pt idx="20">
                  <c:v>2911.65</c:v>
                </c:pt>
                <c:pt idx="21">
                  <c:v>3912.8800000000006</c:v>
                </c:pt>
                <c:pt idx="22">
                  <c:v>3685.14</c:v>
                </c:pt>
                <c:pt idx="23">
                  <c:v>6232.76</c:v>
                </c:pt>
                <c:pt idx="24">
                  <c:v>4340.04</c:v>
                </c:pt>
                <c:pt idx="25">
                  <c:v>6078.18</c:v>
                </c:pt>
                <c:pt idx="26">
                  <c:v>5040.96</c:v>
                </c:pt>
                <c:pt idx="27">
                  <c:v>5996.17</c:v>
                </c:pt>
                <c:pt idx="28">
                  <c:v>4413.2</c:v>
                </c:pt>
                <c:pt idx="29">
                  <c:v>6005.61</c:v>
                </c:pt>
                <c:pt idx="30">
                  <c:v>6096.47</c:v>
                </c:pt>
                <c:pt idx="31">
                  <c:v>5250.41</c:v>
                </c:pt>
                <c:pt idx="32">
                  <c:v>2600.13</c:v>
                </c:pt>
                <c:pt idx="33">
                  <c:v>5707.66</c:v>
                </c:pt>
                <c:pt idx="34">
                  <c:v>7106.55</c:v>
                </c:pt>
                <c:pt idx="35">
                  <c:v>6587.94</c:v>
                </c:pt>
                <c:pt idx="36">
                  <c:v>4549.49</c:v>
                </c:pt>
                <c:pt idx="37">
                  <c:v>3639.71</c:v>
                </c:pt>
                <c:pt idx="38">
                  <c:v>2547.62</c:v>
                </c:pt>
                <c:pt idx="39">
                  <c:v>3548.85</c:v>
                </c:pt>
                <c:pt idx="40">
                  <c:v>3485.13</c:v>
                </c:pt>
              </c:numCache>
            </c:numRef>
          </c:val>
        </c:ser>
        <c:ser>
          <c:idx val="16"/>
          <c:order val="6"/>
          <c:tx>
            <c:strRef>
              <c:f>MB!$R$161</c:f>
              <c:strCache>
                <c:ptCount val="1"/>
                <c:pt idx="0">
                  <c:v>Peas, dry</c:v>
                </c:pt>
              </c:strCache>
            </c:strRef>
          </c:tx>
          <c:spPr>
            <a:solidFill>
              <a:srgbClr val="00B0F0"/>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MB!$R$166:$R$206</c:f>
              <c:numCache>
                <c:formatCode>0</c:formatCode>
                <c:ptCount val="41"/>
                <c:pt idx="0">
                  <c:v>268.99020000000002</c:v>
                </c:pt>
                <c:pt idx="1">
                  <c:v>266.04720000000003</c:v>
                </c:pt>
                <c:pt idx="2">
                  <c:v>240.14880000000002</c:v>
                </c:pt>
                <c:pt idx="3">
                  <c:v>317.25540000000001</c:v>
                </c:pt>
                <c:pt idx="4">
                  <c:v>432.62099999999998</c:v>
                </c:pt>
                <c:pt idx="5">
                  <c:v>608.61239999999998</c:v>
                </c:pt>
                <c:pt idx="6">
                  <c:v>608.61239999999998</c:v>
                </c:pt>
                <c:pt idx="7">
                  <c:v>576.82799999999997</c:v>
                </c:pt>
                <c:pt idx="8">
                  <c:v>929.39940000000001</c:v>
                </c:pt>
                <c:pt idx="9">
                  <c:v>961.18380000000002</c:v>
                </c:pt>
                <c:pt idx="10">
                  <c:v>800.49599999999998</c:v>
                </c:pt>
                <c:pt idx="11">
                  <c:v>960.59520000000009</c:v>
                </c:pt>
                <c:pt idx="12">
                  <c:v>1185.4404000000002</c:v>
                </c:pt>
                <c:pt idx="13">
                  <c:v>1217.2248</c:v>
                </c:pt>
                <c:pt idx="14">
                  <c:v>1697.5224000000001</c:v>
                </c:pt>
                <c:pt idx="15">
                  <c:v>928.81080000000009</c:v>
                </c:pt>
                <c:pt idx="16">
                  <c:v>833.45759999999996</c:v>
                </c:pt>
                <c:pt idx="17">
                  <c:v>865.24199999999996</c:v>
                </c:pt>
                <c:pt idx="18">
                  <c:v>993.55680000000007</c:v>
                </c:pt>
                <c:pt idx="19">
                  <c:v>1281.9708000000001</c:v>
                </c:pt>
                <c:pt idx="20">
                  <c:v>1008.8604</c:v>
                </c:pt>
                <c:pt idx="21">
                  <c:v>1985.9364</c:v>
                </c:pt>
                <c:pt idx="22">
                  <c:v>1730.4839999999999</c:v>
                </c:pt>
                <c:pt idx="23">
                  <c:v>1553.904</c:v>
                </c:pt>
                <c:pt idx="24">
                  <c:v>2098.9476</c:v>
                </c:pt>
                <c:pt idx="25">
                  <c:v>2659.2948000000001</c:v>
                </c:pt>
                <c:pt idx="26">
                  <c:v>1083.0239999999999</c:v>
                </c:pt>
                <c:pt idx="27">
                  <c:v>1889.4059999999999</c:v>
                </c:pt>
                <c:pt idx="28">
                  <c:v>1719.8891999999998</c:v>
                </c:pt>
                <c:pt idx="29">
                  <c:v>2082.4668000000001</c:v>
                </c:pt>
                <c:pt idx="30">
                  <c:v>1617.4728</c:v>
                </c:pt>
                <c:pt idx="31">
                  <c:v>1883.52</c:v>
                </c:pt>
                <c:pt idx="32">
                  <c:v>669.82680000000005</c:v>
                </c:pt>
                <c:pt idx="33">
                  <c:v>1218.402</c:v>
                </c:pt>
                <c:pt idx="34">
                  <c:v>1150.1244000000002</c:v>
                </c:pt>
                <c:pt idx="35">
                  <c:v>1265.49</c:v>
                </c:pt>
                <c:pt idx="36">
                  <c:v>1177.2</c:v>
                </c:pt>
                <c:pt idx="37">
                  <c:v>736.92720000000008</c:v>
                </c:pt>
                <c:pt idx="38">
                  <c:v>297.83160000000004</c:v>
                </c:pt>
                <c:pt idx="39">
                  <c:v>753.40800000000002</c:v>
                </c:pt>
                <c:pt idx="40">
                  <c:v>796.96440000000007</c:v>
                </c:pt>
              </c:numCache>
            </c:numRef>
          </c:val>
        </c:ser>
        <c:ser>
          <c:idx val="17"/>
          <c:order val="7"/>
          <c:tx>
            <c:strRef>
              <c:f>MB!$S$161</c:f>
              <c:strCache>
                <c:ptCount val="1"/>
                <c:pt idx="0">
                  <c:v>Rye, all</c:v>
                </c:pt>
              </c:strCache>
            </c:strRef>
          </c:tx>
          <c:spPr>
            <a:solidFill>
              <a:srgbClr val="EEECE1">
                <a:lumMod val="90000"/>
              </a:srgbClr>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MB!$S$166:$S$206</c:f>
              <c:numCache>
                <c:formatCode>0</c:formatCode>
                <c:ptCount val="41"/>
                <c:pt idx="0">
                  <c:v>297.55</c:v>
                </c:pt>
                <c:pt idx="1">
                  <c:v>346.5</c:v>
                </c:pt>
                <c:pt idx="2">
                  <c:v>418</c:v>
                </c:pt>
                <c:pt idx="3">
                  <c:v>375.65</c:v>
                </c:pt>
                <c:pt idx="4">
                  <c:v>463.65</c:v>
                </c:pt>
                <c:pt idx="5">
                  <c:v>546.70000000000005</c:v>
                </c:pt>
                <c:pt idx="6">
                  <c:v>437.8</c:v>
                </c:pt>
                <c:pt idx="7">
                  <c:v>412.5</c:v>
                </c:pt>
                <c:pt idx="8">
                  <c:v>963.05</c:v>
                </c:pt>
                <c:pt idx="9">
                  <c:v>1172.05</c:v>
                </c:pt>
                <c:pt idx="10">
                  <c:v>896.5</c:v>
                </c:pt>
                <c:pt idx="11">
                  <c:v>1076.9000000000001</c:v>
                </c:pt>
                <c:pt idx="12">
                  <c:v>920.15</c:v>
                </c:pt>
                <c:pt idx="13">
                  <c:v>315.7</c:v>
                </c:pt>
                <c:pt idx="14">
                  <c:v>251.35</c:v>
                </c:pt>
                <c:pt idx="15">
                  <c:v>307.45</c:v>
                </c:pt>
                <c:pt idx="16">
                  <c:v>1089.55</c:v>
                </c:pt>
                <c:pt idx="17">
                  <c:v>866.25</c:v>
                </c:pt>
                <c:pt idx="18">
                  <c:v>335.5</c:v>
                </c:pt>
                <c:pt idx="19">
                  <c:v>363</c:v>
                </c:pt>
                <c:pt idx="20">
                  <c:v>237.6</c:v>
                </c:pt>
                <c:pt idx="21">
                  <c:v>209.55</c:v>
                </c:pt>
                <c:pt idx="22">
                  <c:v>293.14999999999998</c:v>
                </c:pt>
                <c:pt idx="23">
                  <c:v>363</c:v>
                </c:pt>
                <c:pt idx="24">
                  <c:v>342.1</c:v>
                </c:pt>
                <c:pt idx="25">
                  <c:v>642.4</c:v>
                </c:pt>
                <c:pt idx="26">
                  <c:v>419.1</c:v>
                </c:pt>
                <c:pt idx="27">
                  <c:v>307.45</c:v>
                </c:pt>
                <c:pt idx="28">
                  <c:v>207.35</c:v>
                </c:pt>
                <c:pt idx="29">
                  <c:v>209.55</c:v>
                </c:pt>
                <c:pt idx="30">
                  <c:v>279.39999999999998</c:v>
                </c:pt>
                <c:pt idx="31">
                  <c:v>475.2</c:v>
                </c:pt>
                <c:pt idx="32">
                  <c:v>209.55</c:v>
                </c:pt>
                <c:pt idx="33">
                  <c:v>475.2</c:v>
                </c:pt>
                <c:pt idx="34">
                  <c:v>400.95</c:v>
                </c:pt>
                <c:pt idx="35">
                  <c:v>460.9</c:v>
                </c:pt>
                <c:pt idx="36">
                  <c:v>545.04999999999995</c:v>
                </c:pt>
                <c:pt idx="37">
                  <c:v>321.2</c:v>
                </c:pt>
                <c:pt idx="38">
                  <c:v>328.35</c:v>
                </c:pt>
                <c:pt idx="39">
                  <c:v>684.75</c:v>
                </c:pt>
                <c:pt idx="40">
                  <c:v>391.05</c:v>
                </c:pt>
              </c:numCache>
            </c:numRef>
          </c:val>
        </c:ser>
        <c:ser>
          <c:idx val="19"/>
          <c:order val="8"/>
          <c:tx>
            <c:strRef>
              <c:f>MB!$U$161</c:f>
              <c:strCache>
                <c:ptCount val="1"/>
                <c:pt idx="0">
                  <c:v>Soybeans</c:v>
                </c:pt>
              </c:strCache>
            </c:strRef>
          </c:tx>
          <c:spPr>
            <a:solidFill>
              <a:srgbClr val="8064A2">
                <a:lumMod val="75000"/>
              </a:srgbClr>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MB!$U$166:$U$206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734</c:v>
                </c:pt>
                <c:pt idx="29">
                  <c:v>2178</c:v>
                </c:pt>
                <c:pt idx="30">
                  <c:v>2994</c:v>
                </c:pt>
                <c:pt idx="31">
                  <c:v>816</c:v>
                </c:pt>
                <c:pt idx="32">
                  <c:v>1116</c:v>
                </c:pt>
                <c:pt idx="33">
                  <c:v>5046</c:v>
                </c:pt>
                <c:pt idx="34">
                  <c:v>4056</c:v>
                </c:pt>
                <c:pt idx="35">
                  <c:v>4844</c:v>
                </c:pt>
                <c:pt idx="36">
                  <c:v>6422</c:v>
                </c:pt>
                <c:pt idx="37">
                  <c:v>8708</c:v>
                </c:pt>
                <c:pt idx="38">
                  <c:v>8274</c:v>
                </c:pt>
                <c:pt idx="39">
                  <c:v>15404</c:v>
                </c:pt>
                <c:pt idx="40">
                  <c:v>21364</c:v>
                </c:pt>
              </c:numCache>
            </c:numRef>
          </c:val>
        </c:ser>
        <c:ser>
          <c:idx val="22"/>
          <c:order val="9"/>
          <c:tx>
            <c:strRef>
              <c:f>MB!$X$161</c:f>
              <c:strCache>
                <c:ptCount val="1"/>
                <c:pt idx="0">
                  <c:v>Tame hay</c:v>
                </c:pt>
              </c:strCache>
            </c:strRef>
          </c:tx>
          <c:spPr>
            <a:solidFill>
              <a:srgbClr val="9BBB59">
                <a:lumMod val="60000"/>
                <a:lumOff val="40000"/>
              </a:srgbClr>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MB!$X$166:$X$206</c:f>
              <c:numCache>
                <c:formatCode>0</c:formatCode>
                <c:ptCount val="41"/>
                <c:pt idx="0">
                  <c:v>45908</c:v>
                </c:pt>
                <c:pt idx="1">
                  <c:v>50071</c:v>
                </c:pt>
                <c:pt idx="2">
                  <c:v>52164</c:v>
                </c:pt>
                <c:pt idx="3">
                  <c:v>54257</c:v>
                </c:pt>
                <c:pt idx="4">
                  <c:v>54257</c:v>
                </c:pt>
                <c:pt idx="5">
                  <c:v>60513</c:v>
                </c:pt>
                <c:pt idx="6">
                  <c:v>54257</c:v>
                </c:pt>
                <c:pt idx="7">
                  <c:v>31303</c:v>
                </c:pt>
                <c:pt idx="8">
                  <c:v>52164</c:v>
                </c:pt>
                <c:pt idx="9">
                  <c:v>52164</c:v>
                </c:pt>
                <c:pt idx="10">
                  <c:v>50071</c:v>
                </c:pt>
                <c:pt idx="11">
                  <c:v>48001</c:v>
                </c:pt>
                <c:pt idx="12">
                  <c:v>50071</c:v>
                </c:pt>
                <c:pt idx="13">
                  <c:v>70941.2</c:v>
                </c:pt>
                <c:pt idx="14">
                  <c:v>66769</c:v>
                </c:pt>
                <c:pt idx="15">
                  <c:v>39645.1</c:v>
                </c:pt>
                <c:pt idx="16">
                  <c:v>60508.4</c:v>
                </c:pt>
                <c:pt idx="17">
                  <c:v>83460.100000000006</c:v>
                </c:pt>
                <c:pt idx="18">
                  <c:v>81374</c:v>
                </c:pt>
                <c:pt idx="19">
                  <c:v>77618.100000000006</c:v>
                </c:pt>
                <c:pt idx="20">
                  <c:v>68229.5</c:v>
                </c:pt>
                <c:pt idx="21">
                  <c:v>68855.100000000006</c:v>
                </c:pt>
                <c:pt idx="22">
                  <c:v>47989.5</c:v>
                </c:pt>
                <c:pt idx="23">
                  <c:v>66769</c:v>
                </c:pt>
                <c:pt idx="24">
                  <c:v>33384.5</c:v>
                </c:pt>
                <c:pt idx="25">
                  <c:v>66246.899999999994</c:v>
                </c:pt>
                <c:pt idx="26">
                  <c:v>72507.5</c:v>
                </c:pt>
                <c:pt idx="27">
                  <c:v>65724.800000000003</c:v>
                </c:pt>
                <c:pt idx="28">
                  <c:v>71985.399999999994</c:v>
                </c:pt>
                <c:pt idx="29">
                  <c:v>50075.6</c:v>
                </c:pt>
                <c:pt idx="30">
                  <c:v>52164</c:v>
                </c:pt>
                <c:pt idx="31">
                  <c:v>80332.100000000006</c:v>
                </c:pt>
                <c:pt idx="32">
                  <c:v>78765.8</c:v>
                </c:pt>
                <c:pt idx="33">
                  <c:v>80332.100000000006</c:v>
                </c:pt>
                <c:pt idx="34">
                  <c:v>77618.100000000006</c:v>
                </c:pt>
                <c:pt idx="35">
                  <c:v>72820.3</c:v>
                </c:pt>
                <c:pt idx="36">
                  <c:v>69899.3</c:v>
                </c:pt>
                <c:pt idx="37">
                  <c:v>69899.3</c:v>
                </c:pt>
                <c:pt idx="38">
                  <c:v>67813.2</c:v>
                </c:pt>
                <c:pt idx="39">
                  <c:v>60195.6</c:v>
                </c:pt>
                <c:pt idx="40">
                  <c:v>61552.6</c:v>
                </c:pt>
              </c:numCache>
            </c:numRef>
          </c:val>
        </c:ser>
        <c:ser>
          <c:idx val="24"/>
          <c:order val="10"/>
          <c:tx>
            <c:strRef>
              <c:f>MB!$Z$161</c:f>
              <c:strCache>
                <c:ptCount val="1"/>
                <c:pt idx="0">
                  <c:v>Wheat, all</c:v>
                </c:pt>
              </c:strCache>
            </c:strRef>
          </c:tx>
          <c:spPr>
            <a:solidFill>
              <a:srgbClr val="F79646">
                <a:lumMod val="60000"/>
                <a:lumOff val="40000"/>
              </a:srgbClr>
            </a:solidFill>
            <a:ln w="25400">
              <a:noFill/>
            </a:ln>
          </c:spPr>
          <c:cat>
            <c:numRef>
              <c:f>MB!$A$166:$A$206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MB!$Z$166:$Z$206</c:f>
              <c:numCache>
                <c:formatCode>0</c:formatCode>
                <c:ptCount val="41"/>
                <c:pt idx="0">
                  <c:v>11522.5</c:v>
                </c:pt>
                <c:pt idx="1">
                  <c:v>8827.5</c:v>
                </c:pt>
                <c:pt idx="2">
                  <c:v>11676.5</c:v>
                </c:pt>
                <c:pt idx="3">
                  <c:v>15416.5</c:v>
                </c:pt>
                <c:pt idx="4">
                  <c:v>15119.5</c:v>
                </c:pt>
                <c:pt idx="5">
                  <c:v>15570.5</c:v>
                </c:pt>
                <c:pt idx="6">
                  <c:v>11225.5</c:v>
                </c:pt>
                <c:pt idx="7">
                  <c:v>10477.5</c:v>
                </c:pt>
                <c:pt idx="8">
                  <c:v>18293</c:v>
                </c:pt>
                <c:pt idx="9">
                  <c:v>20355.5</c:v>
                </c:pt>
                <c:pt idx="10">
                  <c:v>18755.55</c:v>
                </c:pt>
                <c:pt idx="11">
                  <c:v>20582.650000000001</c:v>
                </c:pt>
                <c:pt idx="12">
                  <c:v>28743</c:v>
                </c:pt>
                <c:pt idx="13">
                  <c:v>24520.65</c:v>
                </c:pt>
                <c:pt idx="14">
                  <c:v>21703</c:v>
                </c:pt>
                <c:pt idx="15">
                  <c:v>13098.25</c:v>
                </c:pt>
                <c:pt idx="16">
                  <c:v>22947.1</c:v>
                </c:pt>
                <c:pt idx="17">
                  <c:v>32364.2</c:v>
                </c:pt>
                <c:pt idx="18">
                  <c:v>26434.65</c:v>
                </c:pt>
                <c:pt idx="19">
                  <c:v>31942.35</c:v>
                </c:pt>
                <c:pt idx="20">
                  <c:v>20005.150000000001</c:v>
                </c:pt>
                <c:pt idx="21">
                  <c:v>20331.3</c:v>
                </c:pt>
                <c:pt idx="22">
                  <c:v>18725.849999999999</c:v>
                </c:pt>
                <c:pt idx="23">
                  <c:v>24070.75</c:v>
                </c:pt>
                <c:pt idx="24">
                  <c:v>18426.099999999999</c:v>
                </c:pt>
                <c:pt idx="25">
                  <c:v>17708.349999999999</c:v>
                </c:pt>
                <c:pt idx="26">
                  <c:v>17370.650000000001</c:v>
                </c:pt>
                <c:pt idx="27">
                  <c:v>23463</c:v>
                </c:pt>
                <c:pt idx="28">
                  <c:v>18868.3</c:v>
                </c:pt>
                <c:pt idx="29">
                  <c:v>18288.599999999999</c:v>
                </c:pt>
                <c:pt idx="30">
                  <c:v>21696.400000000001</c:v>
                </c:pt>
                <c:pt idx="31">
                  <c:v>20390.150000000001</c:v>
                </c:pt>
                <c:pt idx="32">
                  <c:v>13021.8</c:v>
                </c:pt>
                <c:pt idx="33">
                  <c:v>20871.95</c:v>
                </c:pt>
                <c:pt idx="34">
                  <c:v>17662.7</c:v>
                </c:pt>
                <c:pt idx="35">
                  <c:v>23544.95</c:v>
                </c:pt>
                <c:pt idx="36">
                  <c:v>22796.95</c:v>
                </c:pt>
                <c:pt idx="37">
                  <c:v>17879.95</c:v>
                </c:pt>
                <c:pt idx="38">
                  <c:v>12258.95</c:v>
                </c:pt>
                <c:pt idx="39">
                  <c:v>21576.5</c:v>
                </c:pt>
                <c:pt idx="40">
                  <c:v>28380</c:v>
                </c:pt>
              </c:numCache>
            </c:numRef>
          </c:val>
        </c:ser>
        <c:ser>
          <c:idx val="0"/>
          <c:order val="11"/>
          <c:tx>
            <c:strRef>
              <c:f>MB!$AA$161</c:f>
              <c:strCache>
                <c:ptCount val="1"/>
                <c:pt idx="0">
                  <c:v>Potato</c:v>
                </c:pt>
              </c:strCache>
            </c:strRef>
          </c:tx>
          <c:spPr>
            <a:ln w="25400">
              <a:noFill/>
            </a:ln>
          </c:spPr>
          <c:val>
            <c:numRef>
              <c:f>MB!$AA$162:$AA$206</c:f>
              <c:numCache>
                <c:formatCode>0</c:formatCode>
                <c:ptCount val="45"/>
                <c:pt idx="0">
                  <c:v>947.84580498866205</c:v>
                </c:pt>
                <c:pt idx="1">
                  <c:v>922.90249433106578</c:v>
                </c:pt>
                <c:pt idx="2">
                  <c:v>1022.6757369614513</c:v>
                </c:pt>
                <c:pt idx="3">
                  <c:v>623.58276643990928</c:v>
                </c:pt>
                <c:pt idx="4">
                  <c:v>1097.5056689342405</c:v>
                </c:pt>
                <c:pt idx="5">
                  <c:v>1222.2222222222222</c:v>
                </c:pt>
                <c:pt idx="6">
                  <c:v>1122.4489795918366</c:v>
                </c:pt>
                <c:pt idx="7">
                  <c:v>1047.6190476190475</c:v>
                </c:pt>
                <c:pt idx="8">
                  <c:v>1371.8820861678005</c:v>
                </c:pt>
                <c:pt idx="9">
                  <c:v>1696.1451247165535</c:v>
                </c:pt>
                <c:pt idx="10">
                  <c:v>1550.4761904761904</c:v>
                </c:pt>
                <c:pt idx="11">
                  <c:v>1571.6780045351475</c:v>
                </c:pt>
                <c:pt idx="12">
                  <c:v>1713.8548752834465</c:v>
                </c:pt>
                <c:pt idx="13">
                  <c:v>1470.408163265306</c:v>
                </c:pt>
                <c:pt idx="14">
                  <c:v>1476.1451247165535</c:v>
                </c:pt>
                <c:pt idx="15">
                  <c:v>1573.4240362811793</c:v>
                </c:pt>
                <c:pt idx="16">
                  <c:v>2018.9115646258504</c:v>
                </c:pt>
                <c:pt idx="17">
                  <c:v>1922.1315192743764</c:v>
                </c:pt>
                <c:pt idx="18">
                  <c:v>2370.8616780045354</c:v>
                </c:pt>
                <c:pt idx="19">
                  <c:v>1537.0068027210882</c:v>
                </c:pt>
                <c:pt idx="20">
                  <c:v>1548.9795918367347</c:v>
                </c:pt>
                <c:pt idx="21">
                  <c:v>2117.1882086167802</c:v>
                </c:pt>
                <c:pt idx="22">
                  <c:v>2132.6530612244901</c:v>
                </c:pt>
                <c:pt idx="23">
                  <c:v>2843.5374149659865</c:v>
                </c:pt>
                <c:pt idx="24">
                  <c:v>2454.4217687074829</c:v>
                </c:pt>
                <c:pt idx="25">
                  <c:v>3806.3492063492063</c:v>
                </c:pt>
                <c:pt idx="26">
                  <c:v>3068.0272108843542</c:v>
                </c:pt>
                <c:pt idx="27">
                  <c:v>4186.235827664399</c:v>
                </c:pt>
                <c:pt idx="28">
                  <c:v>4101.9274376417234</c:v>
                </c:pt>
                <c:pt idx="29">
                  <c:v>4249.8412698412694</c:v>
                </c:pt>
                <c:pt idx="30">
                  <c:v>4096.9387755102043</c:v>
                </c:pt>
                <c:pt idx="31">
                  <c:v>4614.5124716553291</c:v>
                </c:pt>
                <c:pt idx="32">
                  <c:v>4354.1043083900222</c:v>
                </c:pt>
                <c:pt idx="33">
                  <c:v>4609.5238095238101</c:v>
                </c:pt>
                <c:pt idx="34">
                  <c:v>6202.902494331066</c:v>
                </c:pt>
                <c:pt idx="35">
                  <c:v>5683.3333333333339</c:v>
                </c:pt>
                <c:pt idx="36">
                  <c:v>3980.9523809523807</c:v>
                </c:pt>
                <c:pt idx="37">
                  <c:v>5360.8163265306121</c:v>
                </c:pt>
                <c:pt idx="38">
                  <c:v>5901.5873015873012</c:v>
                </c:pt>
                <c:pt idx="39">
                  <c:v>5657.1428571428569</c:v>
                </c:pt>
                <c:pt idx="40">
                  <c:v>5412.6984126984125</c:v>
                </c:pt>
                <c:pt idx="41">
                  <c:v>4749.2063492063489</c:v>
                </c:pt>
                <c:pt idx="42">
                  <c:v>4365.0793650793648</c:v>
                </c:pt>
                <c:pt idx="43">
                  <c:v>5178.9795918367345</c:v>
                </c:pt>
                <c:pt idx="44">
                  <c:v>5374.0362811791383</c:v>
                </c:pt>
              </c:numCache>
            </c:numRef>
          </c:val>
        </c:ser>
        <c:dLbls>
          <c:showLegendKey val="0"/>
          <c:showVal val="0"/>
          <c:showCatName val="0"/>
          <c:showSerName val="0"/>
          <c:showPercent val="0"/>
          <c:showBubbleSize val="0"/>
        </c:dLbls>
        <c:axId val="200680576"/>
        <c:axId val="200682112"/>
      </c:areaChart>
      <c:dateAx>
        <c:axId val="200680576"/>
        <c:scaling>
          <c:orientation val="minMax"/>
        </c:scaling>
        <c:delete val="0"/>
        <c:axPos val="b"/>
        <c:numFmt formatCode="General" sourceLinked="1"/>
        <c:majorTickMark val="out"/>
        <c:minorTickMark val="none"/>
        <c:tickLblPos val="nextTo"/>
        <c:crossAx val="200682112"/>
        <c:crosses val="autoZero"/>
        <c:auto val="0"/>
        <c:lblOffset val="100"/>
        <c:baseTimeUnit val="days"/>
        <c:majorUnit val="5"/>
        <c:majorTimeUnit val="days"/>
      </c:dateAx>
      <c:valAx>
        <c:axId val="200682112"/>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200680576"/>
        <c:crosses val="autoZero"/>
        <c:crossBetween val="midCat"/>
        <c:dispUnits>
          <c:builtInUnit val="thousands"/>
        </c:dispUnits>
      </c:valAx>
    </c:plotArea>
    <c:legend>
      <c:legendPos val="r"/>
      <c:layout>
        <c:manualLayout>
          <c:xMode val="edge"/>
          <c:yMode val="edge"/>
          <c:x val="0.8075158028811108"/>
          <c:y val="0.15676081611739676"/>
          <c:w val="0.17378968139400236"/>
          <c:h val="0.7147006198514622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MB!$B$57</c:f>
              <c:strCache>
                <c:ptCount val="1"/>
                <c:pt idx="0">
                  <c:v>Barley</c:v>
                </c:pt>
              </c:strCache>
            </c:strRef>
          </c:tx>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MB!$B$62:$B$102</c:f>
              <c:numCache>
                <c:formatCode>0</c:formatCode>
                <c:ptCount val="41"/>
                <c:pt idx="0">
                  <c:v>37947</c:v>
                </c:pt>
                <c:pt idx="1">
                  <c:v>24234</c:v>
                </c:pt>
                <c:pt idx="2">
                  <c:v>23310</c:v>
                </c:pt>
                <c:pt idx="3">
                  <c:v>30639</c:v>
                </c:pt>
                <c:pt idx="4">
                  <c:v>42987</c:v>
                </c:pt>
                <c:pt idx="5">
                  <c:v>38871</c:v>
                </c:pt>
                <c:pt idx="6">
                  <c:v>26523</c:v>
                </c:pt>
                <c:pt idx="7">
                  <c:v>32928</c:v>
                </c:pt>
                <c:pt idx="8">
                  <c:v>48930</c:v>
                </c:pt>
                <c:pt idx="9">
                  <c:v>49833</c:v>
                </c:pt>
                <c:pt idx="10">
                  <c:v>33369</c:v>
                </c:pt>
                <c:pt idx="11">
                  <c:v>40698</c:v>
                </c:pt>
                <c:pt idx="12">
                  <c:v>53046</c:v>
                </c:pt>
                <c:pt idx="13">
                  <c:v>38864.699999999997</c:v>
                </c:pt>
                <c:pt idx="14">
                  <c:v>40691.699999999997</c:v>
                </c:pt>
                <c:pt idx="15">
                  <c:v>23318.400000000001</c:v>
                </c:pt>
                <c:pt idx="16">
                  <c:v>32461.8</c:v>
                </c:pt>
                <c:pt idx="17">
                  <c:v>41149.5</c:v>
                </c:pt>
                <c:pt idx="18">
                  <c:v>29948.1</c:v>
                </c:pt>
                <c:pt idx="19">
                  <c:v>32919.599999999999</c:v>
                </c:pt>
                <c:pt idx="20">
                  <c:v>26061</c:v>
                </c:pt>
                <c:pt idx="21">
                  <c:v>27890.1</c:v>
                </c:pt>
                <c:pt idx="22">
                  <c:v>27890.1</c:v>
                </c:pt>
                <c:pt idx="23">
                  <c:v>44349.9</c:v>
                </c:pt>
                <c:pt idx="24">
                  <c:v>35389.199999999997</c:v>
                </c:pt>
                <c:pt idx="25">
                  <c:v>34246.800000000003</c:v>
                </c:pt>
                <c:pt idx="26">
                  <c:v>25512.9</c:v>
                </c:pt>
                <c:pt idx="27">
                  <c:v>34062</c:v>
                </c:pt>
                <c:pt idx="28">
                  <c:v>25924.5</c:v>
                </c:pt>
                <c:pt idx="29">
                  <c:v>24689.7</c:v>
                </c:pt>
                <c:pt idx="30">
                  <c:v>27661.200000000001</c:v>
                </c:pt>
                <c:pt idx="31">
                  <c:v>26838</c:v>
                </c:pt>
                <c:pt idx="32">
                  <c:v>12665.1</c:v>
                </c:pt>
                <c:pt idx="33">
                  <c:v>21741.3</c:v>
                </c:pt>
                <c:pt idx="34">
                  <c:v>25101.3</c:v>
                </c:pt>
                <c:pt idx="35">
                  <c:v>23547.3</c:v>
                </c:pt>
                <c:pt idx="36">
                  <c:v>20118</c:v>
                </c:pt>
                <c:pt idx="37">
                  <c:v>10241.700000000001</c:v>
                </c:pt>
                <c:pt idx="38">
                  <c:v>5487.3</c:v>
                </c:pt>
                <c:pt idx="39">
                  <c:v>12984.3</c:v>
                </c:pt>
                <c:pt idx="40">
                  <c:v>14813.4</c:v>
                </c:pt>
              </c:numCache>
            </c:numRef>
          </c:val>
        </c:ser>
        <c:ser>
          <c:idx val="3"/>
          <c:order val="1"/>
          <c:tx>
            <c:strRef>
              <c:f>MB!$C$57</c:f>
              <c:strCache>
                <c:ptCount val="1"/>
                <c:pt idx="0">
                  <c:v>Beans, dry</c:v>
                </c:pt>
              </c:strCache>
            </c:strRef>
          </c:tx>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MB!$C$62:$C$102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835</c:v>
                </c:pt>
                <c:pt idx="20">
                  <c:v>485</c:v>
                </c:pt>
                <c:pt idx="21">
                  <c:v>1700</c:v>
                </c:pt>
                <c:pt idx="22">
                  <c:v>2290</c:v>
                </c:pt>
                <c:pt idx="23">
                  <c:v>1930</c:v>
                </c:pt>
                <c:pt idx="24">
                  <c:v>2385</c:v>
                </c:pt>
                <c:pt idx="25">
                  <c:v>3605</c:v>
                </c:pt>
                <c:pt idx="26">
                  <c:v>6080</c:v>
                </c:pt>
                <c:pt idx="27">
                  <c:v>7370</c:v>
                </c:pt>
                <c:pt idx="28">
                  <c:v>7990</c:v>
                </c:pt>
                <c:pt idx="29">
                  <c:v>11565</c:v>
                </c:pt>
                <c:pt idx="30">
                  <c:v>8275</c:v>
                </c:pt>
                <c:pt idx="31">
                  <c:v>1925</c:v>
                </c:pt>
                <c:pt idx="32">
                  <c:v>2870</c:v>
                </c:pt>
                <c:pt idx="33">
                  <c:v>7665</c:v>
                </c:pt>
                <c:pt idx="34">
                  <c:v>5105</c:v>
                </c:pt>
                <c:pt idx="35">
                  <c:v>4595</c:v>
                </c:pt>
                <c:pt idx="36">
                  <c:v>4230</c:v>
                </c:pt>
                <c:pt idx="37">
                  <c:v>3820</c:v>
                </c:pt>
                <c:pt idx="38">
                  <c:v>2065</c:v>
                </c:pt>
                <c:pt idx="39">
                  <c:v>5590</c:v>
                </c:pt>
                <c:pt idx="40">
                  <c:v>3740</c:v>
                </c:pt>
              </c:numCache>
            </c:numRef>
          </c:val>
        </c:ser>
        <c:ser>
          <c:idx val="10"/>
          <c:order val="2"/>
          <c:tx>
            <c:strRef>
              <c:f>MB!$F$57</c:f>
              <c:strCache>
                <c:ptCount val="1"/>
                <c:pt idx="0">
                  <c:v>Canola</c:v>
                </c:pt>
              </c:strCache>
            </c:strRef>
          </c:tx>
          <c:spPr>
            <a:solidFill>
              <a:srgbClr val="1F497D">
                <a:lumMod val="60000"/>
                <a:lumOff val="40000"/>
              </a:srgbClr>
            </a:solidFill>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MB!$F$62:$F$102</c:f>
              <c:numCache>
                <c:formatCode>0</c:formatCode>
                <c:ptCount val="41"/>
                <c:pt idx="0">
                  <c:v>6007.351228165533</c:v>
                </c:pt>
                <c:pt idx="1">
                  <c:v>6688.9141860603067</c:v>
                </c:pt>
                <c:pt idx="2">
                  <c:v>9847.9128780889623</c:v>
                </c:pt>
                <c:pt idx="3">
                  <c:v>3529.1512709486169</c:v>
                </c:pt>
                <c:pt idx="4">
                  <c:v>9751.1350980721691</c:v>
                </c:pt>
                <c:pt idx="5">
                  <c:v>19522.974377076956</c:v>
                </c:pt>
                <c:pt idx="6">
                  <c:v>19561.06284019769</c:v>
                </c:pt>
                <c:pt idx="7">
                  <c:v>10256.225147235094</c:v>
                </c:pt>
                <c:pt idx="8">
                  <c:v>10407.136193410211</c:v>
                </c:pt>
                <c:pt idx="9">
                  <c:v>13660.039125581396</c:v>
                </c:pt>
                <c:pt idx="10">
                  <c:v>13699.864161458334</c:v>
                </c:pt>
                <c:pt idx="11">
                  <c:v>18666.113053497942</c:v>
                </c:pt>
                <c:pt idx="12">
                  <c:v>21136.296419753086</c:v>
                </c:pt>
                <c:pt idx="13">
                  <c:v>19052.388898638423</c:v>
                </c:pt>
                <c:pt idx="14">
                  <c:v>19032.998216560511</c:v>
                </c:pt>
                <c:pt idx="15">
                  <c:v>21990.18239382239</c:v>
                </c:pt>
                <c:pt idx="16">
                  <c:v>13454.574157053008</c:v>
                </c:pt>
                <c:pt idx="17">
                  <c:v>15599.104644816814</c:v>
                </c:pt>
                <c:pt idx="18">
                  <c:v>26498.744473101528</c:v>
                </c:pt>
                <c:pt idx="19">
                  <c:v>32828.475353546943</c:v>
                </c:pt>
                <c:pt idx="20">
                  <c:v>30894.91587128309</c:v>
                </c:pt>
                <c:pt idx="21">
                  <c:v>49784.372159829982</c:v>
                </c:pt>
                <c:pt idx="22">
                  <c:v>41582.63538824529</c:v>
                </c:pt>
                <c:pt idx="23">
                  <c:v>35225.460433221742</c:v>
                </c:pt>
                <c:pt idx="24">
                  <c:v>49804.074508412188</c:v>
                </c:pt>
                <c:pt idx="25">
                  <c:v>59749.237730267909</c:v>
                </c:pt>
                <c:pt idx="26">
                  <c:v>56267.671450326474</c:v>
                </c:pt>
                <c:pt idx="27">
                  <c:v>49441.533805990584</c:v>
                </c:pt>
                <c:pt idx="28">
                  <c:v>37946.669962145112</c:v>
                </c:pt>
                <c:pt idx="29">
                  <c:v>47980.528765544193</c:v>
                </c:pt>
                <c:pt idx="30">
                  <c:v>58122.165692964176</c:v>
                </c:pt>
                <c:pt idx="31">
                  <c:v>57493.819993931</c:v>
                </c:pt>
                <c:pt idx="32">
                  <c:v>42334.777299622467</c:v>
                </c:pt>
                <c:pt idx="33">
                  <c:v>59703.723141992807</c:v>
                </c:pt>
                <c:pt idx="34">
                  <c:v>64830.214879400737</c:v>
                </c:pt>
                <c:pt idx="35">
                  <c:v>82811.685643902441</c:v>
                </c:pt>
                <c:pt idx="36">
                  <c:v>91847.597803783778</c:v>
                </c:pt>
                <c:pt idx="37">
                  <c:v>72776.603492197682</c:v>
                </c:pt>
                <c:pt idx="38">
                  <c:v>58051.959136058867</c:v>
                </c:pt>
                <c:pt idx="39">
                  <c:v>70412.895129653334</c:v>
                </c:pt>
                <c:pt idx="40">
                  <c:v>90781.787579368247</c:v>
                </c:pt>
              </c:numCache>
            </c:numRef>
          </c:val>
        </c:ser>
        <c:ser>
          <c:idx val="15"/>
          <c:order val="3"/>
          <c:tx>
            <c:strRef>
              <c:f>MB!$J$57</c:f>
              <c:strCache>
                <c:ptCount val="1"/>
                <c:pt idx="0">
                  <c:v>Corn for grain</c:v>
                </c:pt>
              </c:strCache>
            </c:strRef>
          </c:tx>
          <c:spPr>
            <a:solidFill>
              <a:srgbClr val="8064A2">
                <a:lumMod val="60000"/>
                <a:lumOff val="40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MB!$J$62:$J$102</c:f>
              <c:numCache>
                <c:formatCode>0</c:formatCode>
                <c:ptCount val="41"/>
                <c:pt idx="0">
                  <c:v>268.8</c:v>
                </c:pt>
                <c:pt idx="1">
                  <c:v>57.6</c:v>
                </c:pt>
                <c:pt idx="2">
                  <c:v>229.2</c:v>
                </c:pt>
                <c:pt idx="3">
                  <c:v>350.4</c:v>
                </c:pt>
                <c:pt idx="4">
                  <c:v>472.8</c:v>
                </c:pt>
                <c:pt idx="5">
                  <c:v>1767.6</c:v>
                </c:pt>
                <c:pt idx="6">
                  <c:v>2377.1999999999998</c:v>
                </c:pt>
                <c:pt idx="7">
                  <c:v>2286</c:v>
                </c:pt>
                <c:pt idx="8">
                  <c:v>5181.6000000000004</c:v>
                </c:pt>
                <c:pt idx="9">
                  <c:v>3048</c:v>
                </c:pt>
                <c:pt idx="10">
                  <c:v>2616</c:v>
                </c:pt>
                <c:pt idx="11">
                  <c:v>2832</c:v>
                </c:pt>
                <c:pt idx="12">
                  <c:v>912</c:v>
                </c:pt>
                <c:pt idx="13">
                  <c:v>732</c:v>
                </c:pt>
                <c:pt idx="14">
                  <c:v>1310.4000000000001</c:v>
                </c:pt>
                <c:pt idx="15">
                  <c:v>1371.6</c:v>
                </c:pt>
                <c:pt idx="16">
                  <c:v>1371.6</c:v>
                </c:pt>
                <c:pt idx="17">
                  <c:v>1981.2</c:v>
                </c:pt>
                <c:pt idx="18">
                  <c:v>2468.4</c:v>
                </c:pt>
                <c:pt idx="19">
                  <c:v>427.2</c:v>
                </c:pt>
                <c:pt idx="20">
                  <c:v>441.6</c:v>
                </c:pt>
                <c:pt idx="21">
                  <c:v>1401.6</c:v>
                </c:pt>
                <c:pt idx="22">
                  <c:v>1128</c:v>
                </c:pt>
                <c:pt idx="23">
                  <c:v>1706.4</c:v>
                </c:pt>
                <c:pt idx="24">
                  <c:v>1828.8</c:v>
                </c:pt>
                <c:pt idx="25">
                  <c:v>2590.8000000000002</c:v>
                </c:pt>
                <c:pt idx="26">
                  <c:v>2865.6</c:v>
                </c:pt>
                <c:pt idx="27">
                  <c:v>3170.4</c:v>
                </c:pt>
                <c:pt idx="28">
                  <c:v>3002.4</c:v>
                </c:pt>
                <c:pt idx="29">
                  <c:v>4419.6000000000004</c:v>
                </c:pt>
                <c:pt idx="30">
                  <c:v>5943.6</c:v>
                </c:pt>
                <c:pt idx="31">
                  <c:v>213.6</c:v>
                </c:pt>
                <c:pt idx="32">
                  <c:v>2194.8000000000002</c:v>
                </c:pt>
                <c:pt idx="33">
                  <c:v>4556.3999999999996</c:v>
                </c:pt>
                <c:pt idx="34">
                  <c:v>5922</c:v>
                </c:pt>
                <c:pt idx="35">
                  <c:v>5684.4</c:v>
                </c:pt>
                <c:pt idx="36">
                  <c:v>4358.3999999999996</c:v>
                </c:pt>
                <c:pt idx="37">
                  <c:v>5761.2</c:v>
                </c:pt>
                <c:pt idx="38">
                  <c:v>4968</c:v>
                </c:pt>
                <c:pt idx="39">
                  <c:v>9784.7999999999993</c:v>
                </c:pt>
                <c:pt idx="40">
                  <c:v>14631.6</c:v>
                </c:pt>
              </c:numCache>
            </c:numRef>
          </c:val>
        </c:ser>
        <c:ser>
          <c:idx val="19"/>
          <c:order val="4"/>
          <c:tx>
            <c:strRef>
              <c:f>MB!$M$57</c:f>
              <c:strCache>
                <c:ptCount val="1"/>
                <c:pt idx="0">
                  <c:v>Flaxseed</c:v>
                </c:pt>
              </c:strCache>
            </c:strRef>
          </c:tx>
          <c:spPr>
            <a:solidFill>
              <a:srgbClr val="C0504D">
                <a:lumMod val="60000"/>
                <a:lumOff val="40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MB!$M$62:$M$102</c:f>
              <c:numCache>
                <c:formatCode>0</c:formatCode>
                <c:ptCount val="41"/>
                <c:pt idx="0">
                  <c:v>8685</c:v>
                </c:pt>
                <c:pt idx="1">
                  <c:v>7542</c:v>
                </c:pt>
                <c:pt idx="2">
                  <c:v>9603</c:v>
                </c:pt>
                <c:pt idx="3">
                  <c:v>7200</c:v>
                </c:pt>
                <c:pt idx="4">
                  <c:v>14859</c:v>
                </c:pt>
                <c:pt idx="5">
                  <c:v>14287.5</c:v>
                </c:pt>
                <c:pt idx="6">
                  <c:v>20002.5</c:v>
                </c:pt>
                <c:pt idx="7">
                  <c:v>9486</c:v>
                </c:pt>
                <c:pt idx="8">
                  <c:v>11772</c:v>
                </c:pt>
                <c:pt idx="9">
                  <c:v>19660.5</c:v>
                </c:pt>
                <c:pt idx="10">
                  <c:v>13365</c:v>
                </c:pt>
                <c:pt idx="11">
                  <c:v>19755</c:v>
                </c:pt>
                <c:pt idx="12">
                  <c:v>25155</c:v>
                </c:pt>
                <c:pt idx="13">
                  <c:v>24574.5</c:v>
                </c:pt>
                <c:pt idx="14">
                  <c:v>17946</c:v>
                </c:pt>
                <c:pt idx="15">
                  <c:v>8113.5</c:v>
                </c:pt>
                <c:pt idx="16">
                  <c:v>9832.5</c:v>
                </c:pt>
                <c:pt idx="17">
                  <c:v>17145</c:v>
                </c:pt>
                <c:pt idx="18">
                  <c:v>14859</c:v>
                </c:pt>
                <c:pt idx="19">
                  <c:v>9373.5</c:v>
                </c:pt>
                <c:pt idx="20">
                  <c:v>10975.5</c:v>
                </c:pt>
                <c:pt idx="21">
                  <c:v>17145</c:v>
                </c:pt>
                <c:pt idx="22">
                  <c:v>18175.5</c:v>
                </c:pt>
                <c:pt idx="23">
                  <c:v>16119</c:v>
                </c:pt>
                <c:pt idx="24">
                  <c:v>16002</c:v>
                </c:pt>
                <c:pt idx="25">
                  <c:v>16231.5</c:v>
                </c:pt>
                <c:pt idx="26">
                  <c:v>12231</c:v>
                </c:pt>
                <c:pt idx="27">
                  <c:v>9256.5</c:v>
                </c:pt>
                <c:pt idx="28">
                  <c:v>8973</c:v>
                </c:pt>
                <c:pt idx="29">
                  <c:v>9657</c:v>
                </c:pt>
                <c:pt idx="30">
                  <c:v>8802</c:v>
                </c:pt>
                <c:pt idx="31">
                  <c:v>5944.5</c:v>
                </c:pt>
                <c:pt idx="32">
                  <c:v>6516</c:v>
                </c:pt>
                <c:pt idx="33">
                  <c:v>8685</c:v>
                </c:pt>
                <c:pt idx="34">
                  <c:v>4743</c:v>
                </c:pt>
                <c:pt idx="35">
                  <c:v>7258.5</c:v>
                </c:pt>
                <c:pt idx="36">
                  <c:v>8001</c:v>
                </c:pt>
                <c:pt idx="37">
                  <c:v>3456</c:v>
                </c:pt>
                <c:pt idx="38">
                  <c:v>2457</c:v>
                </c:pt>
                <c:pt idx="39">
                  <c:v>2970</c:v>
                </c:pt>
                <c:pt idx="40">
                  <c:v>2448</c:v>
                </c:pt>
              </c:numCache>
            </c:numRef>
          </c:val>
        </c:ser>
        <c:ser>
          <c:idx val="1"/>
          <c:order val="5"/>
          <c:tx>
            <c:strRef>
              <c:f>MB!$Q$57</c:f>
              <c:strCache>
                <c:ptCount val="1"/>
                <c:pt idx="0">
                  <c:v>Oats</c:v>
                </c:pt>
              </c:strCache>
            </c:strRef>
          </c:tx>
          <c:spPr>
            <a:solidFill>
              <a:srgbClr val="FFFF00"/>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MB!$Q$62:$Q$102</c:f>
              <c:numCache>
                <c:formatCode>0</c:formatCode>
                <c:ptCount val="41"/>
                <c:pt idx="0">
                  <c:v>23328</c:v>
                </c:pt>
                <c:pt idx="1">
                  <c:v>15912</c:v>
                </c:pt>
                <c:pt idx="2">
                  <c:v>18504</c:v>
                </c:pt>
                <c:pt idx="3">
                  <c:v>22584</c:v>
                </c:pt>
                <c:pt idx="4">
                  <c:v>21456</c:v>
                </c:pt>
                <c:pt idx="5">
                  <c:v>15168</c:v>
                </c:pt>
                <c:pt idx="6">
                  <c:v>7392</c:v>
                </c:pt>
                <c:pt idx="7">
                  <c:v>6672</c:v>
                </c:pt>
                <c:pt idx="8">
                  <c:v>11112</c:v>
                </c:pt>
                <c:pt idx="9">
                  <c:v>12576</c:v>
                </c:pt>
                <c:pt idx="10">
                  <c:v>9624</c:v>
                </c:pt>
                <c:pt idx="11">
                  <c:v>10368</c:v>
                </c:pt>
                <c:pt idx="12">
                  <c:v>11856</c:v>
                </c:pt>
                <c:pt idx="13">
                  <c:v>10920</c:v>
                </c:pt>
                <c:pt idx="14">
                  <c:v>10363.200000000001</c:v>
                </c:pt>
                <c:pt idx="15">
                  <c:v>5551.2</c:v>
                </c:pt>
                <c:pt idx="16">
                  <c:v>7920</c:v>
                </c:pt>
                <c:pt idx="17">
                  <c:v>8143.2</c:v>
                </c:pt>
                <c:pt idx="18">
                  <c:v>5330.4</c:v>
                </c:pt>
                <c:pt idx="19">
                  <c:v>13324.8</c:v>
                </c:pt>
                <c:pt idx="20">
                  <c:v>11844</c:v>
                </c:pt>
                <c:pt idx="21">
                  <c:v>15916.8</c:v>
                </c:pt>
                <c:pt idx="22">
                  <c:v>14990.4</c:v>
                </c:pt>
                <c:pt idx="23">
                  <c:v>25353.599999999999</c:v>
                </c:pt>
                <c:pt idx="24">
                  <c:v>17654.400000000001</c:v>
                </c:pt>
                <c:pt idx="25">
                  <c:v>24724.799999999999</c:v>
                </c:pt>
                <c:pt idx="26">
                  <c:v>20505.599999999999</c:v>
                </c:pt>
                <c:pt idx="27">
                  <c:v>24391.200000000001</c:v>
                </c:pt>
                <c:pt idx="28">
                  <c:v>17952</c:v>
                </c:pt>
                <c:pt idx="29">
                  <c:v>24429.599999999999</c:v>
                </c:pt>
                <c:pt idx="30">
                  <c:v>24799.200000000001</c:v>
                </c:pt>
                <c:pt idx="31">
                  <c:v>21357.599999999999</c:v>
                </c:pt>
                <c:pt idx="32">
                  <c:v>10576.8</c:v>
                </c:pt>
                <c:pt idx="33">
                  <c:v>23217.599999999999</c:v>
                </c:pt>
                <c:pt idx="34">
                  <c:v>28908</c:v>
                </c:pt>
                <c:pt idx="35">
                  <c:v>26798.400000000001</c:v>
                </c:pt>
                <c:pt idx="36">
                  <c:v>18506.400000000001</c:v>
                </c:pt>
                <c:pt idx="37">
                  <c:v>14805.6</c:v>
                </c:pt>
                <c:pt idx="38">
                  <c:v>10363.200000000001</c:v>
                </c:pt>
                <c:pt idx="39">
                  <c:v>14436</c:v>
                </c:pt>
                <c:pt idx="40">
                  <c:v>14176.8</c:v>
                </c:pt>
              </c:numCache>
            </c:numRef>
          </c:val>
        </c:ser>
        <c:ser>
          <c:idx val="5"/>
          <c:order val="6"/>
          <c:tx>
            <c:strRef>
              <c:f>MB!$R$57</c:f>
              <c:strCache>
                <c:ptCount val="1"/>
                <c:pt idx="0">
                  <c:v>Peas, dry</c:v>
                </c:pt>
              </c:strCache>
            </c:strRef>
          </c:tx>
          <c:spPr>
            <a:solidFill>
              <a:srgbClr val="00B0F0"/>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MB!$R$62:$R$102</c:f>
              <c:numCache>
                <c:formatCode>0</c:formatCode>
                <c:ptCount val="41"/>
                <c:pt idx="0">
                  <c:v>897.548</c:v>
                </c:pt>
                <c:pt idx="1">
                  <c:v>887.72799999999995</c:v>
                </c:pt>
                <c:pt idx="2">
                  <c:v>801.31200000000001</c:v>
                </c:pt>
                <c:pt idx="3">
                  <c:v>1058.596</c:v>
                </c:pt>
                <c:pt idx="4">
                  <c:v>1443.54</c:v>
                </c:pt>
                <c:pt idx="5">
                  <c:v>2030.7760000000001</c:v>
                </c:pt>
                <c:pt idx="6">
                  <c:v>2030.7760000000001</c:v>
                </c:pt>
                <c:pt idx="7">
                  <c:v>1924.72</c:v>
                </c:pt>
                <c:pt idx="8">
                  <c:v>3101.1559999999999</c:v>
                </c:pt>
                <c:pt idx="9">
                  <c:v>3207.212</c:v>
                </c:pt>
                <c:pt idx="10">
                  <c:v>2671.04</c:v>
                </c:pt>
                <c:pt idx="11">
                  <c:v>3205.248</c:v>
                </c:pt>
                <c:pt idx="12">
                  <c:v>3955.4960000000001</c:v>
                </c:pt>
                <c:pt idx="13">
                  <c:v>4061.5520000000001</c:v>
                </c:pt>
                <c:pt idx="14">
                  <c:v>5664.1760000000004</c:v>
                </c:pt>
                <c:pt idx="15">
                  <c:v>3099.192</c:v>
                </c:pt>
                <c:pt idx="16">
                  <c:v>2781.0239999999999</c:v>
                </c:pt>
                <c:pt idx="17">
                  <c:v>2887.08</c:v>
                </c:pt>
                <c:pt idx="18">
                  <c:v>3315.232</c:v>
                </c:pt>
                <c:pt idx="19">
                  <c:v>4277.5919999999996</c:v>
                </c:pt>
                <c:pt idx="20">
                  <c:v>3366.2959999999998</c:v>
                </c:pt>
                <c:pt idx="21">
                  <c:v>6626.5360000000001</c:v>
                </c:pt>
                <c:pt idx="22">
                  <c:v>5774.16</c:v>
                </c:pt>
                <c:pt idx="23">
                  <c:v>5184.96</c:v>
                </c:pt>
                <c:pt idx="24">
                  <c:v>7003.6239999999998</c:v>
                </c:pt>
                <c:pt idx="25">
                  <c:v>8873.3520000000008</c:v>
                </c:pt>
                <c:pt idx="26">
                  <c:v>3613.76</c:v>
                </c:pt>
                <c:pt idx="27">
                  <c:v>6304.44</c:v>
                </c:pt>
                <c:pt idx="28">
                  <c:v>5738.808</c:v>
                </c:pt>
                <c:pt idx="29">
                  <c:v>6948.6319999999996</c:v>
                </c:pt>
                <c:pt idx="30">
                  <c:v>5397.0720000000001</c:v>
                </c:pt>
                <c:pt idx="31">
                  <c:v>6284.8</c:v>
                </c:pt>
                <c:pt idx="32">
                  <c:v>2235.0320000000002</c:v>
                </c:pt>
                <c:pt idx="33">
                  <c:v>4065.48</c:v>
                </c:pt>
                <c:pt idx="34">
                  <c:v>3837.6559999999999</c:v>
                </c:pt>
                <c:pt idx="35">
                  <c:v>4222.6000000000004</c:v>
                </c:pt>
                <c:pt idx="36">
                  <c:v>3928</c:v>
                </c:pt>
                <c:pt idx="37">
                  <c:v>2458.9279999999999</c:v>
                </c:pt>
                <c:pt idx="38">
                  <c:v>993.78399999999999</c:v>
                </c:pt>
                <c:pt idx="39">
                  <c:v>2513.92</c:v>
                </c:pt>
                <c:pt idx="40">
                  <c:v>2659.2559999999999</c:v>
                </c:pt>
              </c:numCache>
            </c:numRef>
          </c:val>
        </c:ser>
        <c:ser>
          <c:idx val="7"/>
          <c:order val="7"/>
          <c:tx>
            <c:strRef>
              <c:f>MB!$S$57</c:f>
              <c:strCache>
                <c:ptCount val="1"/>
                <c:pt idx="0">
                  <c:v>Rye, all</c:v>
                </c:pt>
              </c:strCache>
            </c:strRef>
          </c:tx>
          <c:spPr>
            <a:solidFill>
              <a:srgbClr val="EEECE1">
                <a:lumMod val="90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MB!$S$62:$S$102</c:f>
              <c:numCache>
                <c:formatCode>0</c:formatCode>
                <c:ptCount val="41"/>
                <c:pt idx="0">
                  <c:v>1352.5</c:v>
                </c:pt>
                <c:pt idx="1">
                  <c:v>1575</c:v>
                </c:pt>
                <c:pt idx="2">
                  <c:v>1900</c:v>
                </c:pt>
                <c:pt idx="3">
                  <c:v>1707.5</c:v>
                </c:pt>
                <c:pt idx="4">
                  <c:v>2107.5</c:v>
                </c:pt>
                <c:pt idx="5">
                  <c:v>2485</c:v>
                </c:pt>
                <c:pt idx="6">
                  <c:v>1990</c:v>
                </c:pt>
                <c:pt idx="7">
                  <c:v>1875</c:v>
                </c:pt>
                <c:pt idx="8">
                  <c:v>4377.5</c:v>
                </c:pt>
                <c:pt idx="9">
                  <c:v>5327.5</c:v>
                </c:pt>
                <c:pt idx="10">
                  <c:v>4075</c:v>
                </c:pt>
                <c:pt idx="11">
                  <c:v>4895</c:v>
                </c:pt>
                <c:pt idx="12">
                  <c:v>4182.5</c:v>
                </c:pt>
                <c:pt idx="13">
                  <c:v>1435</c:v>
                </c:pt>
                <c:pt idx="14">
                  <c:v>1142.5</c:v>
                </c:pt>
                <c:pt idx="15">
                  <c:v>1397.5</c:v>
                </c:pt>
                <c:pt idx="16">
                  <c:v>4952.5</c:v>
                </c:pt>
                <c:pt idx="17">
                  <c:v>3937.5</c:v>
                </c:pt>
                <c:pt idx="18">
                  <c:v>1525</c:v>
                </c:pt>
                <c:pt idx="19">
                  <c:v>1650</c:v>
                </c:pt>
                <c:pt idx="20">
                  <c:v>1080</c:v>
                </c:pt>
                <c:pt idx="21">
                  <c:v>952.5</c:v>
                </c:pt>
                <c:pt idx="22">
                  <c:v>1332.5</c:v>
                </c:pt>
                <c:pt idx="23">
                  <c:v>1650</c:v>
                </c:pt>
                <c:pt idx="24">
                  <c:v>1555</c:v>
                </c:pt>
                <c:pt idx="25">
                  <c:v>2920</c:v>
                </c:pt>
                <c:pt idx="26">
                  <c:v>1905</c:v>
                </c:pt>
                <c:pt idx="27">
                  <c:v>1397.5</c:v>
                </c:pt>
                <c:pt idx="28">
                  <c:v>942.5</c:v>
                </c:pt>
                <c:pt idx="29">
                  <c:v>952.5</c:v>
                </c:pt>
                <c:pt idx="30">
                  <c:v>1270</c:v>
                </c:pt>
                <c:pt idx="31">
                  <c:v>2160</c:v>
                </c:pt>
                <c:pt idx="32">
                  <c:v>952.5</c:v>
                </c:pt>
                <c:pt idx="33">
                  <c:v>2160</c:v>
                </c:pt>
                <c:pt idx="34">
                  <c:v>1822.5</c:v>
                </c:pt>
                <c:pt idx="35">
                  <c:v>2095</c:v>
                </c:pt>
                <c:pt idx="36">
                  <c:v>2477.5</c:v>
                </c:pt>
                <c:pt idx="37">
                  <c:v>1460</c:v>
                </c:pt>
                <c:pt idx="38">
                  <c:v>1492.5</c:v>
                </c:pt>
                <c:pt idx="39">
                  <c:v>3112.5</c:v>
                </c:pt>
                <c:pt idx="40">
                  <c:v>1777.5</c:v>
                </c:pt>
              </c:numCache>
            </c:numRef>
          </c:val>
        </c:ser>
        <c:ser>
          <c:idx val="9"/>
          <c:order val="8"/>
          <c:tx>
            <c:strRef>
              <c:f>MB!$U$57</c:f>
              <c:strCache>
                <c:ptCount val="1"/>
                <c:pt idx="0">
                  <c:v>Soybeans</c:v>
                </c:pt>
              </c:strCache>
            </c:strRef>
          </c:tx>
          <c:spPr>
            <a:solidFill>
              <a:srgbClr val="8064A2">
                <a:lumMod val="75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MB!$U$62:$U$102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2018.5</c:v>
                </c:pt>
                <c:pt idx="29">
                  <c:v>5989.5</c:v>
                </c:pt>
                <c:pt idx="30">
                  <c:v>8233.5</c:v>
                </c:pt>
                <c:pt idx="31">
                  <c:v>2244</c:v>
                </c:pt>
                <c:pt idx="32">
                  <c:v>3069</c:v>
                </c:pt>
                <c:pt idx="33">
                  <c:v>13876.5</c:v>
                </c:pt>
                <c:pt idx="34">
                  <c:v>11154</c:v>
                </c:pt>
                <c:pt idx="35">
                  <c:v>13321</c:v>
                </c:pt>
                <c:pt idx="36">
                  <c:v>17660.5</c:v>
                </c:pt>
                <c:pt idx="37">
                  <c:v>23947</c:v>
                </c:pt>
                <c:pt idx="38">
                  <c:v>22753.5</c:v>
                </c:pt>
                <c:pt idx="39">
                  <c:v>42361</c:v>
                </c:pt>
                <c:pt idx="40">
                  <c:v>58751</c:v>
                </c:pt>
              </c:numCache>
            </c:numRef>
          </c:val>
        </c:ser>
        <c:ser>
          <c:idx val="18"/>
          <c:order val="9"/>
          <c:tx>
            <c:strRef>
              <c:f>MB!$X$57</c:f>
              <c:strCache>
                <c:ptCount val="1"/>
                <c:pt idx="0">
                  <c:v>Tame hay</c:v>
                </c:pt>
              </c:strCache>
            </c:strRef>
          </c:tx>
          <c:spPr>
            <a:solidFill>
              <a:srgbClr val="9BBB59">
                <a:lumMod val="60000"/>
                <a:lumOff val="40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MB!$X$62:$X$102</c:f>
              <c:numCache>
                <c:formatCode>0</c:formatCode>
                <c:ptCount val="41"/>
                <c:pt idx="0">
                  <c:v>38922</c:v>
                </c:pt>
                <c:pt idx="1">
                  <c:v>42451.5</c:v>
                </c:pt>
                <c:pt idx="2">
                  <c:v>44226</c:v>
                </c:pt>
                <c:pt idx="3">
                  <c:v>46000.5</c:v>
                </c:pt>
                <c:pt idx="4">
                  <c:v>46000.5</c:v>
                </c:pt>
                <c:pt idx="5">
                  <c:v>51304.5</c:v>
                </c:pt>
                <c:pt idx="6">
                  <c:v>46000.5</c:v>
                </c:pt>
                <c:pt idx="7">
                  <c:v>26539.5</c:v>
                </c:pt>
                <c:pt idx="8">
                  <c:v>44226</c:v>
                </c:pt>
                <c:pt idx="9">
                  <c:v>44226</c:v>
                </c:pt>
                <c:pt idx="10">
                  <c:v>42451.5</c:v>
                </c:pt>
                <c:pt idx="11">
                  <c:v>40696.5</c:v>
                </c:pt>
                <c:pt idx="12">
                  <c:v>42451.5</c:v>
                </c:pt>
                <c:pt idx="13">
                  <c:v>60145.8</c:v>
                </c:pt>
                <c:pt idx="14">
                  <c:v>56608.5</c:v>
                </c:pt>
                <c:pt idx="15">
                  <c:v>33612.15</c:v>
                </c:pt>
                <c:pt idx="16">
                  <c:v>51300.6</c:v>
                </c:pt>
                <c:pt idx="17">
                  <c:v>70759.649999999994</c:v>
                </c:pt>
                <c:pt idx="18">
                  <c:v>68991</c:v>
                </c:pt>
                <c:pt idx="19">
                  <c:v>65806.649999999994</c:v>
                </c:pt>
                <c:pt idx="20">
                  <c:v>57846.75</c:v>
                </c:pt>
                <c:pt idx="21">
                  <c:v>58377.15</c:v>
                </c:pt>
                <c:pt idx="22">
                  <c:v>40686.75</c:v>
                </c:pt>
                <c:pt idx="23">
                  <c:v>56608.5</c:v>
                </c:pt>
                <c:pt idx="24">
                  <c:v>28304.25</c:v>
                </c:pt>
                <c:pt idx="25">
                  <c:v>56165.85</c:v>
                </c:pt>
                <c:pt idx="26">
                  <c:v>61473.75</c:v>
                </c:pt>
                <c:pt idx="27">
                  <c:v>55723.199999999997</c:v>
                </c:pt>
                <c:pt idx="28">
                  <c:v>61031.1</c:v>
                </c:pt>
                <c:pt idx="29">
                  <c:v>42455.4</c:v>
                </c:pt>
                <c:pt idx="30">
                  <c:v>44226</c:v>
                </c:pt>
                <c:pt idx="31">
                  <c:v>68107.649999999994</c:v>
                </c:pt>
                <c:pt idx="32">
                  <c:v>66779.7</c:v>
                </c:pt>
                <c:pt idx="33">
                  <c:v>68107.649999999994</c:v>
                </c:pt>
                <c:pt idx="34">
                  <c:v>65806.649999999994</c:v>
                </c:pt>
                <c:pt idx="35">
                  <c:v>61738.95</c:v>
                </c:pt>
                <c:pt idx="36">
                  <c:v>59262.45</c:v>
                </c:pt>
                <c:pt idx="37">
                  <c:v>59262.45</c:v>
                </c:pt>
                <c:pt idx="38">
                  <c:v>57493.8</c:v>
                </c:pt>
                <c:pt idx="39">
                  <c:v>51035.4</c:v>
                </c:pt>
                <c:pt idx="40">
                  <c:v>52185.9</c:v>
                </c:pt>
              </c:numCache>
            </c:numRef>
          </c:val>
        </c:ser>
        <c:ser>
          <c:idx val="23"/>
          <c:order val="10"/>
          <c:tx>
            <c:strRef>
              <c:f>MB!$Z$57</c:f>
              <c:strCache>
                <c:ptCount val="1"/>
                <c:pt idx="0">
                  <c:v>Wheat, all</c:v>
                </c:pt>
              </c:strCache>
            </c:strRef>
          </c:tx>
          <c:spPr>
            <a:solidFill>
              <a:srgbClr val="F79646">
                <a:lumMod val="60000"/>
                <a:lumOff val="40000"/>
              </a:srgbClr>
            </a:solidFill>
            <a:ln w="25400">
              <a:noFill/>
            </a:ln>
          </c:spPr>
          <c:cat>
            <c:numRef>
              <c:f>MB!$A$62:$A$102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MB!$Z$62:$Z$102</c:f>
              <c:numCache>
                <c:formatCode>0</c:formatCode>
                <c:ptCount val="41"/>
                <c:pt idx="0">
                  <c:v>50240.366707166395</c:v>
                </c:pt>
                <c:pt idx="1">
                  <c:v>38879.7331972639</c:v>
                </c:pt>
                <c:pt idx="2">
                  <c:v>50968.705049641438</c:v>
                </c:pt>
                <c:pt idx="3">
                  <c:v>67005.633169895969</c:v>
                </c:pt>
                <c:pt idx="4">
                  <c:v>65065.691045328182</c:v>
                </c:pt>
                <c:pt idx="5">
                  <c:v>67152.04564949128</c:v>
                </c:pt>
                <c:pt idx="6">
                  <c:v>49016.773180971992</c:v>
                </c:pt>
                <c:pt idx="7">
                  <c:v>46133.03494199102</c:v>
                </c:pt>
                <c:pt idx="8">
                  <c:v>78761.628510298498</c:v>
                </c:pt>
                <c:pt idx="9">
                  <c:v>87123.929843431528</c:v>
                </c:pt>
                <c:pt idx="10">
                  <c:v>81492.309536910063</c:v>
                </c:pt>
                <c:pt idx="11">
                  <c:v>88708.70566963857</c:v>
                </c:pt>
                <c:pt idx="12">
                  <c:v>121473.86618659874</c:v>
                </c:pt>
                <c:pt idx="13">
                  <c:v>105130.7910953501</c:v>
                </c:pt>
                <c:pt idx="14">
                  <c:v>93745.702832220923</c:v>
                </c:pt>
                <c:pt idx="15">
                  <c:v>58037.063588515826</c:v>
                </c:pt>
                <c:pt idx="16">
                  <c:v>99303.378562246682</c:v>
                </c:pt>
                <c:pt idx="17">
                  <c:v>136754.08374048152</c:v>
                </c:pt>
                <c:pt idx="18">
                  <c:v>113423.31459942579</c:v>
                </c:pt>
                <c:pt idx="19">
                  <c:v>134429.90836952784</c:v>
                </c:pt>
                <c:pt idx="20">
                  <c:v>86915.961510273832</c:v>
                </c:pt>
                <c:pt idx="21">
                  <c:v>87180.8201086966</c:v>
                </c:pt>
                <c:pt idx="22">
                  <c:v>80622.71689522019</c:v>
                </c:pt>
                <c:pt idx="23">
                  <c:v>102030.49823665863</c:v>
                </c:pt>
                <c:pt idx="24">
                  <c:v>79266.869941452038</c:v>
                </c:pt>
                <c:pt idx="25">
                  <c:v>75344.698727636001</c:v>
                </c:pt>
                <c:pt idx="26">
                  <c:v>73862.334271527463</c:v>
                </c:pt>
                <c:pt idx="27">
                  <c:v>98989.635979899511</c:v>
                </c:pt>
                <c:pt idx="28">
                  <c:v>81075.738878960954</c:v>
                </c:pt>
                <c:pt idx="29">
                  <c:v>77869.18987146068</c:v>
                </c:pt>
                <c:pt idx="30">
                  <c:v>90818.616153227325</c:v>
                </c:pt>
                <c:pt idx="31">
                  <c:v>85077.399508256553</c:v>
                </c:pt>
                <c:pt idx="32">
                  <c:v>55956.545084169484</c:v>
                </c:pt>
                <c:pt idx="33">
                  <c:v>87597.996827474504</c:v>
                </c:pt>
                <c:pt idx="34">
                  <c:v>74460.199569366858</c:v>
                </c:pt>
                <c:pt idx="35">
                  <c:v>97290.378092860352</c:v>
                </c:pt>
                <c:pt idx="36">
                  <c:v>94185.231557298612</c:v>
                </c:pt>
                <c:pt idx="37">
                  <c:v>75302.663300116532</c:v>
                </c:pt>
                <c:pt idx="38">
                  <c:v>51933.618626019772</c:v>
                </c:pt>
                <c:pt idx="39">
                  <c:v>89263.501291027904</c:v>
                </c:pt>
                <c:pt idx="40">
                  <c:v>115004.12865799565</c:v>
                </c:pt>
              </c:numCache>
            </c:numRef>
          </c:val>
        </c:ser>
        <c:ser>
          <c:idx val="0"/>
          <c:order val="11"/>
          <c:tx>
            <c:strRef>
              <c:f>MB!$AA$57</c:f>
              <c:strCache>
                <c:ptCount val="1"/>
                <c:pt idx="0">
                  <c:v>Potato</c:v>
                </c:pt>
              </c:strCache>
            </c:strRef>
          </c:tx>
          <c:spPr>
            <a:ln w="25400">
              <a:noFill/>
            </a:ln>
          </c:spPr>
          <c:val>
            <c:numRef>
              <c:f>MB!$AA$58:$AA$102</c:f>
              <c:numCache>
                <c:formatCode>0</c:formatCode>
                <c:ptCount val="45"/>
                <c:pt idx="0">
                  <c:v>551.47392290249434</c:v>
                </c:pt>
                <c:pt idx="1">
                  <c:v>536.96145124716554</c:v>
                </c:pt>
                <c:pt idx="2">
                  <c:v>595.01133786848084</c:v>
                </c:pt>
                <c:pt idx="3">
                  <c:v>362.81179138321994</c:v>
                </c:pt>
                <c:pt idx="4">
                  <c:v>638.54875283446722</c:v>
                </c:pt>
                <c:pt idx="5">
                  <c:v>711.11111111111109</c:v>
                </c:pt>
                <c:pt idx="6">
                  <c:v>653.06122448979602</c:v>
                </c:pt>
                <c:pt idx="7">
                  <c:v>609.52380952380963</c:v>
                </c:pt>
                <c:pt idx="8">
                  <c:v>798.18594104308397</c:v>
                </c:pt>
                <c:pt idx="9">
                  <c:v>986.84807256235831</c:v>
                </c:pt>
                <c:pt idx="10">
                  <c:v>902.09523809523807</c:v>
                </c:pt>
                <c:pt idx="11">
                  <c:v>914.4308390022677</c:v>
                </c:pt>
                <c:pt idx="12">
                  <c:v>997.15192743764169</c:v>
                </c:pt>
                <c:pt idx="13">
                  <c:v>855.51020408163265</c:v>
                </c:pt>
                <c:pt idx="14">
                  <c:v>858.84807256235831</c:v>
                </c:pt>
                <c:pt idx="15">
                  <c:v>915.4467120181406</c:v>
                </c:pt>
                <c:pt idx="16">
                  <c:v>1174.639455782313</c:v>
                </c:pt>
                <c:pt idx="17">
                  <c:v>1118.3310657596371</c:v>
                </c:pt>
                <c:pt idx="18">
                  <c:v>1379.4104308390024</c:v>
                </c:pt>
                <c:pt idx="19">
                  <c:v>894.25850340136049</c:v>
                </c:pt>
                <c:pt idx="20">
                  <c:v>901.22448979591843</c:v>
                </c:pt>
                <c:pt idx="21">
                  <c:v>1231.8185941043084</c:v>
                </c:pt>
                <c:pt idx="22">
                  <c:v>1240.8163265306123</c:v>
                </c:pt>
                <c:pt idx="23">
                  <c:v>1654.4217687074831</c:v>
                </c:pt>
                <c:pt idx="24">
                  <c:v>1428.0272108843537</c:v>
                </c:pt>
                <c:pt idx="25">
                  <c:v>2214.6031746031749</c:v>
                </c:pt>
                <c:pt idx="26">
                  <c:v>1785.0340136054424</c:v>
                </c:pt>
                <c:pt idx="27">
                  <c:v>2435.6281179138323</c:v>
                </c:pt>
                <c:pt idx="28">
                  <c:v>2386.5759637188207</c:v>
                </c:pt>
                <c:pt idx="29">
                  <c:v>2472.6349206349205</c:v>
                </c:pt>
                <c:pt idx="30">
                  <c:v>2383.6734693877552</c:v>
                </c:pt>
                <c:pt idx="31">
                  <c:v>2684.8072562358275</c:v>
                </c:pt>
                <c:pt idx="32">
                  <c:v>2533.2970521541952</c:v>
                </c:pt>
                <c:pt idx="33">
                  <c:v>2681.9047619047619</c:v>
                </c:pt>
                <c:pt idx="34">
                  <c:v>3608.9614512471653</c:v>
                </c:pt>
                <c:pt idx="35">
                  <c:v>3306.666666666667</c:v>
                </c:pt>
                <c:pt idx="36">
                  <c:v>2316.1904761904761</c:v>
                </c:pt>
                <c:pt idx="37">
                  <c:v>3119.0204081632655</c:v>
                </c:pt>
                <c:pt idx="38">
                  <c:v>3433.6507936507933</c:v>
                </c:pt>
                <c:pt idx="39">
                  <c:v>3291.4285714285716</c:v>
                </c:pt>
                <c:pt idx="40">
                  <c:v>3149.2063492063494</c:v>
                </c:pt>
                <c:pt idx="41">
                  <c:v>2763.1746031746029</c:v>
                </c:pt>
                <c:pt idx="42">
                  <c:v>2539.6825396825398</c:v>
                </c:pt>
                <c:pt idx="43">
                  <c:v>3013.2244897959185</c:v>
                </c:pt>
                <c:pt idx="44">
                  <c:v>3126.7120181405899</c:v>
                </c:pt>
              </c:numCache>
            </c:numRef>
          </c:val>
        </c:ser>
        <c:dLbls>
          <c:showLegendKey val="0"/>
          <c:showVal val="0"/>
          <c:showCatName val="0"/>
          <c:showSerName val="0"/>
          <c:showPercent val="0"/>
          <c:showBubbleSize val="0"/>
        </c:dLbls>
        <c:axId val="201090560"/>
        <c:axId val="201092096"/>
      </c:areaChart>
      <c:dateAx>
        <c:axId val="201090560"/>
        <c:scaling>
          <c:orientation val="minMax"/>
        </c:scaling>
        <c:delete val="0"/>
        <c:axPos val="b"/>
        <c:numFmt formatCode="0" sourceLinked="0"/>
        <c:majorTickMark val="out"/>
        <c:minorTickMark val="none"/>
        <c:tickLblPos val="nextTo"/>
        <c:crossAx val="201092096"/>
        <c:crosses val="autoZero"/>
        <c:auto val="0"/>
        <c:lblOffset val="100"/>
        <c:baseTimeUnit val="days"/>
        <c:majorUnit val="5"/>
        <c:majorTimeUnit val="days"/>
        <c:minorUnit val="1"/>
        <c:minorTimeUnit val="days"/>
      </c:dateAx>
      <c:valAx>
        <c:axId val="201092096"/>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201090560"/>
        <c:crosses val="autoZero"/>
        <c:crossBetween val="midCat"/>
        <c:dispUnits>
          <c:builtInUnit val="thousands"/>
        </c:dispUnits>
      </c:valAx>
    </c:plotArea>
    <c:legend>
      <c:legendPos val="r"/>
      <c:layout>
        <c:manualLayout>
          <c:xMode val="edge"/>
          <c:yMode val="edge"/>
          <c:x val="0.79087688692810409"/>
          <c:y val="0.12842592307026321"/>
          <c:w val="0.17582534315156723"/>
          <c:h val="0.71733559155011739"/>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SK!$B$109</c:f>
              <c:strCache>
                <c:ptCount val="1"/>
                <c:pt idx="0">
                  <c:v>Barley</c:v>
                </c:pt>
              </c:strCache>
            </c:strRef>
          </c:tx>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SK!$B$114:$B$154</c:f>
              <c:numCache>
                <c:formatCode>0</c:formatCode>
                <c:ptCount val="41"/>
                <c:pt idx="0">
                  <c:v>29639.300000000003</c:v>
                </c:pt>
                <c:pt idx="1">
                  <c:v>24219.400000000005</c:v>
                </c:pt>
                <c:pt idx="2">
                  <c:v>23489.000000000004</c:v>
                </c:pt>
                <c:pt idx="3">
                  <c:v>24576.300000000003</c:v>
                </c:pt>
                <c:pt idx="4">
                  <c:v>30900.900000000005</c:v>
                </c:pt>
                <c:pt idx="5">
                  <c:v>24219.400000000005</c:v>
                </c:pt>
                <c:pt idx="6">
                  <c:v>16268.000000000002</c:v>
                </c:pt>
                <c:pt idx="7">
                  <c:v>23132.100000000002</c:v>
                </c:pt>
                <c:pt idx="8">
                  <c:v>27647.300000000003</c:v>
                </c:pt>
                <c:pt idx="9">
                  <c:v>30178.800000000003</c:v>
                </c:pt>
                <c:pt idx="10">
                  <c:v>20061.099999999999</c:v>
                </c:pt>
                <c:pt idx="11">
                  <c:v>20418</c:v>
                </c:pt>
                <c:pt idx="12">
                  <c:v>30178.800000000003</c:v>
                </c:pt>
                <c:pt idx="13">
                  <c:v>32708.640000000003</c:v>
                </c:pt>
                <c:pt idx="14">
                  <c:v>32527.700000000004</c:v>
                </c:pt>
                <c:pt idx="15">
                  <c:v>17528.77</c:v>
                </c:pt>
                <c:pt idx="16">
                  <c:v>26022.160000000003</c:v>
                </c:pt>
                <c:pt idx="17">
                  <c:v>32347.590000000004</c:v>
                </c:pt>
                <c:pt idx="18">
                  <c:v>25480.170000000006</c:v>
                </c:pt>
                <c:pt idx="19">
                  <c:v>26203.100000000002</c:v>
                </c:pt>
                <c:pt idx="20">
                  <c:v>35238.480000000003</c:v>
                </c:pt>
                <c:pt idx="21">
                  <c:v>32527.700000000004</c:v>
                </c:pt>
                <c:pt idx="22">
                  <c:v>36142.35</c:v>
                </c:pt>
                <c:pt idx="23">
                  <c:v>44454.80000000001</c:v>
                </c:pt>
                <c:pt idx="24">
                  <c:v>36774.81</c:v>
                </c:pt>
                <c:pt idx="25">
                  <c:v>35780.47</c:v>
                </c:pt>
                <c:pt idx="26">
                  <c:v>41021.089999999997</c:v>
                </c:pt>
                <c:pt idx="27">
                  <c:v>44003.280000000006</c:v>
                </c:pt>
                <c:pt idx="28">
                  <c:v>30341.480000000003</c:v>
                </c:pt>
                <c:pt idx="29">
                  <c:v>20962.48</c:v>
                </c:pt>
                <c:pt idx="30">
                  <c:v>36142.35</c:v>
                </c:pt>
                <c:pt idx="31">
                  <c:v>38853.129999999997</c:v>
                </c:pt>
                <c:pt idx="32">
                  <c:v>41238.550000000003</c:v>
                </c:pt>
                <c:pt idx="33">
                  <c:v>28190.950000000004</c:v>
                </c:pt>
                <c:pt idx="34">
                  <c:v>31985.710000000003</c:v>
                </c:pt>
                <c:pt idx="35">
                  <c:v>38130.199999999997</c:v>
                </c:pt>
                <c:pt idx="36">
                  <c:v>33865.660000000003</c:v>
                </c:pt>
                <c:pt idx="37">
                  <c:v>16082.910000000002</c:v>
                </c:pt>
                <c:pt idx="38">
                  <c:v>20239.55</c:v>
                </c:pt>
                <c:pt idx="39">
                  <c:v>19516.62</c:v>
                </c:pt>
                <c:pt idx="40">
                  <c:v>28317.110000000004</c:v>
                </c:pt>
              </c:numCache>
            </c:numRef>
          </c:val>
        </c:ser>
        <c:ser>
          <c:idx val="3"/>
          <c:order val="1"/>
          <c:tx>
            <c:strRef>
              <c:f>SK!$C$109</c:f>
              <c:strCache>
                <c:ptCount val="1"/>
                <c:pt idx="0">
                  <c:v>Beans, dry</c:v>
                </c:pt>
              </c:strCache>
            </c:strRef>
          </c:tx>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SK!$C$114:$C$154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0"/>
          <c:order val="2"/>
          <c:tx>
            <c:strRef>
              <c:f>SK!$F$109</c:f>
              <c:strCache>
                <c:ptCount val="1"/>
                <c:pt idx="0">
                  <c:v>Canola</c:v>
                </c:pt>
              </c:strCache>
            </c:strRef>
          </c:tx>
          <c:spPr>
            <a:solidFill>
              <a:srgbClr val="1F497D">
                <a:lumMod val="60000"/>
                <a:lumOff val="40000"/>
              </a:srgbClr>
            </a:solidFill>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SK!$F$114:$F$154</c:f>
              <c:numCache>
                <c:formatCode>0</c:formatCode>
                <c:ptCount val="41"/>
                <c:pt idx="0">
                  <c:v>8716.5368979199993</c:v>
                </c:pt>
                <c:pt idx="1">
                  <c:v>8426.6796172800005</c:v>
                </c:pt>
                <c:pt idx="2">
                  <c:v>13437.52730304</c:v>
                </c:pt>
                <c:pt idx="3">
                  <c:v>6210.3123443200002</c:v>
                </c:pt>
                <c:pt idx="4">
                  <c:v>13437.52730304</c:v>
                </c:pt>
                <c:pt idx="5">
                  <c:v>23244.632201600001</c:v>
                </c:pt>
                <c:pt idx="6">
                  <c:v>20520.614332159999</c:v>
                </c:pt>
                <c:pt idx="7">
                  <c:v>15980.58454976</c:v>
                </c:pt>
                <c:pt idx="8">
                  <c:v>12167.600101120001</c:v>
                </c:pt>
                <c:pt idx="9">
                  <c:v>12712.083390720001</c:v>
                </c:pt>
                <c:pt idx="10">
                  <c:v>17071.152550399998</c:v>
                </c:pt>
                <c:pt idx="11">
                  <c:v>22884.312377599999</c:v>
                </c:pt>
                <c:pt idx="12">
                  <c:v>24693.918604800001</c:v>
                </c:pt>
                <c:pt idx="13">
                  <c:v>23063.671578879999</c:v>
                </c:pt>
                <c:pt idx="14">
                  <c:v>22517.58686784</c:v>
                </c:pt>
                <c:pt idx="15">
                  <c:v>24697.121447680001</c:v>
                </c:pt>
                <c:pt idx="16">
                  <c:v>21792.142955520001</c:v>
                </c:pt>
                <c:pt idx="17">
                  <c:v>23244.632201600001</c:v>
                </c:pt>
                <c:pt idx="18">
                  <c:v>27603.70136128</c:v>
                </c:pt>
                <c:pt idx="19">
                  <c:v>23608.15486848</c:v>
                </c:pt>
                <c:pt idx="20">
                  <c:v>38136.250172159998</c:v>
                </c:pt>
                <c:pt idx="21">
                  <c:v>50846.732141440007</c:v>
                </c:pt>
                <c:pt idx="22">
                  <c:v>42130.19524352</c:v>
                </c:pt>
                <c:pt idx="23">
                  <c:v>35593.192925440002</c:v>
                </c:pt>
                <c:pt idx="24">
                  <c:v>43220.763244160007</c:v>
                </c:pt>
                <c:pt idx="25">
                  <c:v>51754.738097920002</c:v>
                </c:pt>
                <c:pt idx="26">
                  <c:v>63667.712190080005</c:v>
                </c:pt>
                <c:pt idx="27">
                  <c:v>54842.27863424</c:v>
                </c:pt>
                <c:pt idx="28">
                  <c:v>34504.226346240001</c:v>
                </c:pt>
                <c:pt idx="29">
                  <c:v>28329.145273599999</c:v>
                </c:pt>
                <c:pt idx="30">
                  <c:v>42857.240577279998</c:v>
                </c:pt>
                <c:pt idx="31">
                  <c:v>46125.741736320007</c:v>
                </c:pt>
                <c:pt idx="32">
                  <c:v>71367.346473600002</c:v>
                </c:pt>
                <c:pt idx="33">
                  <c:v>59201.347793920002</c:v>
                </c:pt>
                <c:pt idx="34">
                  <c:v>66537.459410559997</c:v>
                </c:pt>
                <c:pt idx="35">
                  <c:v>90145.61427903999</c:v>
                </c:pt>
                <c:pt idx="36">
                  <c:v>100242.57645824</c:v>
                </c:pt>
                <c:pt idx="37">
                  <c:v>91162.516893440014</c:v>
                </c:pt>
                <c:pt idx="38">
                  <c:v>117675.65025408</c:v>
                </c:pt>
                <c:pt idx="39">
                  <c:v>103874.60028416</c:v>
                </c:pt>
                <c:pt idx="40">
                  <c:v>142808.35833344</c:v>
                </c:pt>
              </c:numCache>
            </c:numRef>
          </c:val>
        </c:ser>
        <c:ser>
          <c:idx val="7"/>
          <c:order val="3"/>
          <c:tx>
            <c:strRef>
              <c:f>SK!$M$109</c:f>
              <c:strCache>
                <c:ptCount val="1"/>
                <c:pt idx="0">
                  <c:v>Flaxseed</c:v>
                </c:pt>
              </c:strCache>
            </c:strRef>
          </c:tx>
          <c:spPr>
            <a:solidFill>
              <a:srgbClr val="C0504D"/>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SK!$M$114:$M$154</c:f>
              <c:numCache>
                <c:formatCode>0</c:formatCode>
                <c:ptCount val="41"/>
                <c:pt idx="0">
                  <c:v>2939.3</c:v>
                </c:pt>
                <c:pt idx="1">
                  <c:v>1552.2</c:v>
                </c:pt>
                <c:pt idx="2">
                  <c:v>1948.7</c:v>
                </c:pt>
                <c:pt idx="3">
                  <c:v>1123.2</c:v>
                </c:pt>
                <c:pt idx="4">
                  <c:v>3533.4</c:v>
                </c:pt>
                <c:pt idx="5">
                  <c:v>2641.6</c:v>
                </c:pt>
                <c:pt idx="6">
                  <c:v>3368.3</c:v>
                </c:pt>
                <c:pt idx="7">
                  <c:v>1914.9</c:v>
                </c:pt>
                <c:pt idx="8">
                  <c:v>1948.7</c:v>
                </c:pt>
                <c:pt idx="9">
                  <c:v>3038.1</c:v>
                </c:pt>
                <c:pt idx="10">
                  <c:v>1547</c:v>
                </c:pt>
                <c:pt idx="11">
                  <c:v>2912</c:v>
                </c:pt>
                <c:pt idx="12">
                  <c:v>4030</c:v>
                </c:pt>
                <c:pt idx="13">
                  <c:v>5151.8999999999996</c:v>
                </c:pt>
                <c:pt idx="14">
                  <c:v>3533.4</c:v>
                </c:pt>
                <c:pt idx="15">
                  <c:v>1651</c:v>
                </c:pt>
                <c:pt idx="16">
                  <c:v>3070.6</c:v>
                </c:pt>
                <c:pt idx="17">
                  <c:v>5613.4</c:v>
                </c:pt>
                <c:pt idx="18">
                  <c:v>3467.1</c:v>
                </c:pt>
                <c:pt idx="19">
                  <c:v>1419.6</c:v>
                </c:pt>
                <c:pt idx="20">
                  <c:v>4457.7</c:v>
                </c:pt>
                <c:pt idx="21">
                  <c:v>7099.3</c:v>
                </c:pt>
                <c:pt idx="22">
                  <c:v>8420.1</c:v>
                </c:pt>
                <c:pt idx="23">
                  <c:v>6142.5</c:v>
                </c:pt>
                <c:pt idx="24">
                  <c:v>6604</c:v>
                </c:pt>
                <c:pt idx="25">
                  <c:v>8850.4</c:v>
                </c:pt>
                <c:pt idx="26">
                  <c:v>9245.6</c:v>
                </c:pt>
                <c:pt idx="27">
                  <c:v>6108.7</c:v>
                </c:pt>
                <c:pt idx="28">
                  <c:v>6438.9</c:v>
                </c:pt>
                <c:pt idx="29">
                  <c:v>5778.5</c:v>
                </c:pt>
                <c:pt idx="30">
                  <c:v>6934.2</c:v>
                </c:pt>
                <c:pt idx="31">
                  <c:v>4622.8</c:v>
                </c:pt>
                <c:pt idx="32">
                  <c:v>10302.5</c:v>
                </c:pt>
                <c:pt idx="33">
                  <c:v>9873.5</c:v>
                </c:pt>
                <c:pt idx="34">
                  <c:v>6653.4</c:v>
                </c:pt>
                <c:pt idx="35">
                  <c:v>8668.4</c:v>
                </c:pt>
                <c:pt idx="36">
                  <c:v>9213.1</c:v>
                </c:pt>
                <c:pt idx="37">
                  <c:v>4045.6</c:v>
                </c:pt>
                <c:pt idx="38">
                  <c:v>3764.8</c:v>
                </c:pt>
                <c:pt idx="39">
                  <c:v>4953</c:v>
                </c:pt>
                <c:pt idx="40">
                  <c:v>7594.6</c:v>
                </c:pt>
              </c:numCache>
            </c:numRef>
          </c:val>
        </c:ser>
        <c:ser>
          <c:idx val="0"/>
          <c:order val="4"/>
          <c:tx>
            <c:strRef>
              <c:f>SK!$N$109</c:f>
              <c:strCache>
                <c:ptCount val="1"/>
                <c:pt idx="0">
                  <c:v>Lentils</c:v>
                </c:pt>
              </c:strCache>
            </c:strRef>
          </c:tx>
          <c:spPr>
            <a:ln w="25400">
              <a:noFill/>
            </a:ln>
          </c:spPr>
          <c:val>
            <c:numRef>
              <c:f>SK!$N$110:$N$154</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393.49298999999996</c:v>
                </c:pt>
                <c:pt idx="13">
                  <c:v>702.29719999999998</c:v>
                </c:pt>
                <c:pt idx="14">
                  <c:v>468.88665999999995</c:v>
                </c:pt>
                <c:pt idx="15">
                  <c:v>257.16471000000001</c:v>
                </c:pt>
                <c:pt idx="16">
                  <c:v>478.18176999999997</c:v>
                </c:pt>
                <c:pt idx="17">
                  <c:v>1498.5782899999999</c:v>
                </c:pt>
                <c:pt idx="18">
                  <c:v>2436.3516099999997</c:v>
                </c:pt>
                <c:pt idx="19">
                  <c:v>515.36221</c:v>
                </c:pt>
                <c:pt idx="20">
                  <c:v>820.03525999999999</c:v>
                </c:pt>
                <c:pt idx="21">
                  <c:v>1780.5299600000001</c:v>
                </c:pt>
                <c:pt idx="22">
                  <c:v>2811.2543799999999</c:v>
                </c:pt>
                <c:pt idx="23">
                  <c:v>2623.2865999999999</c:v>
                </c:pt>
                <c:pt idx="24">
                  <c:v>3255.3540800000001</c:v>
                </c:pt>
                <c:pt idx="25">
                  <c:v>3934.9299000000001</c:v>
                </c:pt>
                <c:pt idx="26">
                  <c:v>3944.2250099999997</c:v>
                </c:pt>
                <c:pt idx="27">
                  <c:v>3860.5690199999999</c:v>
                </c:pt>
                <c:pt idx="28">
                  <c:v>3771.74908</c:v>
                </c:pt>
                <c:pt idx="29">
                  <c:v>4811.7686099999992</c:v>
                </c:pt>
                <c:pt idx="30">
                  <c:v>7256.3825399999996</c:v>
                </c:pt>
                <c:pt idx="31">
                  <c:v>9172.2079900000008</c:v>
                </c:pt>
                <c:pt idx="32">
                  <c:v>5761.93541</c:v>
                </c:pt>
                <c:pt idx="33">
                  <c:v>3367.9281900000001</c:v>
                </c:pt>
                <c:pt idx="34">
                  <c:v>4905.7524999999996</c:v>
                </c:pt>
                <c:pt idx="35">
                  <c:v>9322.9953299999997</c:v>
                </c:pt>
                <c:pt idx="36">
                  <c:v>11879.15058</c:v>
                </c:pt>
                <c:pt idx="37">
                  <c:v>7155.1691200000005</c:v>
                </c:pt>
                <c:pt idx="38">
                  <c:v>7579.64581</c:v>
                </c:pt>
                <c:pt idx="39">
                  <c:v>10774.065279999999</c:v>
                </c:pt>
                <c:pt idx="40">
                  <c:v>15458.800719999999</c:v>
                </c:pt>
                <c:pt idx="41">
                  <c:v>19858.486120000001</c:v>
                </c:pt>
                <c:pt idx="42">
                  <c:v>15466.03025</c:v>
                </c:pt>
                <c:pt idx="43">
                  <c:v>15179.94742</c:v>
                </c:pt>
                <c:pt idx="44">
                  <c:v>18618.105329999999</c:v>
                </c:pt>
              </c:numCache>
            </c:numRef>
          </c:val>
        </c:ser>
        <c:ser>
          <c:idx val="14"/>
          <c:order val="5"/>
          <c:tx>
            <c:strRef>
              <c:f>SK!$Q$109</c:f>
              <c:strCache>
                <c:ptCount val="1"/>
                <c:pt idx="0">
                  <c:v>Oats</c:v>
                </c:pt>
              </c:strCache>
            </c:strRef>
          </c:tx>
          <c:spPr>
            <a:solidFill>
              <a:srgbClr val="FFFF00"/>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SK!$Q$114:$Q$154</c:f>
              <c:numCache>
                <c:formatCode>0</c:formatCode>
                <c:ptCount val="41"/>
                <c:pt idx="0">
                  <c:v>13437.600000000002</c:v>
                </c:pt>
                <c:pt idx="1">
                  <c:v>10181.6</c:v>
                </c:pt>
                <c:pt idx="2">
                  <c:v>11668.800000000001</c:v>
                </c:pt>
                <c:pt idx="3">
                  <c:v>12214.400000000001</c:v>
                </c:pt>
                <c:pt idx="4">
                  <c:v>10859.2</c:v>
                </c:pt>
                <c:pt idx="5">
                  <c:v>8280.8000000000011</c:v>
                </c:pt>
                <c:pt idx="6">
                  <c:v>5561.6</c:v>
                </c:pt>
                <c:pt idx="7">
                  <c:v>5429.6</c:v>
                </c:pt>
                <c:pt idx="8">
                  <c:v>7189.6000000000013</c:v>
                </c:pt>
                <c:pt idx="9">
                  <c:v>8412.7999999999993</c:v>
                </c:pt>
                <c:pt idx="10">
                  <c:v>5702.4</c:v>
                </c:pt>
                <c:pt idx="11">
                  <c:v>3801.6000000000004</c:v>
                </c:pt>
                <c:pt idx="12">
                  <c:v>4884</c:v>
                </c:pt>
                <c:pt idx="13">
                  <c:v>6650.1600000000008</c:v>
                </c:pt>
                <c:pt idx="14">
                  <c:v>6242.7200000000012</c:v>
                </c:pt>
                <c:pt idx="15">
                  <c:v>4342.8</c:v>
                </c:pt>
                <c:pt idx="16">
                  <c:v>7057.6000000000013</c:v>
                </c:pt>
                <c:pt idx="17">
                  <c:v>6107.2000000000007</c:v>
                </c:pt>
                <c:pt idx="18">
                  <c:v>3393.2800000000007</c:v>
                </c:pt>
                <c:pt idx="19">
                  <c:v>5836.1600000000008</c:v>
                </c:pt>
                <c:pt idx="20">
                  <c:v>9499.6</c:v>
                </c:pt>
                <c:pt idx="21">
                  <c:v>12214.400000000001</c:v>
                </c:pt>
                <c:pt idx="22">
                  <c:v>9771.52</c:v>
                </c:pt>
                <c:pt idx="23">
                  <c:v>16557.2</c:v>
                </c:pt>
                <c:pt idx="24">
                  <c:v>12349.920000000002</c:v>
                </c:pt>
                <c:pt idx="25">
                  <c:v>15471.280000000002</c:v>
                </c:pt>
                <c:pt idx="26">
                  <c:v>13503.600000000002</c:v>
                </c:pt>
                <c:pt idx="27">
                  <c:v>12119.360000000002</c:v>
                </c:pt>
                <c:pt idx="28">
                  <c:v>8455.0400000000009</c:v>
                </c:pt>
                <c:pt idx="29">
                  <c:v>9228.56</c:v>
                </c:pt>
                <c:pt idx="30">
                  <c:v>8753.36</c:v>
                </c:pt>
                <c:pt idx="31">
                  <c:v>11264</c:v>
                </c:pt>
                <c:pt idx="32">
                  <c:v>13611.840000000002</c:v>
                </c:pt>
                <c:pt idx="33">
                  <c:v>15200.240000000002</c:v>
                </c:pt>
                <c:pt idx="34">
                  <c:v>20397.52</c:v>
                </c:pt>
                <c:pt idx="35">
                  <c:v>19950.48</c:v>
                </c:pt>
                <c:pt idx="36">
                  <c:v>12892.880000000001</c:v>
                </c:pt>
                <c:pt idx="37">
                  <c:v>6785.6800000000012</c:v>
                </c:pt>
                <c:pt idx="38">
                  <c:v>13924.240000000002</c:v>
                </c:pt>
                <c:pt idx="39">
                  <c:v>11671.440000000002</c:v>
                </c:pt>
                <c:pt idx="40">
                  <c:v>20492.560000000001</c:v>
                </c:pt>
              </c:numCache>
            </c:numRef>
          </c:val>
        </c:ser>
        <c:ser>
          <c:idx val="16"/>
          <c:order val="6"/>
          <c:tx>
            <c:strRef>
              <c:f>SK!$R$109</c:f>
              <c:strCache>
                <c:ptCount val="1"/>
                <c:pt idx="0">
                  <c:v>Peas, dry</c:v>
                </c:pt>
              </c:strCache>
            </c:strRef>
          </c:tx>
          <c:spPr>
            <a:solidFill>
              <a:srgbClr val="00B0F0"/>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SK!$R$114:$R$154</c:f>
              <c:numCache>
                <c:formatCode>0</c:formatCode>
                <c:ptCount val="41"/>
                <c:pt idx="0">
                  <c:v>20.953500000000005</c:v>
                </c:pt>
                <c:pt idx="1">
                  <c:v>31.849320000000002</c:v>
                </c:pt>
                <c:pt idx="2">
                  <c:v>82.137720000000016</c:v>
                </c:pt>
                <c:pt idx="3">
                  <c:v>86.747489999999999</c:v>
                </c:pt>
                <c:pt idx="4">
                  <c:v>107.28192000000001</c:v>
                </c:pt>
                <c:pt idx="5">
                  <c:v>182.29545000000002</c:v>
                </c:pt>
                <c:pt idx="6">
                  <c:v>159.66567000000001</c:v>
                </c:pt>
                <c:pt idx="7">
                  <c:v>159.66567000000001</c:v>
                </c:pt>
                <c:pt idx="8">
                  <c:v>184.39080000000001</c:v>
                </c:pt>
                <c:pt idx="9">
                  <c:v>502.04586000000006</c:v>
                </c:pt>
                <c:pt idx="10">
                  <c:v>284.96760000000006</c:v>
                </c:pt>
                <c:pt idx="11">
                  <c:v>307.59738000000004</c:v>
                </c:pt>
                <c:pt idx="12">
                  <c:v>479.41608000000008</c:v>
                </c:pt>
                <c:pt idx="13">
                  <c:v>1003.2535800000001</c:v>
                </c:pt>
                <c:pt idx="14">
                  <c:v>1870.7284800000002</c:v>
                </c:pt>
                <c:pt idx="15">
                  <c:v>1185.9681</c:v>
                </c:pt>
                <c:pt idx="16">
                  <c:v>707.39016000000004</c:v>
                </c:pt>
                <c:pt idx="17">
                  <c:v>866.63676000000009</c:v>
                </c:pt>
                <c:pt idx="18">
                  <c:v>1346.0528400000001</c:v>
                </c:pt>
                <c:pt idx="19">
                  <c:v>2052.6048600000004</c:v>
                </c:pt>
                <c:pt idx="20">
                  <c:v>4903.9571400000004</c:v>
                </c:pt>
                <c:pt idx="21">
                  <c:v>7527.3353400000005</c:v>
                </c:pt>
                <c:pt idx="22">
                  <c:v>7276.7314800000013</c:v>
                </c:pt>
                <c:pt idx="23">
                  <c:v>6113.3931600000014</c:v>
                </c:pt>
                <c:pt idx="24">
                  <c:v>9706.4993400000021</c:v>
                </c:pt>
                <c:pt idx="25">
                  <c:v>13525.903320000001</c:v>
                </c:pt>
                <c:pt idx="26">
                  <c:v>13606.364760000002</c:v>
                </c:pt>
                <c:pt idx="27">
                  <c:v>17369.613360000003</c:v>
                </c:pt>
                <c:pt idx="28">
                  <c:v>11633.3832</c:v>
                </c:pt>
                <c:pt idx="29">
                  <c:v>7390.7185200000004</c:v>
                </c:pt>
                <c:pt idx="30">
                  <c:v>10834.635780000001</c:v>
                </c:pt>
                <c:pt idx="31">
                  <c:v>19205.9781</c:v>
                </c:pt>
                <c:pt idx="32">
                  <c:v>19389.530760000001</c:v>
                </c:pt>
                <c:pt idx="33">
                  <c:v>15601.976100000002</c:v>
                </c:pt>
                <c:pt idx="34">
                  <c:v>19357.68144</c:v>
                </c:pt>
                <c:pt idx="35">
                  <c:v>22844.343840000005</c:v>
                </c:pt>
                <c:pt idx="36">
                  <c:v>21898.083780000001</c:v>
                </c:pt>
                <c:pt idx="37">
                  <c:v>16537.340340000002</c:v>
                </c:pt>
                <c:pt idx="38">
                  <c:v>14006.15754</c:v>
                </c:pt>
                <c:pt idx="39">
                  <c:v>17336.087760000002</c:v>
                </c:pt>
                <c:pt idx="40">
                  <c:v>20620.758420000002</c:v>
                </c:pt>
              </c:numCache>
            </c:numRef>
          </c:val>
        </c:ser>
        <c:ser>
          <c:idx val="17"/>
          <c:order val="7"/>
          <c:tx>
            <c:strRef>
              <c:f>SK!$S$109</c:f>
              <c:strCache>
                <c:ptCount val="1"/>
                <c:pt idx="0">
                  <c:v>Rye, all</c:v>
                </c:pt>
              </c:strCache>
            </c:strRef>
          </c:tx>
          <c:spPr>
            <a:solidFill>
              <a:srgbClr val="EEECE1">
                <a:lumMod val="90000"/>
              </a:srgbClr>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SK!$S$114:$S$154</c:f>
              <c:numCache>
                <c:formatCode>0</c:formatCode>
                <c:ptCount val="41"/>
                <c:pt idx="0">
                  <c:v>1025.82</c:v>
                </c:pt>
                <c:pt idx="1">
                  <c:v>1441.5599999999997</c:v>
                </c:pt>
                <c:pt idx="2">
                  <c:v>1562.9199999999998</c:v>
                </c:pt>
                <c:pt idx="3">
                  <c:v>1477.6399999999999</c:v>
                </c:pt>
                <c:pt idx="4">
                  <c:v>1246.4000000000001</c:v>
                </c:pt>
                <c:pt idx="5">
                  <c:v>1939.2999999999997</c:v>
                </c:pt>
                <c:pt idx="6">
                  <c:v>1670.3399999999997</c:v>
                </c:pt>
                <c:pt idx="7">
                  <c:v>888.87999999999988</c:v>
                </c:pt>
                <c:pt idx="8">
                  <c:v>2706.8199999999997</c:v>
                </c:pt>
                <c:pt idx="9">
                  <c:v>3203.7399999999993</c:v>
                </c:pt>
                <c:pt idx="10">
                  <c:v>2853.5999999999995</c:v>
                </c:pt>
                <c:pt idx="11">
                  <c:v>1883.5399999999997</c:v>
                </c:pt>
                <c:pt idx="12">
                  <c:v>1684.2799999999997</c:v>
                </c:pt>
                <c:pt idx="13">
                  <c:v>2145.94</c:v>
                </c:pt>
                <c:pt idx="14">
                  <c:v>1624.4199999999998</c:v>
                </c:pt>
                <c:pt idx="15">
                  <c:v>708.4799999999999</c:v>
                </c:pt>
                <c:pt idx="16">
                  <c:v>3352.9799999999996</c:v>
                </c:pt>
                <c:pt idx="17">
                  <c:v>2457.54</c:v>
                </c:pt>
                <c:pt idx="18">
                  <c:v>1207.8599999999999</c:v>
                </c:pt>
                <c:pt idx="19">
                  <c:v>895.43999999999983</c:v>
                </c:pt>
                <c:pt idx="20">
                  <c:v>1353.8199999999997</c:v>
                </c:pt>
                <c:pt idx="21">
                  <c:v>1812.1999999999998</c:v>
                </c:pt>
                <c:pt idx="22">
                  <c:v>1145.54</c:v>
                </c:pt>
                <c:pt idx="23">
                  <c:v>1103.72</c:v>
                </c:pt>
                <c:pt idx="24">
                  <c:v>1135.7</c:v>
                </c:pt>
                <c:pt idx="25">
                  <c:v>1249.68</c:v>
                </c:pt>
                <c:pt idx="26">
                  <c:v>1380.8799999999997</c:v>
                </c:pt>
                <c:pt idx="27">
                  <c:v>801.95999999999992</c:v>
                </c:pt>
                <c:pt idx="28">
                  <c:v>562.52</c:v>
                </c:pt>
                <c:pt idx="29">
                  <c:v>228.77999999999997</c:v>
                </c:pt>
                <c:pt idx="30">
                  <c:v>1061.9000000000001</c:v>
                </c:pt>
                <c:pt idx="31">
                  <c:v>1353.8199999999997</c:v>
                </c:pt>
                <c:pt idx="32">
                  <c:v>1280.8399999999999</c:v>
                </c:pt>
                <c:pt idx="33">
                  <c:v>1551.4399999999998</c:v>
                </c:pt>
                <c:pt idx="34">
                  <c:v>812.61999999999989</c:v>
                </c:pt>
                <c:pt idx="35">
                  <c:v>906.09999999999991</c:v>
                </c:pt>
                <c:pt idx="36">
                  <c:v>866.7399999999999</c:v>
                </c:pt>
                <c:pt idx="37">
                  <c:v>718.31999999999994</c:v>
                </c:pt>
                <c:pt idx="38">
                  <c:v>791.29999999999984</c:v>
                </c:pt>
                <c:pt idx="39">
                  <c:v>1218.52</c:v>
                </c:pt>
                <c:pt idx="40">
                  <c:v>583.02</c:v>
                </c:pt>
              </c:numCache>
            </c:numRef>
          </c:val>
        </c:ser>
        <c:ser>
          <c:idx val="19"/>
          <c:order val="8"/>
          <c:tx>
            <c:strRef>
              <c:f>SK!$U$109</c:f>
              <c:strCache>
                <c:ptCount val="1"/>
                <c:pt idx="0">
                  <c:v>Soybeans</c:v>
                </c:pt>
              </c:strCache>
            </c:strRef>
          </c:tx>
          <c:spPr>
            <a:solidFill>
              <a:srgbClr val="8064A2">
                <a:lumMod val="75000"/>
              </a:srgbClr>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SK!$U$114:$U$154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1420.8</c:v>
                </c:pt>
              </c:numCache>
            </c:numRef>
          </c:val>
        </c:ser>
        <c:ser>
          <c:idx val="22"/>
          <c:order val="9"/>
          <c:tx>
            <c:strRef>
              <c:f>SK!$X$109</c:f>
              <c:strCache>
                <c:ptCount val="1"/>
                <c:pt idx="0">
                  <c:v>Tame hay</c:v>
                </c:pt>
              </c:strCache>
            </c:strRef>
          </c:tx>
          <c:spPr>
            <a:solidFill>
              <a:srgbClr val="9BBB59">
                <a:lumMod val="60000"/>
                <a:lumOff val="40000"/>
              </a:srgbClr>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SK!$X$114:$X$154</c:f>
              <c:numCache>
                <c:formatCode>0</c:formatCode>
                <c:ptCount val="41"/>
                <c:pt idx="0">
                  <c:v>15128.25</c:v>
                </c:pt>
                <c:pt idx="1">
                  <c:v>16692.25</c:v>
                </c:pt>
                <c:pt idx="2">
                  <c:v>17733</c:v>
                </c:pt>
                <c:pt idx="3">
                  <c:v>17733</c:v>
                </c:pt>
                <c:pt idx="4">
                  <c:v>15651.5</c:v>
                </c:pt>
                <c:pt idx="5">
                  <c:v>19820.25</c:v>
                </c:pt>
                <c:pt idx="6">
                  <c:v>15651.5</c:v>
                </c:pt>
                <c:pt idx="7">
                  <c:v>7302.5</c:v>
                </c:pt>
                <c:pt idx="8">
                  <c:v>10953.75</c:v>
                </c:pt>
                <c:pt idx="9">
                  <c:v>15651.5</c:v>
                </c:pt>
                <c:pt idx="10">
                  <c:v>15128.25</c:v>
                </c:pt>
                <c:pt idx="11">
                  <c:v>12000.25</c:v>
                </c:pt>
                <c:pt idx="12">
                  <c:v>12517.75</c:v>
                </c:pt>
                <c:pt idx="13">
                  <c:v>16170.725</c:v>
                </c:pt>
                <c:pt idx="14">
                  <c:v>14605.575000000001</c:v>
                </c:pt>
                <c:pt idx="15">
                  <c:v>9911.2749999999996</c:v>
                </c:pt>
                <c:pt idx="16">
                  <c:v>14605.575000000001</c:v>
                </c:pt>
                <c:pt idx="17">
                  <c:v>16431.2</c:v>
                </c:pt>
                <c:pt idx="18">
                  <c:v>21387.125</c:v>
                </c:pt>
                <c:pt idx="19">
                  <c:v>17266.099999999999</c:v>
                </c:pt>
                <c:pt idx="20">
                  <c:v>14605.575000000001</c:v>
                </c:pt>
                <c:pt idx="21">
                  <c:v>22951.7</c:v>
                </c:pt>
                <c:pt idx="22">
                  <c:v>12518.9</c:v>
                </c:pt>
                <c:pt idx="23">
                  <c:v>19560.924999999999</c:v>
                </c:pt>
                <c:pt idx="24">
                  <c:v>9389.1749999999993</c:v>
                </c:pt>
                <c:pt idx="25">
                  <c:v>16170.725</c:v>
                </c:pt>
                <c:pt idx="26">
                  <c:v>23734.275000000001</c:v>
                </c:pt>
                <c:pt idx="27">
                  <c:v>21647.599999999999</c:v>
                </c:pt>
                <c:pt idx="28">
                  <c:v>12258.424999999999</c:v>
                </c:pt>
                <c:pt idx="29">
                  <c:v>11997.375</c:v>
                </c:pt>
                <c:pt idx="30">
                  <c:v>16692.25</c:v>
                </c:pt>
                <c:pt idx="31">
                  <c:v>28429.15</c:v>
                </c:pt>
                <c:pt idx="32">
                  <c:v>33384.5</c:v>
                </c:pt>
                <c:pt idx="33">
                  <c:v>31558.875</c:v>
                </c:pt>
                <c:pt idx="34">
                  <c:v>30985.025000000001</c:v>
                </c:pt>
                <c:pt idx="35">
                  <c:v>24516.85</c:v>
                </c:pt>
                <c:pt idx="36">
                  <c:v>21438.875</c:v>
                </c:pt>
                <c:pt idx="37">
                  <c:v>37557.275000000001</c:v>
                </c:pt>
                <c:pt idx="38">
                  <c:v>32601.924999999999</c:v>
                </c:pt>
                <c:pt idx="39">
                  <c:v>29446.325000000001</c:v>
                </c:pt>
                <c:pt idx="40">
                  <c:v>28689.625</c:v>
                </c:pt>
              </c:numCache>
            </c:numRef>
          </c:val>
        </c:ser>
        <c:ser>
          <c:idx val="24"/>
          <c:order val="10"/>
          <c:tx>
            <c:strRef>
              <c:f>SK!$Z$109</c:f>
              <c:strCache>
                <c:ptCount val="1"/>
                <c:pt idx="0">
                  <c:v>Wheat, all</c:v>
                </c:pt>
              </c:strCache>
            </c:strRef>
          </c:tx>
          <c:spPr>
            <a:solidFill>
              <a:srgbClr val="F79646">
                <a:lumMod val="60000"/>
                <a:lumOff val="40000"/>
              </a:srgbClr>
            </a:solidFill>
            <a:ln w="25400">
              <a:noFill/>
            </a:ln>
          </c:spPr>
          <c:cat>
            <c:numRef>
              <c:f>SK!$A$114:$A$154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SK!$Z$114:$Z$154</c:f>
              <c:numCache>
                <c:formatCode>0</c:formatCode>
                <c:ptCount val="41"/>
                <c:pt idx="0">
                  <c:v>95655.5</c:v>
                </c:pt>
                <c:pt idx="1">
                  <c:v>78593.5</c:v>
                </c:pt>
                <c:pt idx="2">
                  <c:v>100063.5</c:v>
                </c:pt>
                <c:pt idx="3">
                  <c:v>142462</c:v>
                </c:pt>
                <c:pt idx="4">
                  <c:v>122037</c:v>
                </c:pt>
                <c:pt idx="5">
                  <c:v>129266.5</c:v>
                </c:pt>
                <c:pt idx="6">
                  <c:v>96957</c:v>
                </c:pt>
                <c:pt idx="7">
                  <c:v>103930</c:v>
                </c:pt>
                <c:pt idx="8">
                  <c:v>135736</c:v>
                </c:pt>
                <c:pt idx="9">
                  <c:v>156161</c:v>
                </c:pt>
                <c:pt idx="10">
                  <c:v>144523.5</c:v>
                </c:pt>
                <c:pt idx="11">
                  <c:v>109107.5</c:v>
                </c:pt>
                <c:pt idx="12">
                  <c:v>122113</c:v>
                </c:pt>
                <c:pt idx="13">
                  <c:v>174516.9</c:v>
                </c:pt>
                <c:pt idx="14">
                  <c:v>144504.5</c:v>
                </c:pt>
                <c:pt idx="15">
                  <c:v>65152.9</c:v>
                </c:pt>
                <c:pt idx="16">
                  <c:v>121391.95</c:v>
                </c:pt>
                <c:pt idx="17">
                  <c:v>166116.04999999999</c:v>
                </c:pt>
                <c:pt idx="18">
                  <c:v>175761.4</c:v>
                </c:pt>
                <c:pt idx="19">
                  <c:v>153824.95000000001</c:v>
                </c:pt>
                <c:pt idx="20">
                  <c:v>142796.4</c:v>
                </c:pt>
                <c:pt idx="21">
                  <c:v>115053.55</c:v>
                </c:pt>
                <c:pt idx="22">
                  <c:v>120303.25</c:v>
                </c:pt>
                <c:pt idx="23">
                  <c:v>157196.5</c:v>
                </c:pt>
                <c:pt idx="24">
                  <c:v>124167.85</c:v>
                </c:pt>
                <c:pt idx="25">
                  <c:v>119706.65</c:v>
                </c:pt>
                <c:pt idx="26">
                  <c:v>131475.25</c:v>
                </c:pt>
                <c:pt idx="27">
                  <c:v>127412.1</c:v>
                </c:pt>
                <c:pt idx="28">
                  <c:v>93582.6</c:v>
                </c:pt>
                <c:pt idx="29">
                  <c:v>71100.850000000006</c:v>
                </c:pt>
                <c:pt idx="30">
                  <c:v>96657.75</c:v>
                </c:pt>
                <c:pt idx="31">
                  <c:v>109836.15</c:v>
                </c:pt>
                <c:pt idx="32">
                  <c:v>123235.9</c:v>
                </c:pt>
                <c:pt idx="33">
                  <c:v>105487.05</c:v>
                </c:pt>
                <c:pt idx="34">
                  <c:v>86400.6</c:v>
                </c:pt>
                <c:pt idx="35">
                  <c:v>117251.85</c:v>
                </c:pt>
                <c:pt idx="36">
                  <c:v>123438.25</c:v>
                </c:pt>
                <c:pt idx="37">
                  <c:v>90879.85</c:v>
                </c:pt>
                <c:pt idx="38">
                  <c:v>109495.1</c:v>
                </c:pt>
                <c:pt idx="39">
                  <c:v>120909.35</c:v>
                </c:pt>
                <c:pt idx="40">
                  <c:v>173833.85</c:v>
                </c:pt>
              </c:numCache>
            </c:numRef>
          </c:val>
        </c:ser>
        <c:dLbls>
          <c:showLegendKey val="0"/>
          <c:showVal val="0"/>
          <c:showCatName val="0"/>
          <c:showSerName val="0"/>
          <c:showPercent val="0"/>
          <c:showBubbleSize val="0"/>
        </c:dLbls>
        <c:axId val="201007488"/>
        <c:axId val="201009024"/>
      </c:areaChart>
      <c:dateAx>
        <c:axId val="201007488"/>
        <c:scaling>
          <c:orientation val="minMax"/>
        </c:scaling>
        <c:delete val="0"/>
        <c:axPos val="b"/>
        <c:numFmt formatCode="General" sourceLinked="1"/>
        <c:majorTickMark val="out"/>
        <c:minorTickMark val="none"/>
        <c:tickLblPos val="nextTo"/>
        <c:crossAx val="201009024"/>
        <c:crosses val="autoZero"/>
        <c:auto val="0"/>
        <c:lblOffset val="100"/>
        <c:baseTimeUnit val="days"/>
        <c:majorUnit val="5"/>
        <c:majorTimeUnit val="days"/>
      </c:dateAx>
      <c:valAx>
        <c:axId val="201009024"/>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201007488"/>
        <c:crosses val="autoZero"/>
        <c:crossBetween val="midCat"/>
        <c:dispUnits>
          <c:builtInUnit val="thousands"/>
        </c:dispUnits>
      </c:valAx>
    </c:plotArea>
    <c:legend>
      <c:legendPos val="r"/>
      <c:layout>
        <c:manualLayout>
          <c:xMode val="edge"/>
          <c:yMode val="edge"/>
          <c:x val="0.81848942083859677"/>
          <c:y val="0.11578783338952699"/>
          <c:w val="0.14075412552979474"/>
          <c:h val="0.8007827517585570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SK!$B$161</c:f>
              <c:strCache>
                <c:ptCount val="1"/>
                <c:pt idx="0">
                  <c:v>Barley</c:v>
                </c:pt>
              </c:strCache>
            </c:strRef>
          </c:tx>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SK!$B$166:$B$206</c:f>
              <c:numCache>
                <c:formatCode>0</c:formatCode>
                <c:ptCount val="41"/>
                <c:pt idx="0">
                  <c:v>23925.7</c:v>
                </c:pt>
                <c:pt idx="1">
                  <c:v>19550.599999999999</c:v>
                </c:pt>
                <c:pt idx="2">
                  <c:v>18961</c:v>
                </c:pt>
                <c:pt idx="3">
                  <c:v>19838.7</c:v>
                </c:pt>
                <c:pt idx="4">
                  <c:v>24944.1</c:v>
                </c:pt>
                <c:pt idx="5">
                  <c:v>19550.599999999999</c:v>
                </c:pt>
                <c:pt idx="6">
                  <c:v>13132</c:v>
                </c:pt>
                <c:pt idx="7">
                  <c:v>18672.900000000001</c:v>
                </c:pt>
                <c:pt idx="8">
                  <c:v>22317.7</c:v>
                </c:pt>
                <c:pt idx="9">
                  <c:v>24361.200000000001</c:v>
                </c:pt>
                <c:pt idx="10">
                  <c:v>16193.9</c:v>
                </c:pt>
                <c:pt idx="11">
                  <c:v>16482</c:v>
                </c:pt>
                <c:pt idx="12">
                  <c:v>24361.200000000001</c:v>
                </c:pt>
                <c:pt idx="13">
                  <c:v>26403.360000000001</c:v>
                </c:pt>
                <c:pt idx="14">
                  <c:v>26257.3</c:v>
                </c:pt>
                <c:pt idx="15">
                  <c:v>14149.73</c:v>
                </c:pt>
                <c:pt idx="16">
                  <c:v>21005.84</c:v>
                </c:pt>
                <c:pt idx="17">
                  <c:v>26111.91</c:v>
                </c:pt>
                <c:pt idx="18">
                  <c:v>20568.330000000002</c:v>
                </c:pt>
                <c:pt idx="19">
                  <c:v>21151.9</c:v>
                </c:pt>
                <c:pt idx="20">
                  <c:v>28445.52</c:v>
                </c:pt>
                <c:pt idx="21">
                  <c:v>26257.3</c:v>
                </c:pt>
                <c:pt idx="22">
                  <c:v>29175.15</c:v>
                </c:pt>
                <c:pt idx="23">
                  <c:v>35885.199999999997</c:v>
                </c:pt>
                <c:pt idx="24">
                  <c:v>29685.69</c:v>
                </c:pt>
                <c:pt idx="25">
                  <c:v>28883.03</c:v>
                </c:pt>
                <c:pt idx="26">
                  <c:v>33113.410000000003</c:v>
                </c:pt>
                <c:pt idx="27">
                  <c:v>35520.720000000001</c:v>
                </c:pt>
                <c:pt idx="28">
                  <c:v>24492.52</c:v>
                </c:pt>
                <c:pt idx="29">
                  <c:v>16921.52</c:v>
                </c:pt>
                <c:pt idx="30">
                  <c:v>29175.15</c:v>
                </c:pt>
                <c:pt idx="31">
                  <c:v>31363.37</c:v>
                </c:pt>
                <c:pt idx="32">
                  <c:v>33288.949999999997</c:v>
                </c:pt>
                <c:pt idx="33">
                  <c:v>22756.55</c:v>
                </c:pt>
                <c:pt idx="34">
                  <c:v>25819.79</c:v>
                </c:pt>
                <c:pt idx="35">
                  <c:v>30779.8</c:v>
                </c:pt>
                <c:pt idx="36">
                  <c:v>27337.34</c:v>
                </c:pt>
                <c:pt idx="37">
                  <c:v>12982.59</c:v>
                </c:pt>
                <c:pt idx="38">
                  <c:v>16337.95</c:v>
                </c:pt>
                <c:pt idx="39">
                  <c:v>15754.38</c:v>
                </c:pt>
                <c:pt idx="40">
                  <c:v>22858.39</c:v>
                </c:pt>
              </c:numCache>
            </c:numRef>
          </c:val>
        </c:ser>
        <c:ser>
          <c:idx val="3"/>
          <c:order val="1"/>
          <c:tx>
            <c:strRef>
              <c:f>SK!$C$161</c:f>
              <c:strCache>
                <c:ptCount val="1"/>
                <c:pt idx="0">
                  <c:v>Beans, dry</c:v>
                </c:pt>
              </c:strCache>
            </c:strRef>
          </c:tx>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SK!$C$166:$C$206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6"/>
          <c:order val="2"/>
          <c:tx>
            <c:strRef>
              <c:f>SK!$F$161</c:f>
              <c:strCache>
                <c:ptCount val="1"/>
                <c:pt idx="0">
                  <c:v>Canola</c:v>
                </c:pt>
              </c:strCache>
            </c:strRef>
          </c:tx>
          <c:spPr>
            <a:solidFill>
              <a:srgbClr val="1F497D">
                <a:lumMod val="60000"/>
                <a:lumOff val="40000"/>
              </a:srgbClr>
            </a:solidFill>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SK!$F$166:$F$206</c:f>
              <c:numCache>
                <c:formatCode>0</c:formatCode>
                <c:ptCount val="41"/>
                <c:pt idx="0">
                  <c:v>4310.8559999999989</c:v>
                </c:pt>
                <c:pt idx="1">
                  <c:v>4167.5039999999999</c:v>
                </c:pt>
                <c:pt idx="2">
                  <c:v>6645.6719999999987</c:v>
                </c:pt>
                <c:pt idx="3">
                  <c:v>3071.3759999999997</c:v>
                </c:pt>
                <c:pt idx="4">
                  <c:v>6645.6719999999987</c:v>
                </c:pt>
                <c:pt idx="5">
                  <c:v>11495.879999999997</c:v>
                </c:pt>
                <c:pt idx="6">
                  <c:v>10148.687999999998</c:v>
                </c:pt>
                <c:pt idx="7">
                  <c:v>7903.3679999999995</c:v>
                </c:pt>
                <c:pt idx="8">
                  <c:v>6017.6159999999991</c:v>
                </c:pt>
                <c:pt idx="9">
                  <c:v>6286.8959999999988</c:v>
                </c:pt>
                <c:pt idx="10">
                  <c:v>8442.7199999999975</c:v>
                </c:pt>
                <c:pt idx="11">
                  <c:v>11317.679999999998</c:v>
                </c:pt>
                <c:pt idx="12">
                  <c:v>12212.639999999998</c:v>
                </c:pt>
                <c:pt idx="13">
                  <c:v>11406.383999999998</c:v>
                </c:pt>
                <c:pt idx="14">
                  <c:v>11136.311999999998</c:v>
                </c:pt>
                <c:pt idx="15">
                  <c:v>12214.223999999998</c:v>
                </c:pt>
                <c:pt idx="16">
                  <c:v>10777.535999999998</c:v>
                </c:pt>
                <c:pt idx="17">
                  <c:v>11495.879999999997</c:v>
                </c:pt>
                <c:pt idx="18">
                  <c:v>13651.703999999998</c:v>
                </c:pt>
                <c:pt idx="19">
                  <c:v>11675.663999999999</c:v>
                </c:pt>
                <c:pt idx="20">
                  <c:v>18860.687999999995</c:v>
                </c:pt>
                <c:pt idx="21">
                  <c:v>25146.791999999998</c:v>
                </c:pt>
                <c:pt idx="22">
                  <c:v>20835.935999999998</c:v>
                </c:pt>
                <c:pt idx="23">
                  <c:v>17602.991999999995</c:v>
                </c:pt>
                <c:pt idx="24">
                  <c:v>21375.287999999997</c:v>
                </c:pt>
                <c:pt idx="25">
                  <c:v>25595.855999999996</c:v>
                </c:pt>
                <c:pt idx="26">
                  <c:v>31487.543999999998</c:v>
                </c:pt>
                <c:pt idx="27">
                  <c:v>27122.831999999995</c:v>
                </c:pt>
                <c:pt idx="28">
                  <c:v>17064.431999999997</c:v>
                </c:pt>
                <c:pt idx="29">
                  <c:v>14010.479999999998</c:v>
                </c:pt>
                <c:pt idx="30">
                  <c:v>21195.503999999997</c:v>
                </c:pt>
                <c:pt idx="31">
                  <c:v>22811.975999999995</c:v>
                </c:pt>
                <c:pt idx="32">
                  <c:v>35295.479999999996</c:v>
                </c:pt>
                <c:pt idx="33">
                  <c:v>29278.655999999995</c:v>
                </c:pt>
                <c:pt idx="34">
                  <c:v>32906.807999999997</c:v>
                </c:pt>
                <c:pt idx="35">
                  <c:v>44582.471999999994</c:v>
                </c:pt>
                <c:pt idx="36">
                  <c:v>49576.031999999992</c:v>
                </c:pt>
                <c:pt idx="37">
                  <c:v>45085.391999999993</c:v>
                </c:pt>
                <c:pt idx="38">
                  <c:v>58197.743999999992</c:v>
                </c:pt>
                <c:pt idx="39">
                  <c:v>51372.287999999993</c:v>
                </c:pt>
                <c:pt idx="40">
                  <c:v>70627.391999999978</c:v>
                </c:pt>
              </c:numCache>
            </c:numRef>
          </c:val>
        </c:ser>
        <c:ser>
          <c:idx val="13"/>
          <c:order val="3"/>
          <c:tx>
            <c:strRef>
              <c:f>SK!$M$161</c:f>
              <c:strCache>
                <c:ptCount val="1"/>
                <c:pt idx="0">
                  <c:v>Flaxseed</c:v>
                </c:pt>
              </c:strCache>
            </c:strRef>
          </c:tx>
          <c:spPr>
            <a:solidFill>
              <a:srgbClr val="C0504D"/>
            </a:solidFill>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SK!$M$166:$M$206</c:f>
              <c:numCache>
                <c:formatCode>0</c:formatCode>
                <c:ptCount val="41"/>
                <c:pt idx="0">
                  <c:v>2487.1</c:v>
                </c:pt>
                <c:pt idx="1">
                  <c:v>1313.4</c:v>
                </c:pt>
                <c:pt idx="2">
                  <c:v>1648.9</c:v>
                </c:pt>
                <c:pt idx="3">
                  <c:v>950.4</c:v>
                </c:pt>
                <c:pt idx="4">
                  <c:v>2989.8</c:v>
                </c:pt>
                <c:pt idx="5">
                  <c:v>2235.1999999999998</c:v>
                </c:pt>
                <c:pt idx="6">
                  <c:v>2850.1</c:v>
                </c:pt>
                <c:pt idx="7">
                  <c:v>1620.3</c:v>
                </c:pt>
                <c:pt idx="8">
                  <c:v>1648.9</c:v>
                </c:pt>
                <c:pt idx="9">
                  <c:v>2570.6999999999998</c:v>
                </c:pt>
                <c:pt idx="10">
                  <c:v>1309</c:v>
                </c:pt>
                <c:pt idx="11">
                  <c:v>2464</c:v>
                </c:pt>
                <c:pt idx="12">
                  <c:v>3410</c:v>
                </c:pt>
                <c:pt idx="13">
                  <c:v>4359.3</c:v>
                </c:pt>
                <c:pt idx="14">
                  <c:v>2989.8</c:v>
                </c:pt>
                <c:pt idx="15">
                  <c:v>1397</c:v>
                </c:pt>
                <c:pt idx="16">
                  <c:v>2598.1999999999998</c:v>
                </c:pt>
                <c:pt idx="17">
                  <c:v>4749.8</c:v>
                </c:pt>
                <c:pt idx="18">
                  <c:v>2933.7</c:v>
                </c:pt>
                <c:pt idx="19">
                  <c:v>1201.2</c:v>
                </c:pt>
                <c:pt idx="20">
                  <c:v>3771.9</c:v>
                </c:pt>
                <c:pt idx="21">
                  <c:v>6007.1</c:v>
                </c:pt>
                <c:pt idx="22">
                  <c:v>7124.7</c:v>
                </c:pt>
                <c:pt idx="23">
                  <c:v>5197.5</c:v>
                </c:pt>
                <c:pt idx="24">
                  <c:v>5588</c:v>
                </c:pt>
                <c:pt idx="25">
                  <c:v>7488.8</c:v>
                </c:pt>
                <c:pt idx="26">
                  <c:v>7823.2</c:v>
                </c:pt>
                <c:pt idx="27">
                  <c:v>5168.8999999999996</c:v>
                </c:pt>
                <c:pt idx="28">
                  <c:v>5448.3</c:v>
                </c:pt>
                <c:pt idx="29">
                  <c:v>4889.5</c:v>
                </c:pt>
                <c:pt idx="30">
                  <c:v>5867.4</c:v>
                </c:pt>
                <c:pt idx="31">
                  <c:v>3911.6</c:v>
                </c:pt>
                <c:pt idx="32">
                  <c:v>8717.5</c:v>
                </c:pt>
                <c:pt idx="33">
                  <c:v>8354.5</c:v>
                </c:pt>
                <c:pt idx="34">
                  <c:v>5629.8</c:v>
                </c:pt>
                <c:pt idx="35">
                  <c:v>7334.8</c:v>
                </c:pt>
                <c:pt idx="36">
                  <c:v>7795.7</c:v>
                </c:pt>
                <c:pt idx="37">
                  <c:v>3423.2</c:v>
                </c:pt>
                <c:pt idx="38">
                  <c:v>3185.6</c:v>
                </c:pt>
                <c:pt idx="39">
                  <c:v>4191</c:v>
                </c:pt>
                <c:pt idx="40">
                  <c:v>6426.2</c:v>
                </c:pt>
              </c:numCache>
            </c:numRef>
          </c:val>
        </c:ser>
        <c:ser>
          <c:idx val="0"/>
          <c:order val="4"/>
          <c:tx>
            <c:strRef>
              <c:f>SK!$N$161</c:f>
              <c:strCache>
                <c:ptCount val="1"/>
                <c:pt idx="0">
                  <c:v>Lentils</c:v>
                </c:pt>
              </c:strCache>
            </c:strRef>
          </c:tx>
          <c:spPr>
            <a:ln w="25400">
              <a:noFill/>
            </a:ln>
          </c:spPr>
          <c:val>
            <c:numRef>
              <c:f>SK!$N$162:$N$206</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436.62600000000003</c:v>
                </c:pt>
                <c:pt idx="13">
                  <c:v>779.28</c:v>
                </c:pt>
                <c:pt idx="14">
                  <c:v>520.28400000000011</c:v>
                </c:pt>
                <c:pt idx="15">
                  <c:v>285.35399999999998</c:v>
                </c:pt>
                <c:pt idx="16">
                  <c:v>530.59799999999996</c:v>
                </c:pt>
                <c:pt idx="17">
                  <c:v>1662.8460000000002</c:v>
                </c:pt>
                <c:pt idx="18">
                  <c:v>2703.4140000000002</c:v>
                </c:pt>
                <c:pt idx="19">
                  <c:v>571.85400000000004</c:v>
                </c:pt>
                <c:pt idx="20">
                  <c:v>909.92400000000009</c:v>
                </c:pt>
                <c:pt idx="21">
                  <c:v>1975.7040000000002</c:v>
                </c:pt>
                <c:pt idx="22">
                  <c:v>3119.4119999999998</c:v>
                </c:pt>
                <c:pt idx="23">
                  <c:v>2910.84</c:v>
                </c:pt>
                <c:pt idx="24">
                  <c:v>3612.1920000000005</c:v>
                </c:pt>
                <c:pt idx="25">
                  <c:v>4366.26</c:v>
                </c:pt>
                <c:pt idx="26">
                  <c:v>4376.5739999999996</c:v>
                </c:pt>
                <c:pt idx="27">
                  <c:v>4283.7479999999996</c:v>
                </c:pt>
                <c:pt idx="28">
                  <c:v>4185.1920000000009</c:v>
                </c:pt>
                <c:pt idx="29">
                  <c:v>5339.2139999999999</c:v>
                </c:pt>
                <c:pt idx="30">
                  <c:v>8051.7960000000012</c:v>
                </c:pt>
                <c:pt idx="31">
                  <c:v>10177.626</c:v>
                </c:pt>
                <c:pt idx="32">
                  <c:v>6393.5340000000006</c:v>
                </c:pt>
                <c:pt idx="33">
                  <c:v>3737.1060000000007</c:v>
                </c:pt>
                <c:pt idx="34">
                  <c:v>5443.5</c:v>
                </c:pt>
                <c:pt idx="35">
                  <c:v>10344.941999999999</c:v>
                </c:pt>
                <c:pt idx="36">
                  <c:v>13181.292000000001</c:v>
                </c:pt>
                <c:pt idx="37">
                  <c:v>7939.4880000000012</c:v>
                </c:pt>
                <c:pt idx="38">
                  <c:v>8410.4940000000006</c:v>
                </c:pt>
                <c:pt idx="39">
                  <c:v>11955.072</c:v>
                </c:pt>
                <c:pt idx="40">
                  <c:v>17153.328000000001</c:v>
                </c:pt>
                <c:pt idx="41">
                  <c:v>22035.288</c:v>
                </c:pt>
                <c:pt idx="42">
                  <c:v>17161.349999999999</c:v>
                </c:pt>
                <c:pt idx="43">
                  <c:v>16843.907999999999</c:v>
                </c:pt>
                <c:pt idx="44">
                  <c:v>20658.941999999999</c:v>
                </c:pt>
              </c:numCache>
            </c:numRef>
          </c:val>
        </c:ser>
        <c:ser>
          <c:idx val="15"/>
          <c:order val="5"/>
          <c:tx>
            <c:strRef>
              <c:f>SK!$Q$161</c:f>
              <c:strCache>
                <c:ptCount val="1"/>
                <c:pt idx="0">
                  <c:v>Oats</c:v>
                </c:pt>
              </c:strCache>
            </c:strRef>
          </c:tx>
          <c:spPr>
            <a:solidFill>
              <a:srgbClr val="FFFF00"/>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SK!$Q$166:$Q$206</c:f>
              <c:numCache>
                <c:formatCode>0</c:formatCode>
                <c:ptCount val="41"/>
                <c:pt idx="0">
                  <c:v>9009.2999999999993</c:v>
                </c:pt>
                <c:pt idx="1">
                  <c:v>6826.3</c:v>
                </c:pt>
                <c:pt idx="2">
                  <c:v>7823.4000000000005</c:v>
                </c:pt>
                <c:pt idx="3">
                  <c:v>8189.2000000000007</c:v>
                </c:pt>
                <c:pt idx="4">
                  <c:v>7280.6</c:v>
                </c:pt>
                <c:pt idx="5">
                  <c:v>5551.9</c:v>
                </c:pt>
                <c:pt idx="6">
                  <c:v>3728.8</c:v>
                </c:pt>
                <c:pt idx="7">
                  <c:v>3640.3</c:v>
                </c:pt>
                <c:pt idx="8">
                  <c:v>4820.3</c:v>
                </c:pt>
                <c:pt idx="9">
                  <c:v>5640.4</c:v>
                </c:pt>
                <c:pt idx="10">
                  <c:v>3823.2</c:v>
                </c:pt>
                <c:pt idx="11">
                  <c:v>2548.8000000000002</c:v>
                </c:pt>
                <c:pt idx="12">
                  <c:v>3274.5</c:v>
                </c:pt>
                <c:pt idx="13">
                  <c:v>4458.63</c:v>
                </c:pt>
                <c:pt idx="14">
                  <c:v>4185.46</c:v>
                </c:pt>
                <c:pt idx="15">
                  <c:v>2911.65</c:v>
                </c:pt>
                <c:pt idx="16">
                  <c:v>4731.8</c:v>
                </c:pt>
                <c:pt idx="17">
                  <c:v>4094.6000000000004</c:v>
                </c:pt>
                <c:pt idx="18">
                  <c:v>2275.04</c:v>
                </c:pt>
                <c:pt idx="19">
                  <c:v>3912.8800000000006</c:v>
                </c:pt>
                <c:pt idx="20">
                  <c:v>6369.05</c:v>
                </c:pt>
                <c:pt idx="21">
                  <c:v>8189.2000000000007</c:v>
                </c:pt>
                <c:pt idx="22">
                  <c:v>6551.36</c:v>
                </c:pt>
                <c:pt idx="23">
                  <c:v>11100.85</c:v>
                </c:pt>
                <c:pt idx="24">
                  <c:v>8280.0600000000013</c:v>
                </c:pt>
                <c:pt idx="25">
                  <c:v>10372.790000000001</c:v>
                </c:pt>
                <c:pt idx="26">
                  <c:v>9053.5499999999993</c:v>
                </c:pt>
                <c:pt idx="27">
                  <c:v>8125.4800000000014</c:v>
                </c:pt>
                <c:pt idx="28">
                  <c:v>5668.72</c:v>
                </c:pt>
                <c:pt idx="29">
                  <c:v>6187.33</c:v>
                </c:pt>
                <c:pt idx="30">
                  <c:v>5868.73</c:v>
                </c:pt>
                <c:pt idx="31">
                  <c:v>7552</c:v>
                </c:pt>
                <c:pt idx="32">
                  <c:v>9126.1200000000008</c:v>
                </c:pt>
                <c:pt idx="33">
                  <c:v>10191.07</c:v>
                </c:pt>
                <c:pt idx="34">
                  <c:v>13675.61</c:v>
                </c:pt>
                <c:pt idx="35">
                  <c:v>13375.89</c:v>
                </c:pt>
                <c:pt idx="36">
                  <c:v>8644.09</c:v>
                </c:pt>
                <c:pt idx="37">
                  <c:v>4549.49</c:v>
                </c:pt>
                <c:pt idx="38">
                  <c:v>9335.57</c:v>
                </c:pt>
                <c:pt idx="39">
                  <c:v>7825.170000000001</c:v>
                </c:pt>
                <c:pt idx="40">
                  <c:v>13739.33</c:v>
                </c:pt>
              </c:numCache>
            </c:numRef>
          </c:val>
        </c:ser>
        <c:ser>
          <c:idx val="16"/>
          <c:order val="6"/>
          <c:tx>
            <c:strRef>
              <c:f>SK!$R$161</c:f>
              <c:strCache>
                <c:ptCount val="1"/>
                <c:pt idx="0">
                  <c:v>Peas, dry</c:v>
                </c:pt>
              </c:strCache>
            </c:strRef>
          </c:tx>
          <c:spPr>
            <a:solidFill>
              <a:srgbClr val="00B0F0"/>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SK!$R$166:$R$206</c:f>
              <c:numCache>
                <c:formatCode>0</c:formatCode>
                <c:ptCount val="41"/>
                <c:pt idx="0">
                  <c:v>29.43</c:v>
                </c:pt>
                <c:pt idx="1">
                  <c:v>44.733599999999996</c:v>
                </c:pt>
                <c:pt idx="2">
                  <c:v>115.3656</c:v>
                </c:pt>
                <c:pt idx="3">
                  <c:v>121.8402</c:v>
                </c:pt>
                <c:pt idx="4">
                  <c:v>150.6816</c:v>
                </c:pt>
                <c:pt idx="5">
                  <c:v>256.041</c:v>
                </c:pt>
                <c:pt idx="6">
                  <c:v>224.25659999999999</c:v>
                </c:pt>
                <c:pt idx="7">
                  <c:v>224.25659999999999</c:v>
                </c:pt>
                <c:pt idx="8">
                  <c:v>258.98399999999998</c:v>
                </c:pt>
                <c:pt idx="9">
                  <c:v>705.14280000000008</c:v>
                </c:pt>
                <c:pt idx="10">
                  <c:v>400.24799999999999</c:v>
                </c:pt>
                <c:pt idx="11">
                  <c:v>432.0324</c:v>
                </c:pt>
                <c:pt idx="12">
                  <c:v>673.35840000000007</c:v>
                </c:pt>
                <c:pt idx="13">
                  <c:v>1409.1084000000001</c:v>
                </c:pt>
                <c:pt idx="14">
                  <c:v>2627.5104000000001</c:v>
                </c:pt>
                <c:pt idx="15">
                  <c:v>1665.7380000000001</c:v>
                </c:pt>
                <c:pt idx="16">
                  <c:v>993.55680000000007</c:v>
                </c:pt>
                <c:pt idx="17">
                  <c:v>1217.2248</c:v>
                </c:pt>
                <c:pt idx="18">
                  <c:v>1890.5832</c:v>
                </c:pt>
                <c:pt idx="19">
                  <c:v>2882.9628000000002</c:v>
                </c:pt>
                <c:pt idx="20">
                  <c:v>6887.7972</c:v>
                </c:pt>
                <c:pt idx="21">
                  <c:v>10572.433200000001</c:v>
                </c:pt>
                <c:pt idx="22">
                  <c:v>10220.4504</c:v>
                </c:pt>
                <c:pt idx="23">
                  <c:v>8586.4968000000008</c:v>
                </c:pt>
                <c:pt idx="24">
                  <c:v>13633.153200000001</c:v>
                </c:pt>
                <c:pt idx="25">
                  <c:v>18997.653600000001</c:v>
                </c:pt>
                <c:pt idx="26">
                  <c:v>19110.664800000002</c:v>
                </c:pt>
                <c:pt idx="27">
                  <c:v>24396.292799999999</c:v>
                </c:pt>
                <c:pt idx="28">
                  <c:v>16339.536</c:v>
                </c:pt>
                <c:pt idx="29">
                  <c:v>10380.5496</c:v>
                </c:pt>
                <c:pt idx="30">
                  <c:v>15217.6644</c:v>
                </c:pt>
                <c:pt idx="31">
                  <c:v>26975.538</c:v>
                </c:pt>
                <c:pt idx="32">
                  <c:v>27233.344799999999</c:v>
                </c:pt>
                <c:pt idx="33">
                  <c:v>21913.578000000001</c:v>
                </c:pt>
                <c:pt idx="34">
                  <c:v>27188.611199999999</c:v>
                </c:pt>
                <c:pt idx="35">
                  <c:v>32085.763199999998</c:v>
                </c:pt>
                <c:pt idx="36">
                  <c:v>30756.704400000002</c:v>
                </c:pt>
                <c:pt idx="37">
                  <c:v>23227.333200000001</c:v>
                </c:pt>
                <c:pt idx="38">
                  <c:v>19672.189200000001</c:v>
                </c:pt>
                <c:pt idx="39">
                  <c:v>24349.2048</c:v>
                </c:pt>
                <c:pt idx="40">
                  <c:v>28962.651600000001</c:v>
                </c:pt>
              </c:numCache>
            </c:numRef>
          </c:val>
        </c:ser>
        <c:ser>
          <c:idx val="17"/>
          <c:order val="7"/>
          <c:tx>
            <c:strRef>
              <c:f>SK!$S$161</c:f>
              <c:strCache>
                <c:ptCount val="1"/>
                <c:pt idx="0">
                  <c:v>Rye, all</c:v>
                </c:pt>
              </c:strCache>
            </c:strRef>
          </c:tx>
          <c:spPr>
            <a:solidFill>
              <a:srgbClr val="EEECE1">
                <a:lumMod val="90000"/>
              </a:srgbClr>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SK!$S$166:$S$206</c:f>
              <c:numCache>
                <c:formatCode>0</c:formatCode>
                <c:ptCount val="41"/>
                <c:pt idx="0">
                  <c:v>688.05</c:v>
                </c:pt>
                <c:pt idx="1">
                  <c:v>966.9</c:v>
                </c:pt>
                <c:pt idx="2">
                  <c:v>1048.3</c:v>
                </c:pt>
                <c:pt idx="3">
                  <c:v>991.1</c:v>
                </c:pt>
                <c:pt idx="4">
                  <c:v>836</c:v>
                </c:pt>
                <c:pt idx="5">
                  <c:v>1300.75</c:v>
                </c:pt>
                <c:pt idx="6">
                  <c:v>1120.3499999999999</c:v>
                </c:pt>
                <c:pt idx="7">
                  <c:v>596.20000000000005</c:v>
                </c:pt>
                <c:pt idx="8">
                  <c:v>1815.55</c:v>
                </c:pt>
                <c:pt idx="9">
                  <c:v>2148.85</c:v>
                </c:pt>
                <c:pt idx="10">
                  <c:v>1914</c:v>
                </c:pt>
                <c:pt idx="11">
                  <c:v>1263.3499999999999</c:v>
                </c:pt>
                <c:pt idx="12">
                  <c:v>1129.7</c:v>
                </c:pt>
                <c:pt idx="13">
                  <c:v>1439.35</c:v>
                </c:pt>
                <c:pt idx="14">
                  <c:v>1089.55</c:v>
                </c:pt>
                <c:pt idx="15">
                  <c:v>475.2</c:v>
                </c:pt>
                <c:pt idx="16">
                  <c:v>2248.9499999999998</c:v>
                </c:pt>
                <c:pt idx="17">
                  <c:v>1648.35</c:v>
                </c:pt>
                <c:pt idx="18">
                  <c:v>810.15</c:v>
                </c:pt>
                <c:pt idx="19">
                  <c:v>600.6</c:v>
                </c:pt>
                <c:pt idx="20">
                  <c:v>908.05</c:v>
                </c:pt>
                <c:pt idx="21">
                  <c:v>1215.5</c:v>
                </c:pt>
                <c:pt idx="22">
                  <c:v>768.35</c:v>
                </c:pt>
                <c:pt idx="23">
                  <c:v>740.3</c:v>
                </c:pt>
                <c:pt idx="24">
                  <c:v>761.75</c:v>
                </c:pt>
                <c:pt idx="25">
                  <c:v>838.2</c:v>
                </c:pt>
                <c:pt idx="26">
                  <c:v>926.2</c:v>
                </c:pt>
                <c:pt idx="27">
                  <c:v>537.9</c:v>
                </c:pt>
                <c:pt idx="28">
                  <c:v>377.3</c:v>
                </c:pt>
                <c:pt idx="29">
                  <c:v>153.44999999999999</c:v>
                </c:pt>
                <c:pt idx="30">
                  <c:v>712.25</c:v>
                </c:pt>
                <c:pt idx="31">
                  <c:v>908.05</c:v>
                </c:pt>
                <c:pt idx="32">
                  <c:v>859.1</c:v>
                </c:pt>
                <c:pt idx="33">
                  <c:v>1040.5999999999999</c:v>
                </c:pt>
                <c:pt idx="34">
                  <c:v>545.04999999999995</c:v>
                </c:pt>
                <c:pt idx="35">
                  <c:v>607.75</c:v>
                </c:pt>
                <c:pt idx="36">
                  <c:v>581.35</c:v>
                </c:pt>
                <c:pt idx="37">
                  <c:v>481.8</c:v>
                </c:pt>
                <c:pt idx="38">
                  <c:v>530.75</c:v>
                </c:pt>
                <c:pt idx="39">
                  <c:v>817.3</c:v>
                </c:pt>
                <c:pt idx="40">
                  <c:v>391.05</c:v>
                </c:pt>
              </c:numCache>
            </c:numRef>
          </c:val>
        </c:ser>
        <c:ser>
          <c:idx val="19"/>
          <c:order val="8"/>
          <c:tx>
            <c:strRef>
              <c:f>SK!$U$161</c:f>
              <c:strCache>
                <c:ptCount val="1"/>
                <c:pt idx="0">
                  <c:v>Soybeans</c:v>
                </c:pt>
              </c:strCache>
            </c:strRef>
          </c:tx>
          <c:spPr>
            <a:solidFill>
              <a:srgbClr val="8064A2">
                <a:lumMod val="75000"/>
              </a:srgbClr>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SK!$U$166:$U$206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2368</c:v>
                </c:pt>
              </c:numCache>
            </c:numRef>
          </c:val>
        </c:ser>
        <c:ser>
          <c:idx val="22"/>
          <c:order val="9"/>
          <c:tx>
            <c:strRef>
              <c:f>SK!$X$161</c:f>
              <c:strCache>
                <c:ptCount val="1"/>
                <c:pt idx="0">
                  <c:v>Tame hay</c:v>
                </c:pt>
              </c:strCache>
            </c:strRef>
          </c:tx>
          <c:spPr>
            <a:solidFill>
              <a:srgbClr val="9BBB59">
                <a:lumMod val="60000"/>
                <a:lumOff val="40000"/>
              </a:srgbClr>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SK!$X$166:$X$206</c:f>
              <c:numCache>
                <c:formatCode>0</c:formatCode>
                <c:ptCount val="41"/>
                <c:pt idx="0">
                  <c:v>60513</c:v>
                </c:pt>
                <c:pt idx="1">
                  <c:v>66769</c:v>
                </c:pt>
                <c:pt idx="2">
                  <c:v>70932</c:v>
                </c:pt>
                <c:pt idx="3">
                  <c:v>70932</c:v>
                </c:pt>
                <c:pt idx="4">
                  <c:v>62606</c:v>
                </c:pt>
                <c:pt idx="5">
                  <c:v>79281</c:v>
                </c:pt>
                <c:pt idx="6">
                  <c:v>62606</c:v>
                </c:pt>
                <c:pt idx="7">
                  <c:v>29210</c:v>
                </c:pt>
                <c:pt idx="8">
                  <c:v>43815</c:v>
                </c:pt>
                <c:pt idx="9">
                  <c:v>62606</c:v>
                </c:pt>
                <c:pt idx="10">
                  <c:v>60513</c:v>
                </c:pt>
                <c:pt idx="11">
                  <c:v>48001</c:v>
                </c:pt>
                <c:pt idx="12">
                  <c:v>50071</c:v>
                </c:pt>
                <c:pt idx="13">
                  <c:v>64682.9</c:v>
                </c:pt>
                <c:pt idx="14">
                  <c:v>58422.3</c:v>
                </c:pt>
                <c:pt idx="15">
                  <c:v>39645.1</c:v>
                </c:pt>
                <c:pt idx="16">
                  <c:v>58422.3</c:v>
                </c:pt>
                <c:pt idx="17">
                  <c:v>65724.800000000003</c:v>
                </c:pt>
                <c:pt idx="18">
                  <c:v>85548.5</c:v>
                </c:pt>
                <c:pt idx="19">
                  <c:v>69064.399999999994</c:v>
                </c:pt>
                <c:pt idx="20">
                  <c:v>58422.3</c:v>
                </c:pt>
                <c:pt idx="21">
                  <c:v>91806.8</c:v>
                </c:pt>
                <c:pt idx="22">
                  <c:v>50075.6</c:v>
                </c:pt>
                <c:pt idx="23">
                  <c:v>78243.7</c:v>
                </c:pt>
                <c:pt idx="24">
                  <c:v>37556.699999999997</c:v>
                </c:pt>
                <c:pt idx="25">
                  <c:v>64682.9</c:v>
                </c:pt>
                <c:pt idx="26">
                  <c:v>94937.1</c:v>
                </c:pt>
                <c:pt idx="27">
                  <c:v>86590.399999999994</c:v>
                </c:pt>
                <c:pt idx="28">
                  <c:v>49033.7</c:v>
                </c:pt>
                <c:pt idx="29">
                  <c:v>47989.5</c:v>
                </c:pt>
                <c:pt idx="30">
                  <c:v>66769</c:v>
                </c:pt>
                <c:pt idx="31">
                  <c:v>113716.6</c:v>
                </c:pt>
                <c:pt idx="32">
                  <c:v>133538</c:v>
                </c:pt>
                <c:pt idx="33">
                  <c:v>126235.5</c:v>
                </c:pt>
                <c:pt idx="34">
                  <c:v>123940.1</c:v>
                </c:pt>
                <c:pt idx="35">
                  <c:v>98067.4</c:v>
                </c:pt>
                <c:pt idx="36">
                  <c:v>85755.5</c:v>
                </c:pt>
                <c:pt idx="37">
                  <c:v>150229.1</c:v>
                </c:pt>
                <c:pt idx="38">
                  <c:v>130407.7</c:v>
                </c:pt>
                <c:pt idx="39">
                  <c:v>117785.3</c:v>
                </c:pt>
                <c:pt idx="40">
                  <c:v>114758.5</c:v>
                </c:pt>
              </c:numCache>
            </c:numRef>
          </c:val>
        </c:ser>
        <c:ser>
          <c:idx val="24"/>
          <c:order val="10"/>
          <c:tx>
            <c:strRef>
              <c:f>SK!$Z$161</c:f>
              <c:strCache>
                <c:ptCount val="1"/>
                <c:pt idx="0">
                  <c:v>Wheat, all</c:v>
                </c:pt>
              </c:strCache>
            </c:strRef>
          </c:tx>
          <c:spPr>
            <a:solidFill>
              <a:srgbClr val="F79646">
                <a:lumMod val="60000"/>
                <a:lumOff val="40000"/>
              </a:srgbClr>
            </a:solidFill>
            <a:ln w="25400">
              <a:noFill/>
            </a:ln>
          </c:spPr>
          <c:cat>
            <c:numRef>
              <c:f>SK!$A$166:$A$206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SK!$Z$166:$Z$206</c:f>
              <c:numCache>
                <c:formatCode>0</c:formatCode>
                <c:ptCount val="41"/>
                <c:pt idx="0">
                  <c:v>55379.5</c:v>
                </c:pt>
                <c:pt idx="1">
                  <c:v>45501.5</c:v>
                </c:pt>
                <c:pt idx="2">
                  <c:v>57931.5</c:v>
                </c:pt>
                <c:pt idx="3">
                  <c:v>82478</c:v>
                </c:pt>
                <c:pt idx="4">
                  <c:v>70653</c:v>
                </c:pt>
                <c:pt idx="5">
                  <c:v>74838.5</c:v>
                </c:pt>
                <c:pt idx="6">
                  <c:v>56133</c:v>
                </c:pt>
                <c:pt idx="7">
                  <c:v>60170</c:v>
                </c:pt>
                <c:pt idx="8">
                  <c:v>78584</c:v>
                </c:pt>
                <c:pt idx="9">
                  <c:v>90409</c:v>
                </c:pt>
                <c:pt idx="10">
                  <c:v>83671.5</c:v>
                </c:pt>
                <c:pt idx="11">
                  <c:v>63167.5</c:v>
                </c:pt>
                <c:pt idx="12">
                  <c:v>70697</c:v>
                </c:pt>
                <c:pt idx="13">
                  <c:v>101036.1</c:v>
                </c:pt>
                <c:pt idx="14">
                  <c:v>83660.5</c:v>
                </c:pt>
                <c:pt idx="15">
                  <c:v>37720.1</c:v>
                </c:pt>
                <c:pt idx="16">
                  <c:v>70279.55</c:v>
                </c:pt>
                <c:pt idx="17">
                  <c:v>96172.45</c:v>
                </c:pt>
                <c:pt idx="18">
                  <c:v>101756.6</c:v>
                </c:pt>
                <c:pt idx="19">
                  <c:v>89056.55</c:v>
                </c:pt>
                <c:pt idx="20">
                  <c:v>82671.600000000006</c:v>
                </c:pt>
                <c:pt idx="21">
                  <c:v>66609.95</c:v>
                </c:pt>
                <c:pt idx="22">
                  <c:v>69649.25</c:v>
                </c:pt>
                <c:pt idx="23">
                  <c:v>91008.5</c:v>
                </c:pt>
                <c:pt idx="24">
                  <c:v>71886.649999999994</c:v>
                </c:pt>
                <c:pt idx="25">
                  <c:v>69303.850000000006</c:v>
                </c:pt>
                <c:pt idx="26">
                  <c:v>76117.25</c:v>
                </c:pt>
                <c:pt idx="27">
                  <c:v>73764.899999999994</c:v>
                </c:pt>
                <c:pt idx="28">
                  <c:v>54179.4</c:v>
                </c:pt>
                <c:pt idx="29">
                  <c:v>41163.65</c:v>
                </c:pt>
                <c:pt idx="30">
                  <c:v>55959.75</c:v>
                </c:pt>
                <c:pt idx="31">
                  <c:v>63589.35</c:v>
                </c:pt>
                <c:pt idx="32">
                  <c:v>71347.100000000006</c:v>
                </c:pt>
                <c:pt idx="33">
                  <c:v>61071.45</c:v>
                </c:pt>
                <c:pt idx="34">
                  <c:v>50021.4</c:v>
                </c:pt>
                <c:pt idx="35">
                  <c:v>67882.649999999994</c:v>
                </c:pt>
                <c:pt idx="36">
                  <c:v>71464.25</c:v>
                </c:pt>
                <c:pt idx="37">
                  <c:v>52614.65</c:v>
                </c:pt>
                <c:pt idx="38">
                  <c:v>63391.9</c:v>
                </c:pt>
                <c:pt idx="39">
                  <c:v>70000.149999999994</c:v>
                </c:pt>
                <c:pt idx="40">
                  <c:v>100640.65</c:v>
                </c:pt>
              </c:numCache>
            </c:numRef>
          </c:val>
        </c:ser>
        <c:dLbls>
          <c:showLegendKey val="0"/>
          <c:showVal val="0"/>
          <c:showCatName val="0"/>
          <c:showSerName val="0"/>
          <c:showPercent val="0"/>
          <c:showBubbleSize val="0"/>
        </c:dLbls>
        <c:axId val="201415680"/>
        <c:axId val="201433856"/>
      </c:areaChart>
      <c:dateAx>
        <c:axId val="201415680"/>
        <c:scaling>
          <c:orientation val="minMax"/>
        </c:scaling>
        <c:delete val="0"/>
        <c:axPos val="b"/>
        <c:numFmt formatCode="General" sourceLinked="1"/>
        <c:majorTickMark val="out"/>
        <c:minorTickMark val="none"/>
        <c:tickLblPos val="nextTo"/>
        <c:crossAx val="201433856"/>
        <c:crosses val="autoZero"/>
        <c:auto val="0"/>
        <c:lblOffset val="100"/>
        <c:baseTimeUnit val="days"/>
        <c:majorUnit val="5"/>
        <c:majorTimeUnit val="days"/>
      </c:dateAx>
      <c:valAx>
        <c:axId val="201433856"/>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201415680"/>
        <c:crosses val="autoZero"/>
        <c:crossBetween val="midCat"/>
        <c:dispUnits>
          <c:builtInUnit val="thousands"/>
        </c:dispUnits>
      </c:valAx>
    </c:plotArea>
    <c:legend>
      <c:legendPos val="r"/>
      <c:layout>
        <c:manualLayout>
          <c:xMode val="edge"/>
          <c:yMode val="edge"/>
          <c:x val="0.81670152701211662"/>
          <c:y val="8.1533068925572286E-2"/>
          <c:w val="0.13993257292735647"/>
          <c:h val="0.84556246994314599"/>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SK!$B$57</c:f>
              <c:strCache>
                <c:ptCount val="1"/>
                <c:pt idx="0">
                  <c:v>Barley</c:v>
                </c:pt>
              </c:strCache>
            </c:strRef>
          </c:tx>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SK!$B$62:$B$102</c:f>
              <c:numCache>
                <c:formatCode>0</c:formatCode>
                <c:ptCount val="41"/>
                <c:pt idx="0">
                  <c:v>74991</c:v>
                </c:pt>
                <c:pt idx="1">
                  <c:v>61278</c:v>
                </c:pt>
                <c:pt idx="2">
                  <c:v>59430</c:v>
                </c:pt>
                <c:pt idx="3">
                  <c:v>62181</c:v>
                </c:pt>
                <c:pt idx="4">
                  <c:v>78183</c:v>
                </c:pt>
                <c:pt idx="5">
                  <c:v>61278</c:v>
                </c:pt>
                <c:pt idx="6">
                  <c:v>41160</c:v>
                </c:pt>
                <c:pt idx="7">
                  <c:v>58527</c:v>
                </c:pt>
                <c:pt idx="8">
                  <c:v>69951</c:v>
                </c:pt>
                <c:pt idx="9">
                  <c:v>76356</c:v>
                </c:pt>
                <c:pt idx="10">
                  <c:v>50757</c:v>
                </c:pt>
                <c:pt idx="11">
                  <c:v>51660</c:v>
                </c:pt>
                <c:pt idx="12">
                  <c:v>76356</c:v>
                </c:pt>
                <c:pt idx="13">
                  <c:v>82756.800000000003</c:v>
                </c:pt>
                <c:pt idx="14">
                  <c:v>82299</c:v>
                </c:pt>
                <c:pt idx="15">
                  <c:v>44349.9</c:v>
                </c:pt>
                <c:pt idx="16">
                  <c:v>65839.199999999997</c:v>
                </c:pt>
                <c:pt idx="17">
                  <c:v>81843.3</c:v>
                </c:pt>
                <c:pt idx="18">
                  <c:v>64467.9</c:v>
                </c:pt>
                <c:pt idx="19">
                  <c:v>66297</c:v>
                </c:pt>
                <c:pt idx="20">
                  <c:v>89157.6</c:v>
                </c:pt>
                <c:pt idx="21">
                  <c:v>82299</c:v>
                </c:pt>
                <c:pt idx="22">
                  <c:v>91444.5</c:v>
                </c:pt>
                <c:pt idx="23">
                  <c:v>112476</c:v>
                </c:pt>
                <c:pt idx="24">
                  <c:v>93044.7</c:v>
                </c:pt>
                <c:pt idx="25">
                  <c:v>90528.9</c:v>
                </c:pt>
                <c:pt idx="26">
                  <c:v>103788.3</c:v>
                </c:pt>
                <c:pt idx="27">
                  <c:v>111333.6</c:v>
                </c:pt>
                <c:pt idx="28">
                  <c:v>76767.600000000006</c:v>
                </c:pt>
                <c:pt idx="29">
                  <c:v>53037.599999999999</c:v>
                </c:pt>
                <c:pt idx="30">
                  <c:v>91444.5</c:v>
                </c:pt>
                <c:pt idx="31">
                  <c:v>98303.1</c:v>
                </c:pt>
                <c:pt idx="32">
                  <c:v>104338.5</c:v>
                </c:pt>
                <c:pt idx="33">
                  <c:v>71326.5</c:v>
                </c:pt>
                <c:pt idx="34">
                  <c:v>80927.7</c:v>
                </c:pt>
                <c:pt idx="35">
                  <c:v>96474</c:v>
                </c:pt>
                <c:pt idx="36">
                  <c:v>85684.2</c:v>
                </c:pt>
                <c:pt idx="37">
                  <c:v>40691.699999999997</c:v>
                </c:pt>
                <c:pt idx="38">
                  <c:v>51208.5</c:v>
                </c:pt>
                <c:pt idx="39">
                  <c:v>49379.4</c:v>
                </c:pt>
                <c:pt idx="40">
                  <c:v>71645.7</c:v>
                </c:pt>
              </c:numCache>
            </c:numRef>
          </c:val>
        </c:ser>
        <c:ser>
          <c:idx val="3"/>
          <c:order val="1"/>
          <c:tx>
            <c:strRef>
              <c:f>SK!$C$57</c:f>
              <c:strCache>
                <c:ptCount val="1"/>
                <c:pt idx="0">
                  <c:v>Beans, dry</c:v>
                </c:pt>
              </c:strCache>
            </c:strRef>
          </c:tx>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SK!$C$62:$C$102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0"/>
          <c:order val="2"/>
          <c:tx>
            <c:strRef>
              <c:f>SK!$F$57</c:f>
              <c:strCache>
                <c:ptCount val="1"/>
                <c:pt idx="0">
                  <c:v>Canola</c:v>
                </c:pt>
              </c:strCache>
            </c:strRef>
          </c:tx>
          <c:spPr>
            <a:solidFill>
              <a:srgbClr val="1F497D">
                <a:lumMod val="60000"/>
                <a:lumOff val="40000"/>
              </a:srgbClr>
            </a:solidFill>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SK!$F$62:$F$102</c:f>
              <c:numCache>
                <c:formatCode>0</c:formatCode>
                <c:ptCount val="41"/>
                <c:pt idx="0">
                  <c:v>18915.435869359237</c:v>
                </c:pt>
                <c:pt idx="1">
                  <c:v>18323.595733742332</c:v>
                </c:pt>
                <c:pt idx="2">
                  <c:v>28950.60394136397</c:v>
                </c:pt>
                <c:pt idx="3">
                  <c:v>13165.78316705107</c:v>
                </c:pt>
                <c:pt idx="4">
                  <c:v>28194.929420552151</c:v>
                </c:pt>
                <c:pt idx="5">
                  <c:v>49267.556491836556</c:v>
                </c:pt>
                <c:pt idx="6">
                  <c:v>44437.370759116428</c:v>
                </c:pt>
                <c:pt idx="7">
                  <c:v>33981.174559995052</c:v>
                </c:pt>
                <c:pt idx="8">
                  <c:v>25598.454484056376</c:v>
                </c:pt>
                <c:pt idx="9">
                  <c:v>26894.950962108727</c:v>
                </c:pt>
                <c:pt idx="10">
                  <c:v>36248.339247058822</c:v>
                </c:pt>
                <c:pt idx="11">
                  <c:v>49084.781691119686</c:v>
                </c:pt>
                <c:pt idx="12">
                  <c:v>52224.734453151614</c:v>
                </c:pt>
                <c:pt idx="13">
                  <c:v>48451.173376505198</c:v>
                </c:pt>
                <c:pt idx="14">
                  <c:v>47284.930679273828</c:v>
                </c:pt>
                <c:pt idx="15">
                  <c:v>53374.344270860078</c:v>
                </c:pt>
                <c:pt idx="16">
                  <c:v>47005.594228977912</c:v>
                </c:pt>
                <c:pt idx="17">
                  <c:v>49267.556491836556</c:v>
                </c:pt>
                <c:pt idx="18">
                  <c:v>58557.898052485594</c:v>
                </c:pt>
                <c:pt idx="19">
                  <c:v>50395.458254922269</c:v>
                </c:pt>
                <c:pt idx="20">
                  <c:v>80809.902111680596</c:v>
                </c:pt>
                <c:pt idx="21">
                  <c:v>108375.55785581919</c:v>
                </c:pt>
                <c:pt idx="22">
                  <c:v>90593.005370363753</c:v>
                </c:pt>
                <c:pt idx="23">
                  <c:v>74756.109483581706</c:v>
                </c:pt>
                <c:pt idx="24">
                  <c:v>92164.076797625996</c:v>
                </c:pt>
                <c:pt idx="25">
                  <c:v>109643.36445629108</c:v>
                </c:pt>
                <c:pt idx="26">
                  <c:v>132994.18662331125</c:v>
                </c:pt>
                <c:pt idx="27">
                  <c:v>114960.71004005901</c:v>
                </c:pt>
                <c:pt idx="28">
                  <c:v>73863.718529337522</c:v>
                </c:pt>
                <c:pt idx="29">
                  <c:v>61017.466621639105</c:v>
                </c:pt>
                <c:pt idx="30">
                  <c:v>91514.541644959536</c:v>
                </c:pt>
                <c:pt idx="31">
                  <c:v>97830.68742708498</c:v>
                </c:pt>
                <c:pt idx="32">
                  <c:v>146284.42533832166</c:v>
                </c:pt>
                <c:pt idx="33">
                  <c:v>123215.51701712179</c:v>
                </c:pt>
                <c:pt idx="34">
                  <c:v>140147.42652135537</c:v>
                </c:pt>
                <c:pt idx="35">
                  <c:v>184139.61414186313</c:v>
                </c:pt>
                <c:pt idx="36">
                  <c:v>202584.19215905314</c:v>
                </c:pt>
                <c:pt idx="37">
                  <c:v>187351.34433264192</c:v>
                </c:pt>
                <c:pt idx="38">
                  <c:v>239952.47029758664</c:v>
                </c:pt>
                <c:pt idx="39">
                  <c:v>218308.09494068581</c:v>
                </c:pt>
                <c:pt idx="40">
                  <c:v>285762.06560435309</c:v>
                </c:pt>
              </c:numCache>
            </c:numRef>
          </c:val>
        </c:ser>
        <c:ser>
          <c:idx val="19"/>
          <c:order val="3"/>
          <c:tx>
            <c:strRef>
              <c:f>SK!$M$57</c:f>
              <c:strCache>
                <c:ptCount val="1"/>
                <c:pt idx="0">
                  <c:v>Flaxseed</c:v>
                </c:pt>
              </c:strCache>
            </c:strRef>
          </c:tx>
          <c:spPr>
            <a:solidFill>
              <a:srgbClr val="C0504D">
                <a:lumMod val="60000"/>
                <a:lumOff val="40000"/>
              </a:srgbClr>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SK!$M$62:$M$102</c:f>
              <c:numCache>
                <c:formatCode>0</c:formatCode>
                <c:ptCount val="41"/>
                <c:pt idx="0">
                  <c:v>10174.5</c:v>
                </c:pt>
                <c:pt idx="1">
                  <c:v>5373</c:v>
                </c:pt>
                <c:pt idx="2">
                  <c:v>6745.5</c:v>
                </c:pt>
                <c:pt idx="3">
                  <c:v>3888</c:v>
                </c:pt>
                <c:pt idx="4">
                  <c:v>12231</c:v>
                </c:pt>
                <c:pt idx="5">
                  <c:v>9144</c:v>
                </c:pt>
                <c:pt idx="6">
                  <c:v>11659.5</c:v>
                </c:pt>
                <c:pt idx="7">
                  <c:v>6628.5</c:v>
                </c:pt>
                <c:pt idx="8">
                  <c:v>6745.5</c:v>
                </c:pt>
                <c:pt idx="9">
                  <c:v>10516.5</c:v>
                </c:pt>
                <c:pt idx="10">
                  <c:v>5355</c:v>
                </c:pt>
                <c:pt idx="11">
                  <c:v>10080</c:v>
                </c:pt>
                <c:pt idx="12">
                  <c:v>13950</c:v>
                </c:pt>
                <c:pt idx="13">
                  <c:v>17833.5</c:v>
                </c:pt>
                <c:pt idx="14">
                  <c:v>12231</c:v>
                </c:pt>
                <c:pt idx="15">
                  <c:v>5715</c:v>
                </c:pt>
                <c:pt idx="16">
                  <c:v>10629</c:v>
                </c:pt>
                <c:pt idx="17">
                  <c:v>19431</c:v>
                </c:pt>
                <c:pt idx="18">
                  <c:v>12001.5</c:v>
                </c:pt>
                <c:pt idx="19">
                  <c:v>4914</c:v>
                </c:pt>
                <c:pt idx="20">
                  <c:v>15430.5</c:v>
                </c:pt>
                <c:pt idx="21">
                  <c:v>24574.5</c:v>
                </c:pt>
                <c:pt idx="22">
                  <c:v>29146.5</c:v>
                </c:pt>
                <c:pt idx="23">
                  <c:v>21262.5</c:v>
                </c:pt>
                <c:pt idx="24">
                  <c:v>22860</c:v>
                </c:pt>
                <c:pt idx="25">
                  <c:v>30636</c:v>
                </c:pt>
                <c:pt idx="26">
                  <c:v>32004</c:v>
                </c:pt>
                <c:pt idx="27">
                  <c:v>21145.5</c:v>
                </c:pt>
                <c:pt idx="28">
                  <c:v>22288.5</c:v>
                </c:pt>
                <c:pt idx="29">
                  <c:v>20002.5</c:v>
                </c:pt>
                <c:pt idx="30">
                  <c:v>24003</c:v>
                </c:pt>
                <c:pt idx="31">
                  <c:v>16002</c:v>
                </c:pt>
                <c:pt idx="32">
                  <c:v>35662.5</c:v>
                </c:pt>
                <c:pt idx="33">
                  <c:v>34177.5</c:v>
                </c:pt>
                <c:pt idx="34">
                  <c:v>23031</c:v>
                </c:pt>
                <c:pt idx="35">
                  <c:v>30006</c:v>
                </c:pt>
                <c:pt idx="36">
                  <c:v>31891.5</c:v>
                </c:pt>
                <c:pt idx="37">
                  <c:v>14004</c:v>
                </c:pt>
                <c:pt idx="38">
                  <c:v>13032</c:v>
                </c:pt>
                <c:pt idx="39">
                  <c:v>17145</c:v>
                </c:pt>
                <c:pt idx="40">
                  <c:v>26289</c:v>
                </c:pt>
              </c:numCache>
            </c:numRef>
          </c:val>
        </c:ser>
        <c:ser>
          <c:idx val="0"/>
          <c:order val="4"/>
          <c:tx>
            <c:strRef>
              <c:f>SK!$N$57</c:f>
              <c:strCache>
                <c:ptCount val="1"/>
                <c:pt idx="0">
                  <c:v>Lentils</c:v>
                </c:pt>
              </c:strCache>
            </c:strRef>
          </c:tx>
          <c:spPr>
            <a:ln w="25400">
              <a:noFill/>
            </a:ln>
          </c:spPr>
          <c:val>
            <c:numRef>
              <c:f>SK!$N$58:$N$102</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1572.768</c:v>
                </c:pt>
                <c:pt idx="13">
                  <c:v>2807.04</c:v>
                </c:pt>
                <c:pt idx="14">
                  <c:v>1874.1120000000001</c:v>
                </c:pt>
                <c:pt idx="15">
                  <c:v>1027.8720000000001</c:v>
                </c:pt>
                <c:pt idx="16">
                  <c:v>1911.2639999999999</c:v>
                </c:pt>
                <c:pt idx="17">
                  <c:v>5989.7280000000001</c:v>
                </c:pt>
                <c:pt idx="18">
                  <c:v>9737.9519999999993</c:v>
                </c:pt>
                <c:pt idx="19">
                  <c:v>2059.8719999999998</c:v>
                </c:pt>
                <c:pt idx="20">
                  <c:v>3277.6320000000001</c:v>
                </c:pt>
                <c:pt idx="21">
                  <c:v>7116.6719999999996</c:v>
                </c:pt>
                <c:pt idx="22">
                  <c:v>11236.415999999999</c:v>
                </c:pt>
                <c:pt idx="23">
                  <c:v>10485.120000000001</c:v>
                </c:pt>
                <c:pt idx="24">
                  <c:v>13011.456</c:v>
                </c:pt>
                <c:pt idx="25">
                  <c:v>15727.68</c:v>
                </c:pt>
                <c:pt idx="26">
                  <c:v>15764.832</c:v>
                </c:pt>
                <c:pt idx="27">
                  <c:v>15430.464</c:v>
                </c:pt>
                <c:pt idx="28">
                  <c:v>15075.456</c:v>
                </c:pt>
                <c:pt idx="29">
                  <c:v>19232.351999999999</c:v>
                </c:pt>
                <c:pt idx="30">
                  <c:v>29003.328000000001</c:v>
                </c:pt>
                <c:pt idx="31">
                  <c:v>36660.767999999996</c:v>
                </c:pt>
                <c:pt idx="32">
                  <c:v>23030.112000000001</c:v>
                </c:pt>
                <c:pt idx="33">
                  <c:v>13461.407999999999</c:v>
                </c:pt>
                <c:pt idx="34">
                  <c:v>19608</c:v>
                </c:pt>
                <c:pt idx="35">
                  <c:v>37263.455999999998</c:v>
                </c:pt>
                <c:pt idx="36">
                  <c:v>47480.256000000001</c:v>
                </c:pt>
                <c:pt idx="37">
                  <c:v>28598.784</c:v>
                </c:pt>
                <c:pt idx="38">
                  <c:v>30295.392</c:v>
                </c:pt>
                <c:pt idx="39">
                  <c:v>43063.296000000002</c:v>
                </c:pt>
                <c:pt idx="40">
                  <c:v>61787.904000000002</c:v>
                </c:pt>
                <c:pt idx="41">
                  <c:v>79373.183999999994</c:v>
                </c:pt>
                <c:pt idx="42">
                  <c:v>61816.800000000003</c:v>
                </c:pt>
                <c:pt idx="43">
                  <c:v>60673.343999999997</c:v>
                </c:pt>
                <c:pt idx="44">
                  <c:v>74415.456000000006</c:v>
                </c:pt>
              </c:numCache>
            </c:numRef>
          </c:val>
        </c:ser>
        <c:ser>
          <c:idx val="1"/>
          <c:order val="5"/>
          <c:tx>
            <c:strRef>
              <c:f>SK!$Q$57</c:f>
              <c:strCache>
                <c:ptCount val="1"/>
                <c:pt idx="0">
                  <c:v>Oats</c:v>
                </c:pt>
              </c:strCache>
            </c:strRef>
          </c:tx>
          <c:spPr>
            <a:solidFill>
              <a:srgbClr val="FFFF00"/>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SK!$Q$62:$Q$102</c:f>
              <c:numCache>
                <c:formatCode>0</c:formatCode>
                <c:ptCount val="41"/>
                <c:pt idx="0">
                  <c:v>36648</c:v>
                </c:pt>
                <c:pt idx="1">
                  <c:v>27768</c:v>
                </c:pt>
                <c:pt idx="2">
                  <c:v>31824</c:v>
                </c:pt>
                <c:pt idx="3">
                  <c:v>33312</c:v>
                </c:pt>
                <c:pt idx="4">
                  <c:v>29616</c:v>
                </c:pt>
                <c:pt idx="5">
                  <c:v>22584</c:v>
                </c:pt>
                <c:pt idx="6">
                  <c:v>15168</c:v>
                </c:pt>
                <c:pt idx="7">
                  <c:v>14808</c:v>
                </c:pt>
                <c:pt idx="8">
                  <c:v>19608</c:v>
                </c:pt>
                <c:pt idx="9">
                  <c:v>22944</c:v>
                </c:pt>
                <c:pt idx="10">
                  <c:v>15552</c:v>
                </c:pt>
                <c:pt idx="11">
                  <c:v>10368</c:v>
                </c:pt>
                <c:pt idx="12">
                  <c:v>13320</c:v>
                </c:pt>
                <c:pt idx="13">
                  <c:v>18136.8</c:v>
                </c:pt>
                <c:pt idx="14">
                  <c:v>17025.599999999999</c:v>
                </c:pt>
                <c:pt idx="15">
                  <c:v>11844</c:v>
                </c:pt>
                <c:pt idx="16">
                  <c:v>19248</c:v>
                </c:pt>
                <c:pt idx="17">
                  <c:v>16656</c:v>
                </c:pt>
                <c:pt idx="18">
                  <c:v>9254.4</c:v>
                </c:pt>
                <c:pt idx="19">
                  <c:v>15916.8</c:v>
                </c:pt>
                <c:pt idx="20">
                  <c:v>25908</c:v>
                </c:pt>
                <c:pt idx="21">
                  <c:v>33312</c:v>
                </c:pt>
                <c:pt idx="22">
                  <c:v>26649.599999999999</c:v>
                </c:pt>
                <c:pt idx="23">
                  <c:v>45156</c:v>
                </c:pt>
                <c:pt idx="24">
                  <c:v>33681.599999999999</c:v>
                </c:pt>
                <c:pt idx="25">
                  <c:v>42194.400000000001</c:v>
                </c:pt>
                <c:pt idx="26">
                  <c:v>36828</c:v>
                </c:pt>
                <c:pt idx="27">
                  <c:v>33052.800000000003</c:v>
                </c:pt>
                <c:pt idx="28">
                  <c:v>23059.200000000001</c:v>
                </c:pt>
                <c:pt idx="29">
                  <c:v>25168.799999999999</c:v>
                </c:pt>
                <c:pt idx="30">
                  <c:v>23872.799999999999</c:v>
                </c:pt>
                <c:pt idx="31">
                  <c:v>30720</c:v>
                </c:pt>
                <c:pt idx="32">
                  <c:v>37123.199999999997</c:v>
                </c:pt>
                <c:pt idx="33">
                  <c:v>41455.199999999997</c:v>
                </c:pt>
                <c:pt idx="34">
                  <c:v>55629.599999999999</c:v>
                </c:pt>
                <c:pt idx="35">
                  <c:v>54410.400000000001</c:v>
                </c:pt>
                <c:pt idx="36">
                  <c:v>35162.400000000001</c:v>
                </c:pt>
                <c:pt idx="37">
                  <c:v>18506.400000000001</c:v>
                </c:pt>
                <c:pt idx="38">
                  <c:v>37975.199999999997</c:v>
                </c:pt>
                <c:pt idx="39">
                  <c:v>31831.200000000001</c:v>
                </c:pt>
                <c:pt idx="40">
                  <c:v>55888.800000000003</c:v>
                </c:pt>
              </c:numCache>
            </c:numRef>
          </c:val>
        </c:ser>
        <c:ser>
          <c:idx val="5"/>
          <c:order val="6"/>
          <c:tx>
            <c:strRef>
              <c:f>SK!$R$57</c:f>
              <c:strCache>
                <c:ptCount val="1"/>
                <c:pt idx="0">
                  <c:v>Peas, dry</c:v>
                </c:pt>
              </c:strCache>
            </c:strRef>
          </c:tx>
          <c:spPr>
            <a:solidFill>
              <a:srgbClr val="00B0F0"/>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SK!$R$62:$R$102</c:f>
              <c:numCache>
                <c:formatCode>0</c:formatCode>
                <c:ptCount val="41"/>
                <c:pt idx="0">
                  <c:v>98.2</c:v>
                </c:pt>
                <c:pt idx="1">
                  <c:v>149.26400000000001</c:v>
                </c:pt>
                <c:pt idx="2">
                  <c:v>384.94400000000002</c:v>
                </c:pt>
                <c:pt idx="3">
                  <c:v>406.548</c:v>
                </c:pt>
                <c:pt idx="4">
                  <c:v>502.78399999999999</c:v>
                </c:pt>
                <c:pt idx="5">
                  <c:v>854.34</c:v>
                </c:pt>
                <c:pt idx="6">
                  <c:v>748.28399999999999</c:v>
                </c:pt>
                <c:pt idx="7">
                  <c:v>748.28399999999999</c:v>
                </c:pt>
                <c:pt idx="8">
                  <c:v>864.16</c:v>
                </c:pt>
                <c:pt idx="9">
                  <c:v>2352.8719999999998</c:v>
                </c:pt>
                <c:pt idx="10">
                  <c:v>1335.52</c:v>
                </c:pt>
                <c:pt idx="11">
                  <c:v>1441.576</c:v>
                </c:pt>
                <c:pt idx="12">
                  <c:v>2246.8159999999998</c:v>
                </c:pt>
                <c:pt idx="13">
                  <c:v>4701.8159999999998</c:v>
                </c:pt>
                <c:pt idx="14">
                  <c:v>8767.2960000000003</c:v>
                </c:pt>
                <c:pt idx="15">
                  <c:v>5558.12</c:v>
                </c:pt>
                <c:pt idx="16">
                  <c:v>3315.232</c:v>
                </c:pt>
                <c:pt idx="17">
                  <c:v>4061.5520000000001</c:v>
                </c:pt>
                <c:pt idx="18">
                  <c:v>6308.3680000000004</c:v>
                </c:pt>
                <c:pt idx="19">
                  <c:v>9619.6720000000005</c:v>
                </c:pt>
                <c:pt idx="20">
                  <c:v>22982.727999999999</c:v>
                </c:pt>
                <c:pt idx="21">
                  <c:v>35277.368000000002</c:v>
                </c:pt>
                <c:pt idx="22">
                  <c:v>34102.896000000001</c:v>
                </c:pt>
                <c:pt idx="23">
                  <c:v>28650.831999999999</c:v>
                </c:pt>
                <c:pt idx="24">
                  <c:v>45490.167999999998</c:v>
                </c:pt>
                <c:pt idx="25">
                  <c:v>63390.063999999998</c:v>
                </c:pt>
                <c:pt idx="26">
                  <c:v>63767.152000000002</c:v>
                </c:pt>
                <c:pt idx="27">
                  <c:v>81403.872000000003</c:v>
                </c:pt>
                <c:pt idx="28">
                  <c:v>54520.639999999999</c:v>
                </c:pt>
                <c:pt idx="29">
                  <c:v>34637.103999999999</c:v>
                </c:pt>
                <c:pt idx="30">
                  <c:v>50777.256000000001</c:v>
                </c:pt>
                <c:pt idx="31">
                  <c:v>90010.12</c:v>
                </c:pt>
                <c:pt idx="32">
                  <c:v>90870.351999999999</c:v>
                </c:pt>
                <c:pt idx="33">
                  <c:v>73119.72</c:v>
                </c:pt>
                <c:pt idx="34">
                  <c:v>90721.088000000003</c:v>
                </c:pt>
                <c:pt idx="35">
                  <c:v>107061.568</c:v>
                </c:pt>
                <c:pt idx="36">
                  <c:v>102626.856</c:v>
                </c:pt>
                <c:pt idx="37">
                  <c:v>77503.368000000002</c:v>
                </c:pt>
                <c:pt idx="38">
                  <c:v>65640.808000000005</c:v>
                </c:pt>
                <c:pt idx="39">
                  <c:v>81246.751999999993</c:v>
                </c:pt>
                <c:pt idx="40">
                  <c:v>96640.584000000003</c:v>
                </c:pt>
              </c:numCache>
            </c:numRef>
          </c:val>
        </c:ser>
        <c:ser>
          <c:idx val="7"/>
          <c:order val="7"/>
          <c:tx>
            <c:strRef>
              <c:f>SK!$S$57</c:f>
              <c:strCache>
                <c:ptCount val="1"/>
                <c:pt idx="0">
                  <c:v>Rye, all</c:v>
                </c:pt>
              </c:strCache>
            </c:strRef>
          </c:tx>
          <c:spPr>
            <a:solidFill>
              <a:srgbClr val="EEECE1">
                <a:lumMod val="90000"/>
              </a:srgbClr>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SK!$S$62:$S$102</c:f>
              <c:numCache>
                <c:formatCode>0</c:formatCode>
                <c:ptCount val="41"/>
                <c:pt idx="0">
                  <c:v>3127.5</c:v>
                </c:pt>
                <c:pt idx="1">
                  <c:v>4395</c:v>
                </c:pt>
                <c:pt idx="2">
                  <c:v>4765</c:v>
                </c:pt>
                <c:pt idx="3">
                  <c:v>4505</c:v>
                </c:pt>
                <c:pt idx="4">
                  <c:v>3800</c:v>
                </c:pt>
                <c:pt idx="5">
                  <c:v>5912.5</c:v>
                </c:pt>
                <c:pt idx="6">
                  <c:v>5092.5</c:v>
                </c:pt>
                <c:pt idx="7">
                  <c:v>2710</c:v>
                </c:pt>
                <c:pt idx="8">
                  <c:v>8252.5</c:v>
                </c:pt>
                <c:pt idx="9">
                  <c:v>9767.5</c:v>
                </c:pt>
                <c:pt idx="10">
                  <c:v>8700</c:v>
                </c:pt>
                <c:pt idx="11">
                  <c:v>5742.5</c:v>
                </c:pt>
                <c:pt idx="12">
                  <c:v>5135</c:v>
                </c:pt>
                <c:pt idx="13">
                  <c:v>6542.5</c:v>
                </c:pt>
                <c:pt idx="14">
                  <c:v>4952.5</c:v>
                </c:pt>
                <c:pt idx="15">
                  <c:v>2160</c:v>
                </c:pt>
                <c:pt idx="16">
                  <c:v>10222.5</c:v>
                </c:pt>
                <c:pt idx="17">
                  <c:v>7492.5</c:v>
                </c:pt>
                <c:pt idx="18">
                  <c:v>3682.5</c:v>
                </c:pt>
                <c:pt idx="19">
                  <c:v>2730</c:v>
                </c:pt>
                <c:pt idx="20">
                  <c:v>4127.5</c:v>
                </c:pt>
                <c:pt idx="21">
                  <c:v>5525</c:v>
                </c:pt>
                <c:pt idx="22">
                  <c:v>3492.5</c:v>
                </c:pt>
                <c:pt idx="23">
                  <c:v>3365</c:v>
                </c:pt>
                <c:pt idx="24">
                  <c:v>3462.5</c:v>
                </c:pt>
                <c:pt idx="25">
                  <c:v>3810</c:v>
                </c:pt>
                <c:pt idx="26">
                  <c:v>4210</c:v>
                </c:pt>
                <c:pt idx="27">
                  <c:v>2445</c:v>
                </c:pt>
                <c:pt idx="28">
                  <c:v>1715</c:v>
                </c:pt>
                <c:pt idx="29">
                  <c:v>697.5</c:v>
                </c:pt>
                <c:pt idx="30">
                  <c:v>3237.5</c:v>
                </c:pt>
                <c:pt idx="31">
                  <c:v>4127.5</c:v>
                </c:pt>
                <c:pt idx="32">
                  <c:v>3905</c:v>
                </c:pt>
                <c:pt idx="33">
                  <c:v>4730</c:v>
                </c:pt>
                <c:pt idx="34">
                  <c:v>2477.5</c:v>
                </c:pt>
                <c:pt idx="35">
                  <c:v>2762.5</c:v>
                </c:pt>
                <c:pt idx="36">
                  <c:v>2642.5</c:v>
                </c:pt>
                <c:pt idx="37">
                  <c:v>2190</c:v>
                </c:pt>
                <c:pt idx="38">
                  <c:v>2412.5</c:v>
                </c:pt>
                <c:pt idx="39">
                  <c:v>3715</c:v>
                </c:pt>
                <c:pt idx="40">
                  <c:v>1777.5</c:v>
                </c:pt>
              </c:numCache>
            </c:numRef>
          </c:val>
        </c:ser>
        <c:ser>
          <c:idx val="9"/>
          <c:order val="8"/>
          <c:tx>
            <c:strRef>
              <c:f>SK!$U$57</c:f>
              <c:strCache>
                <c:ptCount val="1"/>
                <c:pt idx="0">
                  <c:v>Soybeans</c:v>
                </c:pt>
              </c:strCache>
            </c:strRef>
          </c:tx>
          <c:spPr>
            <a:solidFill>
              <a:srgbClr val="8064A2">
                <a:lumMod val="75000"/>
              </a:srgbClr>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SK!$U$62:$U$102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6512</c:v>
                </c:pt>
              </c:numCache>
            </c:numRef>
          </c:val>
        </c:ser>
        <c:ser>
          <c:idx val="18"/>
          <c:order val="9"/>
          <c:tx>
            <c:strRef>
              <c:f>SK!$X$57</c:f>
              <c:strCache>
                <c:ptCount val="1"/>
                <c:pt idx="0">
                  <c:v>Tame hay</c:v>
                </c:pt>
              </c:strCache>
            </c:strRef>
          </c:tx>
          <c:spPr>
            <a:solidFill>
              <a:srgbClr val="9BBB59">
                <a:lumMod val="60000"/>
                <a:lumOff val="40000"/>
              </a:srgbClr>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SK!$X$62:$X$102</c:f>
              <c:numCache>
                <c:formatCode>0</c:formatCode>
                <c:ptCount val="41"/>
                <c:pt idx="0">
                  <c:v>51304.5</c:v>
                </c:pt>
                <c:pt idx="1">
                  <c:v>56608.5</c:v>
                </c:pt>
                <c:pt idx="2">
                  <c:v>60138</c:v>
                </c:pt>
                <c:pt idx="3">
                  <c:v>60138</c:v>
                </c:pt>
                <c:pt idx="4">
                  <c:v>53079</c:v>
                </c:pt>
                <c:pt idx="5">
                  <c:v>67216.5</c:v>
                </c:pt>
                <c:pt idx="6">
                  <c:v>53079</c:v>
                </c:pt>
                <c:pt idx="7">
                  <c:v>24765</c:v>
                </c:pt>
                <c:pt idx="8">
                  <c:v>37147.5</c:v>
                </c:pt>
                <c:pt idx="9">
                  <c:v>53079</c:v>
                </c:pt>
                <c:pt idx="10">
                  <c:v>51304.5</c:v>
                </c:pt>
                <c:pt idx="11">
                  <c:v>40696.5</c:v>
                </c:pt>
                <c:pt idx="12">
                  <c:v>42451.5</c:v>
                </c:pt>
                <c:pt idx="13">
                  <c:v>54839.85</c:v>
                </c:pt>
                <c:pt idx="14">
                  <c:v>49531.95</c:v>
                </c:pt>
                <c:pt idx="15">
                  <c:v>33612.15</c:v>
                </c:pt>
                <c:pt idx="16">
                  <c:v>49531.95</c:v>
                </c:pt>
                <c:pt idx="17">
                  <c:v>55723.199999999997</c:v>
                </c:pt>
                <c:pt idx="18">
                  <c:v>72530.25</c:v>
                </c:pt>
                <c:pt idx="19">
                  <c:v>58554.6</c:v>
                </c:pt>
                <c:pt idx="20">
                  <c:v>49531.95</c:v>
                </c:pt>
                <c:pt idx="21">
                  <c:v>77836.2</c:v>
                </c:pt>
                <c:pt idx="22">
                  <c:v>42455.4</c:v>
                </c:pt>
                <c:pt idx="23">
                  <c:v>66337.05</c:v>
                </c:pt>
                <c:pt idx="24">
                  <c:v>31841.55</c:v>
                </c:pt>
                <c:pt idx="25">
                  <c:v>54839.85</c:v>
                </c:pt>
                <c:pt idx="26">
                  <c:v>80490.149999999994</c:v>
                </c:pt>
                <c:pt idx="27">
                  <c:v>73413.600000000006</c:v>
                </c:pt>
                <c:pt idx="28">
                  <c:v>41572.050000000003</c:v>
                </c:pt>
                <c:pt idx="29">
                  <c:v>40686.75</c:v>
                </c:pt>
                <c:pt idx="30">
                  <c:v>56608.5</c:v>
                </c:pt>
                <c:pt idx="31">
                  <c:v>96411.9</c:v>
                </c:pt>
                <c:pt idx="32">
                  <c:v>113217</c:v>
                </c:pt>
                <c:pt idx="33">
                  <c:v>107025.75</c:v>
                </c:pt>
                <c:pt idx="34">
                  <c:v>105079.65</c:v>
                </c:pt>
                <c:pt idx="35">
                  <c:v>83144.100000000006</c:v>
                </c:pt>
                <c:pt idx="36">
                  <c:v>72705.75</c:v>
                </c:pt>
                <c:pt idx="37">
                  <c:v>127368.15</c:v>
                </c:pt>
                <c:pt idx="38">
                  <c:v>110563.05</c:v>
                </c:pt>
                <c:pt idx="39">
                  <c:v>99861.45</c:v>
                </c:pt>
                <c:pt idx="40">
                  <c:v>97295.25</c:v>
                </c:pt>
              </c:numCache>
            </c:numRef>
          </c:val>
        </c:ser>
        <c:ser>
          <c:idx val="23"/>
          <c:order val="10"/>
          <c:tx>
            <c:strRef>
              <c:f>SK!$Z$57</c:f>
              <c:strCache>
                <c:ptCount val="1"/>
                <c:pt idx="0">
                  <c:v>Wheat, all</c:v>
                </c:pt>
              </c:strCache>
            </c:strRef>
          </c:tx>
          <c:spPr>
            <a:solidFill>
              <a:srgbClr val="F79646">
                <a:lumMod val="60000"/>
                <a:lumOff val="40000"/>
              </a:srgbClr>
            </a:solidFill>
            <a:ln w="25400">
              <a:noFill/>
            </a:ln>
          </c:spPr>
          <c:cat>
            <c:numRef>
              <c:f>SK!$A$62:$A$102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SK!$Z$62:$Z$102</c:f>
              <c:numCache>
                <c:formatCode>0</c:formatCode>
                <c:ptCount val="41"/>
                <c:pt idx="0">
                  <c:v>242336.46744699936</c:v>
                </c:pt>
                <c:pt idx="1">
                  <c:v>200450.11507827201</c:v>
                </c:pt>
                <c:pt idx="2">
                  <c:v>252705.15770924906</c:v>
                </c:pt>
                <c:pt idx="3">
                  <c:v>355283.01955091441</c:v>
                </c:pt>
                <c:pt idx="4">
                  <c:v>305700.1538128737</c:v>
                </c:pt>
                <c:pt idx="5">
                  <c:v>323736.04489469656</c:v>
                </c:pt>
                <c:pt idx="6">
                  <c:v>246763.94542387285</c:v>
                </c:pt>
                <c:pt idx="7">
                  <c:v>263984.12625105307</c:v>
                </c:pt>
                <c:pt idx="8">
                  <c:v>341528.61065808433</c:v>
                </c:pt>
                <c:pt idx="9">
                  <c:v>389716.93446309422</c:v>
                </c:pt>
                <c:pt idx="10">
                  <c:v>363743.50938203419</c:v>
                </c:pt>
                <c:pt idx="11">
                  <c:v>278192.86051426985</c:v>
                </c:pt>
                <c:pt idx="12">
                  <c:v>310148.80229666148</c:v>
                </c:pt>
                <c:pt idx="13">
                  <c:v>435191.90519898559</c:v>
                </c:pt>
                <c:pt idx="14">
                  <c:v>363325.12803202029</c:v>
                </c:pt>
                <c:pt idx="15">
                  <c:v>169013.28426887878</c:v>
                </c:pt>
                <c:pt idx="16">
                  <c:v>307916.75659134286</c:v>
                </c:pt>
                <c:pt idx="17">
                  <c:v>414120.48036953097</c:v>
                </c:pt>
                <c:pt idx="18">
                  <c:v>437469.58009759028</c:v>
                </c:pt>
                <c:pt idx="19">
                  <c:v>385389.76210827939</c:v>
                </c:pt>
                <c:pt idx="20">
                  <c:v>356329.10464999074</c:v>
                </c:pt>
                <c:pt idx="21">
                  <c:v>288455.65174448903</c:v>
                </c:pt>
                <c:pt idx="22">
                  <c:v>301277.24085004663</c:v>
                </c:pt>
                <c:pt idx="23">
                  <c:v>389630.1520430473</c:v>
                </c:pt>
                <c:pt idx="24">
                  <c:v>311678.9356568192</c:v>
                </c:pt>
                <c:pt idx="25">
                  <c:v>299379.67161565222</c:v>
                </c:pt>
                <c:pt idx="26">
                  <c:v>324785.60515177518</c:v>
                </c:pt>
                <c:pt idx="27">
                  <c:v>316566.70508562209</c:v>
                </c:pt>
                <c:pt idx="28">
                  <c:v>236983.63383564286</c:v>
                </c:pt>
                <c:pt idx="29">
                  <c:v>181019.96160216641</c:v>
                </c:pt>
                <c:pt idx="30">
                  <c:v>243896.30316140372</c:v>
                </c:pt>
                <c:pt idx="31">
                  <c:v>272917.76203165227</c:v>
                </c:pt>
                <c:pt idx="32">
                  <c:v>303304.07896709477</c:v>
                </c:pt>
                <c:pt idx="33">
                  <c:v>262678.38291685388</c:v>
                </c:pt>
                <c:pt idx="34">
                  <c:v>216728.78780192067</c:v>
                </c:pt>
                <c:pt idx="35">
                  <c:v>290005.05739379115</c:v>
                </c:pt>
                <c:pt idx="36">
                  <c:v>303531.08616598113</c:v>
                </c:pt>
                <c:pt idx="37">
                  <c:v>224529.23699741674</c:v>
                </c:pt>
                <c:pt idx="38">
                  <c:v>268500.43941545265</c:v>
                </c:pt>
                <c:pt idx="39">
                  <c:v>298161.18232838216</c:v>
                </c:pt>
                <c:pt idx="40">
                  <c:v>417255.96148252604</c:v>
                </c:pt>
              </c:numCache>
            </c:numRef>
          </c:val>
        </c:ser>
        <c:dLbls>
          <c:showLegendKey val="0"/>
          <c:showVal val="0"/>
          <c:showCatName val="0"/>
          <c:showSerName val="0"/>
          <c:showPercent val="0"/>
          <c:showBubbleSize val="0"/>
        </c:dLbls>
        <c:axId val="201578368"/>
        <c:axId val="201579904"/>
      </c:areaChart>
      <c:dateAx>
        <c:axId val="201578368"/>
        <c:scaling>
          <c:orientation val="minMax"/>
        </c:scaling>
        <c:delete val="0"/>
        <c:axPos val="b"/>
        <c:numFmt formatCode="0" sourceLinked="0"/>
        <c:majorTickMark val="out"/>
        <c:minorTickMark val="none"/>
        <c:tickLblPos val="nextTo"/>
        <c:crossAx val="201579904"/>
        <c:crosses val="autoZero"/>
        <c:auto val="0"/>
        <c:lblOffset val="100"/>
        <c:baseTimeUnit val="days"/>
        <c:majorUnit val="5"/>
        <c:majorTimeUnit val="days"/>
        <c:minorUnit val="1"/>
        <c:minorTimeUnit val="days"/>
      </c:dateAx>
      <c:valAx>
        <c:axId val="201579904"/>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201578368"/>
        <c:crosses val="autoZero"/>
        <c:crossBetween val="midCat"/>
        <c:dispUnits>
          <c:builtInUnit val="thousands"/>
        </c:dispUnits>
      </c:valAx>
    </c:plotArea>
    <c:legend>
      <c:legendPos val="r"/>
      <c:layout>
        <c:manualLayout>
          <c:xMode val="edge"/>
          <c:yMode val="edge"/>
          <c:x val="0.81565907321940845"/>
          <c:y val="0.13078545739108333"/>
          <c:w val="0.14157165405726588"/>
          <c:h val="0.80148921915763505"/>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AB!$B$109</c:f>
              <c:strCache>
                <c:ptCount val="1"/>
                <c:pt idx="0">
                  <c:v>Barley</c:v>
                </c:pt>
              </c:strCache>
            </c:strRef>
          </c:tx>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AB!$B$114:$B$154</c:f>
              <c:numCache>
                <c:formatCode>0</c:formatCode>
                <c:ptCount val="41"/>
                <c:pt idx="0">
                  <c:v>35598.699999999997</c:v>
                </c:pt>
                <c:pt idx="1">
                  <c:v>34694</c:v>
                </c:pt>
                <c:pt idx="2">
                  <c:v>41201.199999999997</c:v>
                </c:pt>
                <c:pt idx="3">
                  <c:v>45542.100000000006</c:v>
                </c:pt>
                <c:pt idx="4">
                  <c:v>45176.900000000009</c:v>
                </c:pt>
                <c:pt idx="5">
                  <c:v>41201.199999999997</c:v>
                </c:pt>
                <c:pt idx="6">
                  <c:v>37765</c:v>
                </c:pt>
                <c:pt idx="7">
                  <c:v>50422.500000000007</c:v>
                </c:pt>
                <c:pt idx="8">
                  <c:v>57826.100000000006</c:v>
                </c:pt>
                <c:pt idx="9">
                  <c:v>54572.500000000007</c:v>
                </c:pt>
                <c:pt idx="10">
                  <c:v>42288.5</c:v>
                </c:pt>
                <c:pt idx="11">
                  <c:v>38495.4</c:v>
                </c:pt>
                <c:pt idx="12">
                  <c:v>39574.400000000001</c:v>
                </c:pt>
                <c:pt idx="13">
                  <c:v>59634.670000000006</c:v>
                </c:pt>
                <c:pt idx="14">
                  <c:v>54665.460000000006</c:v>
                </c:pt>
                <c:pt idx="15">
                  <c:v>48611.44000000001</c:v>
                </c:pt>
                <c:pt idx="16">
                  <c:v>47527.460000000006</c:v>
                </c:pt>
                <c:pt idx="17">
                  <c:v>51864.210000000006</c:v>
                </c:pt>
                <c:pt idx="18">
                  <c:v>48792.380000000005</c:v>
                </c:pt>
                <c:pt idx="19">
                  <c:v>40298.99</c:v>
                </c:pt>
                <c:pt idx="20">
                  <c:v>52406.200000000004</c:v>
                </c:pt>
                <c:pt idx="21">
                  <c:v>45358.670000000006</c:v>
                </c:pt>
                <c:pt idx="22">
                  <c:v>52587.140000000007</c:v>
                </c:pt>
                <c:pt idx="23">
                  <c:v>58730.80000000001</c:v>
                </c:pt>
                <c:pt idx="24">
                  <c:v>52045.150000000009</c:v>
                </c:pt>
                <c:pt idx="25">
                  <c:v>46984.640000000007</c:v>
                </c:pt>
                <c:pt idx="26">
                  <c:v>49695.420000000006</c:v>
                </c:pt>
                <c:pt idx="27">
                  <c:v>43731.87000000001</c:v>
                </c:pt>
                <c:pt idx="28">
                  <c:v>39395.120000000003</c:v>
                </c:pt>
                <c:pt idx="29">
                  <c:v>21143.42</c:v>
                </c:pt>
                <c:pt idx="30">
                  <c:v>44996.790000000008</c:v>
                </c:pt>
                <c:pt idx="31">
                  <c:v>46714.060000000005</c:v>
                </c:pt>
                <c:pt idx="32">
                  <c:v>43424.77</c:v>
                </c:pt>
                <c:pt idx="33">
                  <c:v>36558.18</c:v>
                </c:pt>
                <c:pt idx="34">
                  <c:v>42448.69</c:v>
                </c:pt>
                <c:pt idx="35">
                  <c:v>45214.250000000007</c:v>
                </c:pt>
                <c:pt idx="36">
                  <c:v>31877.810000000005</c:v>
                </c:pt>
                <c:pt idx="37">
                  <c:v>37588.21</c:v>
                </c:pt>
                <c:pt idx="38">
                  <c:v>38744.400000000001</c:v>
                </c:pt>
                <c:pt idx="39">
                  <c:v>37045.39</c:v>
                </c:pt>
                <c:pt idx="40">
                  <c:v>46026.820000000007</c:v>
                </c:pt>
              </c:numCache>
            </c:numRef>
          </c:val>
        </c:ser>
        <c:ser>
          <c:idx val="3"/>
          <c:order val="1"/>
          <c:tx>
            <c:strRef>
              <c:f>AB!$C$109</c:f>
              <c:strCache>
                <c:ptCount val="1"/>
                <c:pt idx="0">
                  <c:v>Beans, dry</c:v>
                </c:pt>
              </c:strCache>
            </c:strRef>
          </c:tx>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AB!$C$114:$C$154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74.099999999999994</c:v>
                </c:pt>
                <c:pt idx="20">
                  <c:v>265.2</c:v>
                </c:pt>
                <c:pt idx="21">
                  <c:v>471.9</c:v>
                </c:pt>
                <c:pt idx="22">
                  <c:v>353.6</c:v>
                </c:pt>
                <c:pt idx="23">
                  <c:v>265.2</c:v>
                </c:pt>
                <c:pt idx="24">
                  <c:v>471.9</c:v>
                </c:pt>
                <c:pt idx="25">
                  <c:v>590.20000000000005</c:v>
                </c:pt>
                <c:pt idx="26">
                  <c:v>555.1</c:v>
                </c:pt>
                <c:pt idx="27">
                  <c:v>565.5</c:v>
                </c:pt>
                <c:pt idx="28">
                  <c:v>776.1</c:v>
                </c:pt>
                <c:pt idx="29">
                  <c:v>412.1</c:v>
                </c:pt>
                <c:pt idx="30">
                  <c:v>783.9</c:v>
                </c:pt>
                <c:pt idx="31">
                  <c:v>444.6</c:v>
                </c:pt>
                <c:pt idx="32">
                  <c:v>686.4</c:v>
                </c:pt>
                <c:pt idx="33">
                  <c:v>790.4</c:v>
                </c:pt>
                <c:pt idx="34">
                  <c:v>707.2</c:v>
                </c:pt>
                <c:pt idx="35">
                  <c:v>453.7</c:v>
                </c:pt>
                <c:pt idx="36">
                  <c:v>716.3</c:v>
                </c:pt>
                <c:pt idx="37">
                  <c:v>409.5</c:v>
                </c:pt>
                <c:pt idx="38">
                  <c:v>572</c:v>
                </c:pt>
                <c:pt idx="39">
                  <c:v>581.1</c:v>
                </c:pt>
                <c:pt idx="40">
                  <c:v>625.29999999999995</c:v>
                </c:pt>
              </c:numCache>
            </c:numRef>
          </c:val>
        </c:ser>
        <c:ser>
          <c:idx val="10"/>
          <c:order val="2"/>
          <c:tx>
            <c:strRef>
              <c:f>AB!$F$109</c:f>
              <c:strCache>
                <c:ptCount val="1"/>
                <c:pt idx="0">
                  <c:v>Canola</c:v>
                </c:pt>
              </c:strCache>
            </c:strRef>
          </c:tx>
          <c:spPr>
            <a:solidFill>
              <a:srgbClr val="1F497D">
                <a:lumMod val="60000"/>
                <a:lumOff val="40000"/>
              </a:srgbClr>
            </a:solidFill>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AB!$F$114:$F$154</c:f>
              <c:numCache>
                <c:formatCode>0</c:formatCode>
                <c:ptCount val="41"/>
                <c:pt idx="0">
                  <c:v>7808.5309414399999</c:v>
                </c:pt>
                <c:pt idx="1">
                  <c:v>6791.6283270399999</c:v>
                </c:pt>
                <c:pt idx="2">
                  <c:v>11077.032100479999</c:v>
                </c:pt>
                <c:pt idx="3">
                  <c:v>5375.9717740799997</c:v>
                </c:pt>
                <c:pt idx="4">
                  <c:v>12893.04401344</c:v>
                </c:pt>
                <c:pt idx="5">
                  <c:v>22517.58686784</c:v>
                </c:pt>
                <c:pt idx="6">
                  <c:v>23063.671578879999</c:v>
                </c:pt>
                <c:pt idx="7">
                  <c:v>18160.1191296</c:v>
                </c:pt>
                <c:pt idx="8">
                  <c:v>12167.600101120001</c:v>
                </c:pt>
                <c:pt idx="9">
                  <c:v>15617.06188288</c:v>
                </c:pt>
                <c:pt idx="10">
                  <c:v>17071.152550399998</c:v>
                </c:pt>
                <c:pt idx="11">
                  <c:v>21795.345798400002</c:v>
                </c:pt>
                <c:pt idx="12">
                  <c:v>19969.725356800001</c:v>
                </c:pt>
                <c:pt idx="13">
                  <c:v>25424.166781440003</c:v>
                </c:pt>
                <c:pt idx="14">
                  <c:v>26695.695404800001</c:v>
                </c:pt>
                <c:pt idx="15">
                  <c:v>31597.646432640002</c:v>
                </c:pt>
                <c:pt idx="16">
                  <c:v>22517.58686784</c:v>
                </c:pt>
                <c:pt idx="17">
                  <c:v>20520.614332159999</c:v>
                </c:pt>
                <c:pt idx="18">
                  <c:v>25968.65007104</c:v>
                </c:pt>
                <c:pt idx="19">
                  <c:v>21609.580911360001</c:v>
                </c:pt>
                <c:pt idx="20">
                  <c:v>34504.226346240001</c:v>
                </c:pt>
                <c:pt idx="21">
                  <c:v>39588.739418240002</c:v>
                </c:pt>
                <c:pt idx="22">
                  <c:v>39225.21675136</c:v>
                </c:pt>
                <c:pt idx="23">
                  <c:v>27240.178694400001</c:v>
                </c:pt>
                <c:pt idx="24">
                  <c:v>33777.181012479996</c:v>
                </c:pt>
                <c:pt idx="25">
                  <c:v>39588.739418240002</c:v>
                </c:pt>
                <c:pt idx="26">
                  <c:v>47578.230982399997</c:v>
                </c:pt>
                <c:pt idx="27">
                  <c:v>35048.709635840001</c:v>
                </c:pt>
                <c:pt idx="28">
                  <c:v>26513.13336064</c:v>
                </c:pt>
                <c:pt idx="29">
                  <c:v>19612.60837568</c:v>
                </c:pt>
                <c:pt idx="30">
                  <c:v>35593.192925440002</c:v>
                </c:pt>
                <c:pt idx="31">
                  <c:v>46852.787070079998</c:v>
                </c:pt>
                <c:pt idx="32">
                  <c:v>58474.302460160005</c:v>
                </c:pt>
                <c:pt idx="33">
                  <c:v>54842.27863424</c:v>
                </c:pt>
                <c:pt idx="34">
                  <c:v>54478.755967359997</c:v>
                </c:pt>
                <c:pt idx="35">
                  <c:v>69224.644586879993</c:v>
                </c:pt>
                <c:pt idx="36">
                  <c:v>58110.779793279995</c:v>
                </c:pt>
                <c:pt idx="37">
                  <c:v>75907.376256000003</c:v>
                </c:pt>
                <c:pt idx="38">
                  <c:v>85642.417189760003</c:v>
                </c:pt>
                <c:pt idx="39">
                  <c:v>81627.653639679993</c:v>
                </c:pt>
                <c:pt idx="40">
                  <c:v>96066.069342720002</c:v>
                </c:pt>
              </c:numCache>
            </c:numRef>
          </c:val>
        </c:ser>
        <c:ser>
          <c:idx val="0"/>
          <c:order val="3"/>
          <c:tx>
            <c:strRef>
              <c:f>AB!$K$109</c:f>
              <c:strCache>
                <c:ptCount val="1"/>
                <c:pt idx="0">
                  <c:v>Corn, fodder</c:v>
                </c:pt>
              </c:strCache>
            </c:strRef>
          </c:tx>
          <c:spPr>
            <a:ln w="25400">
              <a:noFill/>
            </a:ln>
          </c:spPr>
          <c:val>
            <c:numRef>
              <c:f>AB!$K$110:$K$154</c:f>
              <c:numCache>
                <c:formatCode>0</c:formatCode>
                <c:ptCount val="45"/>
                <c:pt idx="0">
                  <c:v>0</c:v>
                </c:pt>
                <c:pt idx="1">
                  <c:v>0</c:v>
                </c:pt>
                <c:pt idx="2">
                  <c:v>0</c:v>
                </c:pt>
                <c:pt idx="3">
                  <c:v>0</c:v>
                </c:pt>
                <c:pt idx="4">
                  <c:v>0</c:v>
                </c:pt>
                <c:pt idx="5">
                  <c:v>0</c:v>
                </c:pt>
                <c:pt idx="6">
                  <c:v>0</c:v>
                </c:pt>
                <c:pt idx="7">
                  <c:v>0</c:v>
                </c:pt>
                <c:pt idx="8">
                  <c:v>0</c:v>
                </c:pt>
                <c:pt idx="9">
                  <c:v>523.20000000000005</c:v>
                </c:pt>
                <c:pt idx="10">
                  <c:v>667.2</c:v>
                </c:pt>
                <c:pt idx="11">
                  <c:v>696</c:v>
                </c:pt>
                <c:pt idx="12">
                  <c:v>681.6</c:v>
                </c:pt>
                <c:pt idx="13">
                  <c:v>652.79999999999995</c:v>
                </c:pt>
                <c:pt idx="14">
                  <c:v>609.6</c:v>
                </c:pt>
                <c:pt idx="15">
                  <c:v>552</c:v>
                </c:pt>
                <c:pt idx="16">
                  <c:v>537.6</c:v>
                </c:pt>
                <c:pt idx="17">
                  <c:v>522.55999999999995</c:v>
                </c:pt>
                <c:pt idx="18">
                  <c:v>362.88</c:v>
                </c:pt>
                <c:pt idx="19">
                  <c:v>435.52</c:v>
                </c:pt>
                <c:pt idx="20">
                  <c:v>290.24</c:v>
                </c:pt>
                <c:pt idx="21">
                  <c:v>290.24</c:v>
                </c:pt>
                <c:pt idx="22">
                  <c:v>319.36</c:v>
                </c:pt>
                <c:pt idx="23">
                  <c:v>261.27999999999997</c:v>
                </c:pt>
                <c:pt idx="24">
                  <c:v>188.64</c:v>
                </c:pt>
                <c:pt idx="25">
                  <c:v>290.24</c:v>
                </c:pt>
                <c:pt idx="26">
                  <c:v>232.16</c:v>
                </c:pt>
                <c:pt idx="27">
                  <c:v>283.04000000000002</c:v>
                </c:pt>
                <c:pt idx="28">
                  <c:v>261.27999999999997</c:v>
                </c:pt>
                <c:pt idx="29">
                  <c:v>435.52</c:v>
                </c:pt>
                <c:pt idx="30">
                  <c:v>290.24</c:v>
                </c:pt>
                <c:pt idx="31">
                  <c:v>740.32</c:v>
                </c:pt>
                <c:pt idx="32">
                  <c:v>696.64</c:v>
                </c:pt>
                <c:pt idx="33">
                  <c:v>580.64</c:v>
                </c:pt>
                <c:pt idx="34">
                  <c:v>725.76</c:v>
                </c:pt>
                <c:pt idx="35">
                  <c:v>544.32000000000005</c:v>
                </c:pt>
                <c:pt idx="36">
                  <c:v>725.76</c:v>
                </c:pt>
                <c:pt idx="37">
                  <c:v>1524</c:v>
                </c:pt>
                <c:pt idx="38">
                  <c:v>1611.2</c:v>
                </c:pt>
                <c:pt idx="39">
                  <c:v>914.4</c:v>
                </c:pt>
                <c:pt idx="40">
                  <c:v>1763.52</c:v>
                </c:pt>
                <c:pt idx="41">
                  <c:v>1088.6400000000001</c:v>
                </c:pt>
                <c:pt idx="42">
                  <c:v>2220.8000000000002</c:v>
                </c:pt>
                <c:pt idx="43">
                  <c:v>1255.52</c:v>
                </c:pt>
                <c:pt idx="44">
                  <c:v>1886.88</c:v>
                </c:pt>
              </c:numCache>
            </c:numRef>
          </c:val>
        </c:ser>
        <c:ser>
          <c:idx val="7"/>
          <c:order val="4"/>
          <c:tx>
            <c:strRef>
              <c:f>AB!$M$109</c:f>
              <c:strCache>
                <c:ptCount val="1"/>
                <c:pt idx="0">
                  <c:v>Flaxseed</c:v>
                </c:pt>
              </c:strCache>
            </c:strRef>
          </c:tx>
          <c:spPr>
            <a:solidFill>
              <a:srgbClr val="C0504D"/>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AB!$M$114:$M$154</c:f>
              <c:numCache>
                <c:formatCode>0</c:formatCode>
                <c:ptCount val="41"/>
                <c:pt idx="0">
                  <c:v>958.1</c:v>
                </c:pt>
                <c:pt idx="1">
                  <c:v>825.5</c:v>
                </c:pt>
                <c:pt idx="2">
                  <c:v>1056.9000000000001</c:v>
                </c:pt>
                <c:pt idx="3">
                  <c:v>396.5</c:v>
                </c:pt>
                <c:pt idx="4">
                  <c:v>660.4</c:v>
                </c:pt>
                <c:pt idx="5">
                  <c:v>660.4</c:v>
                </c:pt>
                <c:pt idx="6">
                  <c:v>1453.4</c:v>
                </c:pt>
                <c:pt idx="7">
                  <c:v>1089.4000000000001</c:v>
                </c:pt>
                <c:pt idx="8">
                  <c:v>726.7</c:v>
                </c:pt>
                <c:pt idx="9">
                  <c:v>1056.9000000000001</c:v>
                </c:pt>
                <c:pt idx="10">
                  <c:v>362.7</c:v>
                </c:pt>
                <c:pt idx="11">
                  <c:v>396.5</c:v>
                </c:pt>
                <c:pt idx="12">
                  <c:v>362.7</c:v>
                </c:pt>
                <c:pt idx="13">
                  <c:v>627.9</c:v>
                </c:pt>
                <c:pt idx="14">
                  <c:v>396.5</c:v>
                </c:pt>
                <c:pt idx="15">
                  <c:v>263.89999999999998</c:v>
                </c:pt>
                <c:pt idx="16">
                  <c:v>561.6</c:v>
                </c:pt>
                <c:pt idx="17">
                  <c:v>990.6</c:v>
                </c:pt>
                <c:pt idx="18">
                  <c:v>495.3</c:v>
                </c:pt>
                <c:pt idx="19">
                  <c:v>248.3</c:v>
                </c:pt>
                <c:pt idx="20">
                  <c:v>527.79999999999995</c:v>
                </c:pt>
                <c:pt idx="21">
                  <c:v>527.79999999999995</c:v>
                </c:pt>
                <c:pt idx="22">
                  <c:v>692.9</c:v>
                </c:pt>
                <c:pt idx="23">
                  <c:v>263.89999999999998</c:v>
                </c:pt>
                <c:pt idx="24">
                  <c:v>413.4</c:v>
                </c:pt>
                <c:pt idx="25">
                  <c:v>512.20000000000005</c:v>
                </c:pt>
                <c:pt idx="26">
                  <c:v>512.20000000000005</c:v>
                </c:pt>
                <c:pt idx="27">
                  <c:v>231.4</c:v>
                </c:pt>
                <c:pt idx="28">
                  <c:v>263.89999999999998</c:v>
                </c:pt>
                <c:pt idx="29">
                  <c:v>263.89999999999998</c:v>
                </c:pt>
                <c:pt idx="30">
                  <c:v>330.2</c:v>
                </c:pt>
                <c:pt idx="31">
                  <c:v>379.6</c:v>
                </c:pt>
                <c:pt idx="32">
                  <c:v>692.9</c:v>
                </c:pt>
                <c:pt idx="33">
                  <c:v>471.9</c:v>
                </c:pt>
                <c:pt idx="34">
                  <c:v>211.9</c:v>
                </c:pt>
                <c:pt idx="35">
                  <c:v>429</c:v>
                </c:pt>
                <c:pt idx="36">
                  <c:v>369.2</c:v>
                </c:pt>
                <c:pt idx="37">
                  <c:v>396.5</c:v>
                </c:pt>
                <c:pt idx="38">
                  <c:v>711.1</c:v>
                </c:pt>
                <c:pt idx="39">
                  <c:v>544.70000000000005</c:v>
                </c:pt>
                <c:pt idx="40">
                  <c:v>958.1</c:v>
                </c:pt>
              </c:numCache>
            </c:numRef>
          </c:val>
        </c:ser>
        <c:ser>
          <c:idx val="14"/>
          <c:order val="5"/>
          <c:tx>
            <c:strRef>
              <c:f>AB!$Q$109</c:f>
              <c:strCache>
                <c:ptCount val="1"/>
                <c:pt idx="0">
                  <c:v>Oats</c:v>
                </c:pt>
              </c:strCache>
            </c:strRef>
          </c:tx>
          <c:spPr>
            <a:solidFill>
              <a:srgbClr val="FFFF00"/>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AB!$Q$114:$Q$154</c:f>
              <c:numCache>
                <c:formatCode>0</c:formatCode>
                <c:ptCount val="41"/>
                <c:pt idx="0">
                  <c:v>15065.600000000002</c:v>
                </c:pt>
                <c:pt idx="1">
                  <c:v>10859.2</c:v>
                </c:pt>
                <c:pt idx="2">
                  <c:v>12760.000000000002</c:v>
                </c:pt>
                <c:pt idx="3">
                  <c:v>14388.000000000002</c:v>
                </c:pt>
                <c:pt idx="4">
                  <c:v>12214.400000000001</c:v>
                </c:pt>
                <c:pt idx="5">
                  <c:v>10313.6</c:v>
                </c:pt>
                <c:pt idx="6">
                  <c:v>9908.7999999999993</c:v>
                </c:pt>
                <c:pt idx="7">
                  <c:v>11132</c:v>
                </c:pt>
                <c:pt idx="8">
                  <c:v>10991.2</c:v>
                </c:pt>
                <c:pt idx="9">
                  <c:v>11941.600000000002</c:v>
                </c:pt>
                <c:pt idx="10">
                  <c:v>9231.2000000000007</c:v>
                </c:pt>
                <c:pt idx="11">
                  <c:v>8412.7999999999993</c:v>
                </c:pt>
                <c:pt idx="12">
                  <c:v>8140.0000000000009</c:v>
                </c:pt>
                <c:pt idx="13">
                  <c:v>12757.360000000002</c:v>
                </c:pt>
                <c:pt idx="14">
                  <c:v>10992.96</c:v>
                </c:pt>
                <c:pt idx="15">
                  <c:v>14521.760000000002</c:v>
                </c:pt>
                <c:pt idx="16">
                  <c:v>13028.400000000001</c:v>
                </c:pt>
                <c:pt idx="17">
                  <c:v>9771.52</c:v>
                </c:pt>
                <c:pt idx="18">
                  <c:v>6921.2000000000007</c:v>
                </c:pt>
                <c:pt idx="19">
                  <c:v>9120.32</c:v>
                </c:pt>
                <c:pt idx="20">
                  <c:v>12892.880000000001</c:v>
                </c:pt>
                <c:pt idx="21">
                  <c:v>10450</c:v>
                </c:pt>
                <c:pt idx="22">
                  <c:v>6785.6800000000012</c:v>
                </c:pt>
                <c:pt idx="23">
                  <c:v>9499.6</c:v>
                </c:pt>
                <c:pt idx="24">
                  <c:v>8617.84</c:v>
                </c:pt>
                <c:pt idx="25">
                  <c:v>6785.6800000000012</c:v>
                </c:pt>
                <c:pt idx="26">
                  <c:v>7599.6800000000012</c:v>
                </c:pt>
                <c:pt idx="27">
                  <c:v>5781.6000000000013</c:v>
                </c:pt>
                <c:pt idx="28">
                  <c:v>5211.3599999999997</c:v>
                </c:pt>
                <c:pt idx="29">
                  <c:v>3256.8800000000006</c:v>
                </c:pt>
                <c:pt idx="30">
                  <c:v>7274.0800000000008</c:v>
                </c:pt>
                <c:pt idx="31">
                  <c:v>7288.1600000000008</c:v>
                </c:pt>
                <c:pt idx="32">
                  <c:v>7301.3600000000006</c:v>
                </c:pt>
                <c:pt idx="33">
                  <c:v>6215.4400000000005</c:v>
                </c:pt>
                <c:pt idx="34">
                  <c:v>5521.12</c:v>
                </c:pt>
                <c:pt idx="35">
                  <c:v>4763.4399999999996</c:v>
                </c:pt>
                <c:pt idx="36">
                  <c:v>2713.92</c:v>
                </c:pt>
                <c:pt idx="37">
                  <c:v>5699.76</c:v>
                </c:pt>
                <c:pt idx="38">
                  <c:v>6500.5600000000013</c:v>
                </c:pt>
                <c:pt idx="39">
                  <c:v>4560.16</c:v>
                </c:pt>
                <c:pt idx="40">
                  <c:v>5293.2</c:v>
                </c:pt>
              </c:numCache>
            </c:numRef>
          </c:val>
        </c:ser>
        <c:ser>
          <c:idx val="16"/>
          <c:order val="6"/>
          <c:tx>
            <c:strRef>
              <c:f>AB!$R$109</c:f>
              <c:strCache>
                <c:ptCount val="1"/>
                <c:pt idx="0">
                  <c:v>Peas, dry</c:v>
                </c:pt>
              </c:strCache>
            </c:strRef>
          </c:tx>
          <c:spPr>
            <a:solidFill>
              <a:srgbClr val="00B0F0"/>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AB!$R$114:$R$154</c:f>
              <c:numCache>
                <c:formatCode>0</c:formatCode>
                <c:ptCount val="41"/>
                <c:pt idx="0">
                  <c:v>137.03589000000002</c:v>
                </c:pt>
                <c:pt idx="1">
                  <c:v>148.35078000000001</c:v>
                </c:pt>
                <c:pt idx="2">
                  <c:v>148.35078000000001</c:v>
                </c:pt>
                <c:pt idx="3">
                  <c:v>45.678630000000005</c:v>
                </c:pt>
                <c:pt idx="4">
                  <c:v>45.678630000000005</c:v>
                </c:pt>
                <c:pt idx="5">
                  <c:v>52.383750000000006</c:v>
                </c:pt>
                <c:pt idx="6">
                  <c:v>56.993520000000004</c:v>
                </c:pt>
                <c:pt idx="7">
                  <c:v>66.213060000000013</c:v>
                </c:pt>
                <c:pt idx="8">
                  <c:v>80.042370000000005</c:v>
                </c:pt>
                <c:pt idx="9">
                  <c:v>127.81635000000001</c:v>
                </c:pt>
                <c:pt idx="10">
                  <c:v>123.20658000000002</c:v>
                </c:pt>
                <c:pt idx="11">
                  <c:v>107.28192000000001</c:v>
                </c:pt>
                <c:pt idx="12">
                  <c:v>91.357260000000011</c:v>
                </c:pt>
                <c:pt idx="13">
                  <c:v>132.42612000000003</c:v>
                </c:pt>
                <c:pt idx="14">
                  <c:v>398.9546400000001</c:v>
                </c:pt>
                <c:pt idx="15">
                  <c:v>832.27302000000009</c:v>
                </c:pt>
                <c:pt idx="16">
                  <c:v>661.29246000000012</c:v>
                </c:pt>
                <c:pt idx="17">
                  <c:v>730.01994000000002</c:v>
                </c:pt>
                <c:pt idx="18">
                  <c:v>1380.4165800000001</c:v>
                </c:pt>
                <c:pt idx="19">
                  <c:v>1265.5914000000002</c:v>
                </c:pt>
                <c:pt idx="20">
                  <c:v>2509.3911600000001</c:v>
                </c:pt>
                <c:pt idx="21">
                  <c:v>3136.3198800000005</c:v>
                </c:pt>
                <c:pt idx="22">
                  <c:v>3455.6512200000006</c:v>
                </c:pt>
                <c:pt idx="23">
                  <c:v>2577.2805000000003</c:v>
                </c:pt>
                <c:pt idx="24">
                  <c:v>3535.2745200000004</c:v>
                </c:pt>
                <c:pt idx="25">
                  <c:v>4090.1232000000005</c:v>
                </c:pt>
                <c:pt idx="26">
                  <c:v>4448.8471200000004</c:v>
                </c:pt>
                <c:pt idx="27">
                  <c:v>5200.6587000000009</c:v>
                </c:pt>
                <c:pt idx="28">
                  <c:v>4242.6646800000008</c:v>
                </c:pt>
                <c:pt idx="29">
                  <c:v>1857.3182400000003</c:v>
                </c:pt>
                <c:pt idx="30">
                  <c:v>4117.7818200000002</c:v>
                </c:pt>
                <c:pt idx="31">
                  <c:v>5383.3732200000004</c:v>
                </c:pt>
                <c:pt idx="32">
                  <c:v>5175.5145000000011</c:v>
                </c:pt>
                <c:pt idx="33">
                  <c:v>4631.5616400000008</c:v>
                </c:pt>
                <c:pt idx="34">
                  <c:v>4421.1885000000011</c:v>
                </c:pt>
                <c:pt idx="35">
                  <c:v>6130.155960000001</c:v>
                </c:pt>
                <c:pt idx="36">
                  <c:v>5587.8793800000012</c:v>
                </c:pt>
                <c:pt idx="37">
                  <c:v>8234.7255000000005</c:v>
                </c:pt>
                <c:pt idx="38">
                  <c:v>6752.0558400000009</c:v>
                </c:pt>
                <c:pt idx="39">
                  <c:v>10128.083760000001</c:v>
                </c:pt>
                <c:pt idx="40">
                  <c:v>11074.343820000002</c:v>
                </c:pt>
              </c:numCache>
            </c:numRef>
          </c:val>
        </c:ser>
        <c:ser>
          <c:idx val="17"/>
          <c:order val="7"/>
          <c:tx>
            <c:strRef>
              <c:f>AB!$S$109</c:f>
              <c:strCache>
                <c:ptCount val="1"/>
                <c:pt idx="0">
                  <c:v>Rye, all</c:v>
                </c:pt>
              </c:strCache>
            </c:strRef>
          </c:tx>
          <c:spPr>
            <a:solidFill>
              <a:srgbClr val="EEECE1">
                <a:lumMod val="90000"/>
              </a:srgbClr>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AB!$S$114:$S$154</c:f>
              <c:numCache>
                <c:formatCode>0</c:formatCode>
                <c:ptCount val="41"/>
                <c:pt idx="0">
                  <c:v>1207.04</c:v>
                </c:pt>
                <c:pt idx="1">
                  <c:v>1723.6399999999999</c:v>
                </c:pt>
                <c:pt idx="2">
                  <c:v>1771.1999999999998</c:v>
                </c:pt>
                <c:pt idx="3">
                  <c:v>1079.94</c:v>
                </c:pt>
                <c:pt idx="4">
                  <c:v>1038.9399999999998</c:v>
                </c:pt>
                <c:pt idx="5">
                  <c:v>1830.2399999999998</c:v>
                </c:pt>
                <c:pt idx="6">
                  <c:v>1440.7399999999998</c:v>
                </c:pt>
                <c:pt idx="7">
                  <c:v>1503.0599999999997</c:v>
                </c:pt>
                <c:pt idx="8">
                  <c:v>2622.36</c:v>
                </c:pt>
                <c:pt idx="9">
                  <c:v>1871.2399999999998</c:v>
                </c:pt>
                <c:pt idx="10">
                  <c:v>1725.2799999999997</c:v>
                </c:pt>
                <c:pt idx="11">
                  <c:v>1126.68</c:v>
                </c:pt>
                <c:pt idx="12">
                  <c:v>979.07999999999993</c:v>
                </c:pt>
                <c:pt idx="13">
                  <c:v>1166.04</c:v>
                </c:pt>
                <c:pt idx="14">
                  <c:v>999.57999999999993</c:v>
                </c:pt>
                <c:pt idx="15">
                  <c:v>812.61999999999989</c:v>
                </c:pt>
                <c:pt idx="16">
                  <c:v>1249.68</c:v>
                </c:pt>
                <c:pt idx="17">
                  <c:v>749.4799999999999</c:v>
                </c:pt>
                <c:pt idx="18">
                  <c:v>624.84</c:v>
                </c:pt>
                <c:pt idx="19">
                  <c:v>615</c:v>
                </c:pt>
                <c:pt idx="20">
                  <c:v>666.66</c:v>
                </c:pt>
                <c:pt idx="21">
                  <c:v>728.9799999999999</c:v>
                </c:pt>
                <c:pt idx="22">
                  <c:v>542.02</c:v>
                </c:pt>
                <c:pt idx="23">
                  <c:v>525.62</c:v>
                </c:pt>
                <c:pt idx="24">
                  <c:v>542.02</c:v>
                </c:pt>
                <c:pt idx="25">
                  <c:v>635.5</c:v>
                </c:pt>
                <c:pt idx="26">
                  <c:v>593.67999999999995</c:v>
                </c:pt>
                <c:pt idx="27">
                  <c:v>348.49999999999994</c:v>
                </c:pt>
                <c:pt idx="28">
                  <c:v>478.87999999999994</c:v>
                </c:pt>
                <c:pt idx="29">
                  <c:v>132.02000000000001</c:v>
                </c:pt>
                <c:pt idx="30">
                  <c:v>678.95999999999992</c:v>
                </c:pt>
                <c:pt idx="31">
                  <c:v>635.5</c:v>
                </c:pt>
                <c:pt idx="32">
                  <c:v>647.79999999999995</c:v>
                </c:pt>
                <c:pt idx="33">
                  <c:v>469.03999999999996</c:v>
                </c:pt>
                <c:pt idx="34">
                  <c:v>301.76</c:v>
                </c:pt>
                <c:pt idx="35">
                  <c:v>469.03999999999996</c:v>
                </c:pt>
                <c:pt idx="36">
                  <c:v>312.42</c:v>
                </c:pt>
                <c:pt idx="37">
                  <c:v>416.55999999999995</c:v>
                </c:pt>
                <c:pt idx="38">
                  <c:v>442.79999999999995</c:v>
                </c:pt>
                <c:pt idx="39">
                  <c:v>281.26</c:v>
                </c:pt>
                <c:pt idx="40">
                  <c:v>297.66000000000003</c:v>
                </c:pt>
              </c:numCache>
            </c:numRef>
          </c:val>
        </c:ser>
        <c:ser>
          <c:idx val="22"/>
          <c:order val="8"/>
          <c:tx>
            <c:strRef>
              <c:f>AB!$X$109</c:f>
              <c:strCache>
                <c:ptCount val="1"/>
                <c:pt idx="0">
                  <c:v>Tame hay</c:v>
                </c:pt>
              </c:strCache>
            </c:strRef>
          </c:tx>
          <c:spPr>
            <a:solidFill>
              <a:srgbClr val="9BBB59">
                <a:lumMod val="60000"/>
                <a:lumOff val="40000"/>
              </a:srgbClr>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AB!$X$114:$X$154</c:f>
              <c:numCache>
                <c:formatCode>0</c:formatCode>
                <c:ptCount val="41"/>
                <c:pt idx="0">
                  <c:v>29733.25</c:v>
                </c:pt>
                <c:pt idx="1">
                  <c:v>31820.5</c:v>
                </c:pt>
                <c:pt idx="2">
                  <c:v>30256.5</c:v>
                </c:pt>
                <c:pt idx="3">
                  <c:v>32343.75</c:v>
                </c:pt>
                <c:pt idx="4">
                  <c:v>33384.5</c:v>
                </c:pt>
                <c:pt idx="5">
                  <c:v>38599.75</c:v>
                </c:pt>
                <c:pt idx="6">
                  <c:v>35995</c:v>
                </c:pt>
                <c:pt idx="7">
                  <c:v>32861.25</c:v>
                </c:pt>
                <c:pt idx="8">
                  <c:v>34948.5</c:v>
                </c:pt>
                <c:pt idx="9">
                  <c:v>31820.5</c:v>
                </c:pt>
                <c:pt idx="10">
                  <c:v>37559</c:v>
                </c:pt>
                <c:pt idx="11">
                  <c:v>36512.5</c:v>
                </c:pt>
                <c:pt idx="12">
                  <c:v>26605.25</c:v>
                </c:pt>
                <c:pt idx="13">
                  <c:v>45381.875</c:v>
                </c:pt>
                <c:pt idx="14">
                  <c:v>46947.025000000001</c:v>
                </c:pt>
                <c:pt idx="15">
                  <c:v>52162.85</c:v>
                </c:pt>
                <c:pt idx="16">
                  <c:v>48511.6</c:v>
                </c:pt>
                <c:pt idx="17">
                  <c:v>52684.95</c:v>
                </c:pt>
                <c:pt idx="18">
                  <c:v>46947.025000000001</c:v>
                </c:pt>
                <c:pt idx="19">
                  <c:v>43817.3</c:v>
                </c:pt>
                <c:pt idx="20">
                  <c:v>42252.15</c:v>
                </c:pt>
                <c:pt idx="21">
                  <c:v>50076.75</c:v>
                </c:pt>
                <c:pt idx="22">
                  <c:v>41730.625</c:v>
                </c:pt>
                <c:pt idx="23">
                  <c:v>39122.425000000003</c:v>
                </c:pt>
                <c:pt idx="24">
                  <c:v>25820.95</c:v>
                </c:pt>
                <c:pt idx="25">
                  <c:v>29993.724999999999</c:v>
                </c:pt>
                <c:pt idx="26">
                  <c:v>35601.125</c:v>
                </c:pt>
                <c:pt idx="27">
                  <c:v>31949.875</c:v>
                </c:pt>
                <c:pt idx="28">
                  <c:v>24777.325000000001</c:v>
                </c:pt>
                <c:pt idx="29">
                  <c:v>17474.825000000001</c:v>
                </c:pt>
                <c:pt idx="30">
                  <c:v>36775.275000000001</c:v>
                </c:pt>
                <c:pt idx="31">
                  <c:v>42513.2</c:v>
                </c:pt>
                <c:pt idx="32">
                  <c:v>50337.224999999999</c:v>
                </c:pt>
                <c:pt idx="33">
                  <c:v>46816.5</c:v>
                </c:pt>
                <c:pt idx="34">
                  <c:v>52162.85</c:v>
                </c:pt>
                <c:pt idx="35">
                  <c:v>50754.675000000003</c:v>
                </c:pt>
                <c:pt idx="36">
                  <c:v>28376.825000000001</c:v>
                </c:pt>
                <c:pt idx="37">
                  <c:v>47285.7</c:v>
                </c:pt>
                <c:pt idx="38">
                  <c:v>45642.925000000003</c:v>
                </c:pt>
                <c:pt idx="39">
                  <c:v>44338.824999999997</c:v>
                </c:pt>
                <c:pt idx="40">
                  <c:v>43634.45</c:v>
                </c:pt>
              </c:numCache>
            </c:numRef>
          </c:val>
        </c:ser>
        <c:ser>
          <c:idx val="24"/>
          <c:order val="9"/>
          <c:tx>
            <c:strRef>
              <c:f>AB!$Z$109</c:f>
              <c:strCache>
                <c:ptCount val="1"/>
                <c:pt idx="0">
                  <c:v>Wheat, all</c:v>
                </c:pt>
              </c:strCache>
            </c:strRef>
          </c:tx>
          <c:spPr>
            <a:solidFill>
              <a:srgbClr val="F79646">
                <a:lumMod val="60000"/>
                <a:lumOff val="40000"/>
              </a:srgbClr>
            </a:solidFill>
            <a:ln w="25400">
              <a:noFill/>
            </a:ln>
          </c:spPr>
          <c:cat>
            <c:numRef>
              <c:f>AB!$A$114:$A$154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AB!$Z$114:$Z$154</c:f>
              <c:numCache>
                <c:formatCode>0</c:formatCode>
                <c:ptCount val="41"/>
                <c:pt idx="0">
                  <c:v>32832</c:v>
                </c:pt>
                <c:pt idx="1">
                  <c:v>26372</c:v>
                </c:pt>
                <c:pt idx="2">
                  <c:v>34903</c:v>
                </c:pt>
                <c:pt idx="3">
                  <c:v>47053.5</c:v>
                </c:pt>
                <c:pt idx="4">
                  <c:v>30770.5</c:v>
                </c:pt>
                <c:pt idx="5">
                  <c:v>39292</c:v>
                </c:pt>
                <c:pt idx="6">
                  <c:v>38266</c:v>
                </c:pt>
                <c:pt idx="7">
                  <c:v>51195.5</c:v>
                </c:pt>
                <c:pt idx="8">
                  <c:v>59099.5</c:v>
                </c:pt>
                <c:pt idx="9">
                  <c:v>56886</c:v>
                </c:pt>
                <c:pt idx="10">
                  <c:v>64638</c:v>
                </c:pt>
                <c:pt idx="11">
                  <c:v>46388.5</c:v>
                </c:pt>
                <c:pt idx="12">
                  <c:v>46540.5</c:v>
                </c:pt>
                <c:pt idx="13">
                  <c:v>68516.850000000006</c:v>
                </c:pt>
                <c:pt idx="14">
                  <c:v>55067.7</c:v>
                </c:pt>
                <c:pt idx="15">
                  <c:v>49717.3</c:v>
                </c:pt>
                <c:pt idx="16">
                  <c:v>61345.3</c:v>
                </c:pt>
                <c:pt idx="17">
                  <c:v>66450.600000000006</c:v>
                </c:pt>
                <c:pt idx="18">
                  <c:v>73840.649999999994</c:v>
                </c:pt>
                <c:pt idx="19">
                  <c:v>60112.2</c:v>
                </c:pt>
                <c:pt idx="20">
                  <c:v>72391.899999999994</c:v>
                </c:pt>
                <c:pt idx="21">
                  <c:v>53130.65</c:v>
                </c:pt>
                <c:pt idx="22">
                  <c:v>69031.75</c:v>
                </c:pt>
                <c:pt idx="23">
                  <c:v>73996.45</c:v>
                </c:pt>
                <c:pt idx="24">
                  <c:v>64973.35</c:v>
                </c:pt>
                <c:pt idx="25">
                  <c:v>64146.85</c:v>
                </c:pt>
                <c:pt idx="26">
                  <c:v>78082.399999999994</c:v>
                </c:pt>
                <c:pt idx="27">
                  <c:v>67675.149999999994</c:v>
                </c:pt>
                <c:pt idx="28">
                  <c:v>55716.55</c:v>
                </c:pt>
                <c:pt idx="29">
                  <c:v>33462.800000000003</c:v>
                </c:pt>
                <c:pt idx="30">
                  <c:v>61081.2</c:v>
                </c:pt>
                <c:pt idx="31">
                  <c:v>71928.3</c:v>
                </c:pt>
                <c:pt idx="32">
                  <c:v>79528.3</c:v>
                </c:pt>
                <c:pt idx="33">
                  <c:v>71282.3</c:v>
                </c:pt>
                <c:pt idx="34">
                  <c:v>57722.95</c:v>
                </c:pt>
                <c:pt idx="35">
                  <c:v>82993.899999999994</c:v>
                </c:pt>
                <c:pt idx="36">
                  <c:v>70686.649999999994</c:v>
                </c:pt>
                <c:pt idx="37">
                  <c:v>77912.350000000006</c:v>
                </c:pt>
                <c:pt idx="38">
                  <c:v>83976.2</c:v>
                </c:pt>
                <c:pt idx="39">
                  <c:v>79503.600000000006</c:v>
                </c:pt>
                <c:pt idx="40">
                  <c:v>107367.1</c:v>
                </c:pt>
              </c:numCache>
            </c:numRef>
          </c:val>
        </c:ser>
        <c:ser>
          <c:idx val="1"/>
          <c:order val="10"/>
          <c:tx>
            <c:strRef>
              <c:f>AB!$AA$109</c:f>
              <c:strCache>
                <c:ptCount val="1"/>
                <c:pt idx="0">
                  <c:v>Potato</c:v>
                </c:pt>
              </c:strCache>
            </c:strRef>
          </c:tx>
          <c:spPr>
            <a:ln w="25400">
              <a:noFill/>
            </a:ln>
          </c:spPr>
          <c:val>
            <c:numRef>
              <c:f>AB!$AA$110:$AA$154</c:f>
              <c:numCache>
                <c:formatCode>0</c:formatCode>
                <c:ptCount val="45"/>
                <c:pt idx="0">
                  <c:v>244.89795918367344</c:v>
                </c:pt>
                <c:pt idx="1">
                  <c:v>310.20408163265301</c:v>
                </c:pt>
                <c:pt idx="2">
                  <c:v>217.68707482993196</c:v>
                </c:pt>
                <c:pt idx="3">
                  <c:v>223.12925170068027</c:v>
                </c:pt>
                <c:pt idx="4">
                  <c:v>244.89795918367344</c:v>
                </c:pt>
                <c:pt idx="5">
                  <c:v>217.68707482993196</c:v>
                </c:pt>
                <c:pt idx="6">
                  <c:v>185.0340136054422</c:v>
                </c:pt>
                <c:pt idx="7">
                  <c:v>195.91836734693877</c:v>
                </c:pt>
                <c:pt idx="8">
                  <c:v>202.50340136054419</c:v>
                </c:pt>
                <c:pt idx="9">
                  <c:v>181.55102040816325</c:v>
                </c:pt>
                <c:pt idx="10">
                  <c:v>211.86394557823127</c:v>
                </c:pt>
                <c:pt idx="11">
                  <c:v>227.10204081632651</c:v>
                </c:pt>
                <c:pt idx="12">
                  <c:v>206.85714285714283</c:v>
                </c:pt>
                <c:pt idx="13">
                  <c:v>228.95238095238093</c:v>
                </c:pt>
                <c:pt idx="14">
                  <c:v>236.84353741496597</c:v>
                </c:pt>
                <c:pt idx="15">
                  <c:v>250.66666666666663</c:v>
                </c:pt>
                <c:pt idx="16">
                  <c:v>254.69387755102039</c:v>
                </c:pt>
                <c:pt idx="17">
                  <c:v>316.08163265306126</c:v>
                </c:pt>
                <c:pt idx="18">
                  <c:v>362.66666666666669</c:v>
                </c:pt>
                <c:pt idx="19">
                  <c:v>355.59183673469391</c:v>
                </c:pt>
                <c:pt idx="20">
                  <c:v>356.46258503401361</c:v>
                </c:pt>
                <c:pt idx="21">
                  <c:v>372.24489795918367</c:v>
                </c:pt>
                <c:pt idx="22">
                  <c:v>325.65986394557825</c:v>
                </c:pt>
                <c:pt idx="23">
                  <c:v>326.69387755102042</c:v>
                </c:pt>
                <c:pt idx="24">
                  <c:v>405.49659863945578</c:v>
                </c:pt>
                <c:pt idx="25">
                  <c:v>438.47619047619048</c:v>
                </c:pt>
                <c:pt idx="26">
                  <c:v>477.9319727891156</c:v>
                </c:pt>
                <c:pt idx="27">
                  <c:v>452.13605442176868</c:v>
                </c:pt>
                <c:pt idx="28">
                  <c:v>481.36054421768705</c:v>
                </c:pt>
                <c:pt idx="29">
                  <c:v>516.95238095238085</c:v>
                </c:pt>
                <c:pt idx="30">
                  <c:v>667.59183673469386</c:v>
                </c:pt>
                <c:pt idx="31">
                  <c:v>804.73469387755097</c:v>
                </c:pt>
                <c:pt idx="32">
                  <c:v>982.31292517006807</c:v>
                </c:pt>
                <c:pt idx="33">
                  <c:v>850.28571428571422</c:v>
                </c:pt>
                <c:pt idx="34">
                  <c:v>1095.5102040816328</c:v>
                </c:pt>
                <c:pt idx="35">
                  <c:v>1085.7142857142858</c:v>
                </c:pt>
                <c:pt idx="36">
                  <c:v>964.13605442176868</c:v>
                </c:pt>
                <c:pt idx="37">
                  <c:v>995.75510204081638</c:v>
                </c:pt>
                <c:pt idx="38">
                  <c:v>1016.9795918367347</c:v>
                </c:pt>
                <c:pt idx="39">
                  <c:v>950.85714285714289</c:v>
                </c:pt>
                <c:pt idx="40">
                  <c:v>870.91156462585025</c:v>
                </c:pt>
                <c:pt idx="41">
                  <c:v>768.97959183673458</c:v>
                </c:pt>
                <c:pt idx="42">
                  <c:v>894.31292517006807</c:v>
                </c:pt>
                <c:pt idx="43">
                  <c:v>1017.4149659863946</c:v>
                </c:pt>
                <c:pt idx="44">
                  <c:v>992.32653061224471</c:v>
                </c:pt>
              </c:numCache>
            </c:numRef>
          </c:val>
        </c:ser>
        <c:dLbls>
          <c:showLegendKey val="0"/>
          <c:showVal val="0"/>
          <c:showCatName val="0"/>
          <c:showSerName val="0"/>
          <c:showPercent val="0"/>
          <c:showBubbleSize val="0"/>
        </c:dLbls>
        <c:axId val="201637248"/>
        <c:axId val="201659520"/>
      </c:areaChart>
      <c:dateAx>
        <c:axId val="201637248"/>
        <c:scaling>
          <c:orientation val="minMax"/>
        </c:scaling>
        <c:delete val="0"/>
        <c:axPos val="b"/>
        <c:numFmt formatCode="General" sourceLinked="1"/>
        <c:majorTickMark val="out"/>
        <c:minorTickMark val="none"/>
        <c:tickLblPos val="nextTo"/>
        <c:crossAx val="201659520"/>
        <c:crosses val="autoZero"/>
        <c:auto val="0"/>
        <c:lblOffset val="100"/>
        <c:baseTimeUnit val="days"/>
        <c:majorUnit val="5"/>
        <c:majorTimeUnit val="days"/>
      </c:dateAx>
      <c:valAx>
        <c:axId val="201659520"/>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201637248"/>
        <c:crosses val="autoZero"/>
        <c:crossBetween val="midCat"/>
        <c:dispUnits>
          <c:builtInUnit val="thousands"/>
        </c:dispUnits>
      </c:valAx>
    </c:plotArea>
    <c:legend>
      <c:legendPos val="r"/>
      <c:layout>
        <c:manualLayout>
          <c:xMode val="edge"/>
          <c:yMode val="edge"/>
          <c:x val="0.81055090196749779"/>
          <c:y val="0.19813512641882522"/>
          <c:w val="0.1606475129501036"/>
          <c:h val="0.6405277184671420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AC!$B$161</c:f>
              <c:strCache>
                <c:ptCount val="1"/>
                <c:pt idx="0">
                  <c:v>Barley</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AC!$B$166:$B$206</c:f>
              <c:numCache>
                <c:formatCode>0</c:formatCode>
                <c:ptCount val="41"/>
                <c:pt idx="0">
                  <c:v>144.05000000000001</c:v>
                </c:pt>
                <c:pt idx="1">
                  <c:v>228.13499999999999</c:v>
                </c:pt>
                <c:pt idx="2">
                  <c:v>190.28</c:v>
                </c:pt>
                <c:pt idx="3">
                  <c:v>296.14</c:v>
                </c:pt>
                <c:pt idx="4">
                  <c:v>254.6</c:v>
                </c:pt>
                <c:pt idx="5">
                  <c:v>385.58499999999998</c:v>
                </c:pt>
                <c:pt idx="6">
                  <c:v>430.47500000000002</c:v>
                </c:pt>
                <c:pt idx="7">
                  <c:v>418.41500000000002</c:v>
                </c:pt>
                <c:pt idx="8">
                  <c:v>530.30499999999995</c:v>
                </c:pt>
                <c:pt idx="9">
                  <c:v>553.41999999999996</c:v>
                </c:pt>
                <c:pt idx="10">
                  <c:v>515.9</c:v>
                </c:pt>
                <c:pt idx="11">
                  <c:v>573.52</c:v>
                </c:pt>
                <c:pt idx="12">
                  <c:v>737</c:v>
                </c:pt>
                <c:pt idx="13">
                  <c:v>882.39</c:v>
                </c:pt>
                <c:pt idx="14">
                  <c:v>929.29</c:v>
                </c:pt>
                <c:pt idx="15">
                  <c:v>904.5</c:v>
                </c:pt>
                <c:pt idx="16">
                  <c:v>1226.77</c:v>
                </c:pt>
                <c:pt idx="17">
                  <c:v>941.35</c:v>
                </c:pt>
                <c:pt idx="18">
                  <c:v>936.66</c:v>
                </c:pt>
                <c:pt idx="19">
                  <c:v>1386.23</c:v>
                </c:pt>
                <c:pt idx="20">
                  <c:v>1010.36</c:v>
                </c:pt>
                <c:pt idx="21">
                  <c:v>925.94</c:v>
                </c:pt>
                <c:pt idx="22">
                  <c:v>1021.75</c:v>
                </c:pt>
                <c:pt idx="23">
                  <c:v>1284.3900000000001</c:v>
                </c:pt>
                <c:pt idx="24">
                  <c:v>1377.52</c:v>
                </c:pt>
                <c:pt idx="25">
                  <c:v>1318.56</c:v>
                </c:pt>
                <c:pt idx="26">
                  <c:v>1025.0999999999999</c:v>
                </c:pt>
                <c:pt idx="27">
                  <c:v>1328.61</c:v>
                </c:pt>
                <c:pt idx="28">
                  <c:v>1097.46</c:v>
                </c:pt>
                <c:pt idx="29">
                  <c:v>1349.38</c:v>
                </c:pt>
                <c:pt idx="30">
                  <c:v>1133.6400000000001</c:v>
                </c:pt>
                <c:pt idx="31">
                  <c:v>1148.3800000000001</c:v>
                </c:pt>
                <c:pt idx="32">
                  <c:v>1140.3399999999999</c:v>
                </c:pt>
                <c:pt idx="33">
                  <c:v>757.77</c:v>
                </c:pt>
                <c:pt idx="34">
                  <c:v>976.19</c:v>
                </c:pt>
                <c:pt idx="35">
                  <c:v>820.75</c:v>
                </c:pt>
                <c:pt idx="36">
                  <c:v>612.38</c:v>
                </c:pt>
                <c:pt idx="37">
                  <c:v>704.17</c:v>
                </c:pt>
                <c:pt idx="38">
                  <c:v>686.08</c:v>
                </c:pt>
                <c:pt idx="39">
                  <c:v>830.8</c:v>
                </c:pt>
                <c:pt idx="40">
                  <c:v>892.44</c:v>
                </c:pt>
              </c:numCache>
            </c:numRef>
          </c:val>
        </c:ser>
        <c:ser>
          <c:idx val="6"/>
          <c:order val="1"/>
          <c:tx>
            <c:strRef>
              <c:f>AC!$F$161</c:f>
              <c:strCache>
                <c:ptCount val="1"/>
                <c:pt idx="0">
                  <c:v>Corn for grain</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AC!$F$166:$F$206</c:f>
              <c:numCache>
                <c:formatCode>0</c:formatCode>
                <c:ptCount val="41"/>
                <c:pt idx="0">
                  <c:v>0</c:v>
                </c:pt>
                <c:pt idx="1">
                  <c:v>0</c:v>
                </c:pt>
                <c:pt idx="2">
                  <c:v>0</c:v>
                </c:pt>
                <c:pt idx="3">
                  <c:v>0</c:v>
                </c:pt>
                <c:pt idx="4">
                  <c:v>0</c:v>
                </c:pt>
                <c:pt idx="5">
                  <c:v>0</c:v>
                </c:pt>
                <c:pt idx="6">
                  <c:v>0</c:v>
                </c:pt>
                <c:pt idx="7">
                  <c:v>0</c:v>
                </c:pt>
                <c:pt idx="8">
                  <c:v>40.049999999999997</c:v>
                </c:pt>
                <c:pt idx="9">
                  <c:v>42.3</c:v>
                </c:pt>
                <c:pt idx="10">
                  <c:v>45</c:v>
                </c:pt>
                <c:pt idx="11">
                  <c:v>45.9</c:v>
                </c:pt>
                <c:pt idx="12">
                  <c:v>33.299999999999997</c:v>
                </c:pt>
                <c:pt idx="13">
                  <c:v>18.899999999999999</c:v>
                </c:pt>
                <c:pt idx="14">
                  <c:v>28.8</c:v>
                </c:pt>
                <c:pt idx="15">
                  <c:v>26.1</c:v>
                </c:pt>
                <c:pt idx="16">
                  <c:v>32.4</c:v>
                </c:pt>
                <c:pt idx="17">
                  <c:v>28.8</c:v>
                </c:pt>
                <c:pt idx="18">
                  <c:v>34.65</c:v>
                </c:pt>
                <c:pt idx="19">
                  <c:v>51.3</c:v>
                </c:pt>
                <c:pt idx="20">
                  <c:v>42.75</c:v>
                </c:pt>
                <c:pt idx="21">
                  <c:v>49.5</c:v>
                </c:pt>
                <c:pt idx="22">
                  <c:v>59.4</c:v>
                </c:pt>
                <c:pt idx="23">
                  <c:v>58.05</c:v>
                </c:pt>
                <c:pt idx="24">
                  <c:v>49.5</c:v>
                </c:pt>
                <c:pt idx="25">
                  <c:v>67.5</c:v>
                </c:pt>
                <c:pt idx="26">
                  <c:v>42.75</c:v>
                </c:pt>
                <c:pt idx="27">
                  <c:v>50.85</c:v>
                </c:pt>
                <c:pt idx="28">
                  <c:v>73.8</c:v>
                </c:pt>
                <c:pt idx="29">
                  <c:v>105.75</c:v>
                </c:pt>
                <c:pt idx="30">
                  <c:v>96.75</c:v>
                </c:pt>
                <c:pt idx="31">
                  <c:v>119.25</c:v>
                </c:pt>
                <c:pt idx="32">
                  <c:v>90</c:v>
                </c:pt>
                <c:pt idx="33">
                  <c:v>146.25</c:v>
                </c:pt>
                <c:pt idx="34">
                  <c:v>211.5</c:v>
                </c:pt>
                <c:pt idx="35">
                  <c:v>334.8</c:v>
                </c:pt>
                <c:pt idx="36">
                  <c:v>294.75</c:v>
                </c:pt>
                <c:pt idx="37">
                  <c:v>340.2</c:v>
                </c:pt>
                <c:pt idx="38">
                  <c:v>279.45</c:v>
                </c:pt>
                <c:pt idx="39">
                  <c:v>476.1</c:v>
                </c:pt>
                <c:pt idx="40">
                  <c:v>567.9</c:v>
                </c:pt>
              </c:numCache>
            </c:numRef>
          </c:val>
        </c:ser>
        <c:ser>
          <c:idx val="7"/>
          <c:order val="2"/>
          <c:tx>
            <c:strRef>
              <c:f>AC!$G$161</c:f>
              <c:strCache>
                <c:ptCount val="1"/>
                <c:pt idx="0">
                  <c:v>Corn, fodder</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AC!$G$166:$G$206</c:f>
              <c:numCache>
                <c:formatCode>0</c:formatCode>
                <c:ptCount val="41"/>
                <c:pt idx="0">
                  <c:v>0</c:v>
                </c:pt>
                <c:pt idx="1">
                  <c:v>0</c:v>
                </c:pt>
                <c:pt idx="2">
                  <c:v>0</c:v>
                </c:pt>
                <c:pt idx="3">
                  <c:v>1483.7</c:v>
                </c:pt>
                <c:pt idx="4">
                  <c:v>954.6</c:v>
                </c:pt>
                <c:pt idx="5">
                  <c:v>1302.4000000000001</c:v>
                </c:pt>
                <c:pt idx="6">
                  <c:v>1076.7</c:v>
                </c:pt>
                <c:pt idx="7">
                  <c:v>899.1</c:v>
                </c:pt>
                <c:pt idx="8">
                  <c:v>858.4</c:v>
                </c:pt>
                <c:pt idx="9">
                  <c:v>865.8</c:v>
                </c:pt>
                <c:pt idx="10">
                  <c:v>751.1</c:v>
                </c:pt>
                <c:pt idx="11">
                  <c:v>629</c:v>
                </c:pt>
                <c:pt idx="12">
                  <c:v>543.9</c:v>
                </c:pt>
                <c:pt idx="13">
                  <c:v>258.63</c:v>
                </c:pt>
                <c:pt idx="14">
                  <c:v>218.3</c:v>
                </c:pt>
                <c:pt idx="15">
                  <c:v>204.61</c:v>
                </c:pt>
                <c:pt idx="16">
                  <c:v>194.62</c:v>
                </c:pt>
                <c:pt idx="17">
                  <c:v>140.97</c:v>
                </c:pt>
                <c:pt idx="18">
                  <c:v>211.64</c:v>
                </c:pt>
                <c:pt idx="19">
                  <c:v>205.72</c:v>
                </c:pt>
                <c:pt idx="20">
                  <c:v>248.27</c:v>
                </c:pt>
                <c:pt idx="21">
                  <c:v>247.16</c:v>
                </c:pt>
                <c:pt idx="22">
                  <c:v>332.63</c:v>
                </c:pt>
                <c:pt idx="23">
                  <c:v>217.56</c:v>
                </c:pt>
                <c:pt idx="24">
                  <c:v>204.61</c:v>
                </c:pt>
                <c:pt idx="25">
                  <c:v>275.27999999999997</c:v>
                </c:pt>
                <c:pt idx="26">
                  <c:v>285.27</c:v>
                </c:pt>
                <c:pt idx="27">
                  <c:v>392.57</c:v>
                </c:pt>
                <c:pt idx="28">
                  <c:v>506.9</c:v>
                </c:pt>
                <c:pt idx="29">
                  <c:v>547.23</c:v>
                </c:pt>
                <c:pt idx="30">
                  <c:v>513.55999999999995</c:v>
                </c:pt>
                <c:pt idx="31">
                  <c:v>506.53</c:v>
                </c:pt>
                <c:pt idx="32">
                  <c:v>459.91</c:v>
                </c:pt>
                <c:pt idx="33">
                  <c:v>644.54</c:v>
                </c:pt>
                <c:pt idx="34">
                  <c:v>745.55</c:v>
                </c:pt>
                <c:pt idx="35">
                  <c:v>909.83</c:v>
                </c:pt>
                <c:pt idx="36">
                  <c:v>963.48</c:v>
                </c:pt>
                <c:pt idx="37">
                  <c:v>1309.06</c:v>
                </c:pt>
                <c:pt idx="38">
                  <c:v>1097.79</c:v>
                </c:pt>
                <c:pt idx="39">
                  <c:v>1262.07</c:v>
                </c:pt>
                <c:pt idx="40">
                  <c:v>1077.81</c:v>
                </c:pt>
              </c:numCache>
            </c:numRef>
          </c:val>
        </c:ser>
        <c:ser>
          <c:idx val="9"/>
          <c:order val="3"/>
          <c:tx>
            <c:strRef>
              <c:f>AC!$I$161</c:f>
              <c:strCache>
                <c:ptCount val="1"/>
                <c:pt idx="0">
                  <c:v>Mixed grains</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AC!$I$166:$I$206</c:f>
              <c:numCache>
                <c:formatCode>0</c:formatCode>
                <c:ptCount val="41"/>
                <c:pt idx="0">
                  <c:v>499.27500000000003</c:v>
                </c:pt>
                <c:pt idx="1">
                  <c:v>643.54500000000007</c:v>
                </c:pt>
                <c:pt idx="2">
                  <c:v>586.84500000000014</c:v>
                </c:pt>
                <c:pt idx="3">
                  <c:v>782.77500000000009</c:v>
                </c:pt>
                <c:pt idx="4">
                  <c:v>602.91000000000008</c:v>
                </c:pt>
                <c:pt idx="5">
                  <c:v>616.45500000000015</c:v>
                </c:pt>
                <c:pt idx="6">
                  <c:v>596.92500000000007</c:v>
                </c:pt>
                <c:pt idx="7">
                  <c:v>588.42000000000007</c:v>
                </c:pt>
                <c:pt idx="8">
                  <c:v>702.7650000000001</c:v>
                </c:pt>
                <c:pt idx="9">
                  <c:v>769.54500000000007</c:v>
                </c:pt>
                <c:pt idx="10">
                  <c:v>607.95000000000016</c:v>
                </c:pt>
                <c:pt idx="11">
                  <c:v>563.85000000000014</c:v>
                </c:pt>
                <c:pt idx="12">
                  <c:v>556.92000000000007</c:v>
                </c:pt>
                <c:pt idx="13">
                  <c:v>514.08000000000004</c:v>
                </c:pt>
                <c:pt idx="14">
                  <c:v>477.54000000000008</c:v>
                </c:pt>
                <c:pt idx="15">
                  <c:v>386.19000000000005</c:v>
                </c:pt>
                <c:pt idx="16">
                  <c:v>405.72000000000008</c:v>
                </c:pt>
                <c:pt idx="17">
                  <c:v>308.70000000000005</c:v>
                </c:pt>
                <c:pt idx="18">
                  <c:v>285.39000000000004</c:v>
                </c:pt>
                <c:pt idx="19">
                  <c:v>291.06000000000006</c:v>
                </c:pt>
                <c:pt idx="20">
                  <c:v>185.22000000000003</c:v>
                </c:pt>
                <c:pt idx="21">
                  <c:v>175.77000000000004</c:v>
                </c:pt>
                <c:pt idx="22">
                  <c:v>158.76000000000002</c:v>
                </c:pt>
                <c:pt idx="23">
                  <c:v>190.26000000000002</c:v>
                </c:pt>
                <c:pt idx="24">
                  <c:v>163.80000000000004</c:v>
                </c:pt>
                <c:pt idx="25">
                  <c:v>141.75000000000003</c:v>
                </c:pt>
                <c:pt idx="26">
                  <c:v>119.70000000000002</c:v>
                </c:pt>
                <c:pt idx="27">
                  <c:v>115.29000000000002</c:v>
                </c:pt>
                <c:pt idx="28">
                  <c:v>102.06000000000002</c:v>
                </c:pt>
                <c:pt idx="29">
                  <c:v>158.13000000000002</c:v>
                </c:pt>
                <c:pt idx="30">
                  <c:v>115.92000000000002</c:v>
                </c:pt>
                <c:pt idx="31">
                  <c:v>104.58000000000001</c:v>
                </c:pt>
                <c:pt idx="32">
                  <c:v>94.500000000000014</c:v>
                </c:pt>
                <c:pt idx="33">
                  <c:v>65.52000000000001</c:v>
                </c:pt>
                <c:pt idx="34">
                  <c:v>55.440000000000005</c:v>
                </c:pt>
                <c:pt idx="35">
                  <c:v>45.990000000000009</c:v>
                </c:pt>
                <c:pt idx="36">
                  <c:v>39.060000000000009</c:v>
                </c:pt>
                <c:pt idx="37">
                  <c:v>50.400000000000006</c:v>
                </c:pt>
                <c:pt idx="38">
                  <c:v>50.400000000000006</c:v>
                </c:pt>
                <c:pt idx="39">
                  <c:v>54.810000000000009</c:v>
                </c:pt>
                <c:pt idx="40">
                  <c:v>41.580000000000005</c:v>
                </c:pt>
              </c:numCache>
            </c:numRef>
          </c:val>
        </c:ser>
        <c:ser>
          <c:idx val="10"/>
          <c:order val="4"/>
          <c:tx>
            <c:strRef>
              <c:f>AC!$J$161</c:f>
              <c:strCache>
                <c:ptCount val="1"/>
                <c:pt idx="0">
                  <c:v>Oats</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AC!$J$166:$J$206</c:f>
              <c:numCache>
                <c:formatCode>0</c:formatCode>
                <c:ptCount val="41"/>
                <c:pt idx="0">
                  <c:v>408.57499999999999</c:v>
                </c:pt>
                <c:pt idx="1">
                  <c:v>547.81500000000005</c:v>
                </c:pt>
                <c:pt idx="2">
                  <c:v>482.62</c:v>
                </c:pt>
                <c:pt idx="3">
                  <c:v>564.63</c:v>
                </c:pt>
                <c:pt idx="4">
                  <c:v>392.64499999999998</c:v>
                </c:pt>
                <c:pt idx="5">
                  <c:v>478.19499999999999</c:v>
                </c:pt>
                <c:pt idx="6">
                  <c:v>443.68</c:v>
                </c:pt>
                <c:pt idx="7">
                  <c:v>395.89</c:v>
                </c:pt>
                <c:pt idx="8">
                  <c:v>436.01</c:v>
                </c:pt>
                <c:pt idx="9">
                  <c:v>460.2</c:v>
                </c:pt>
                <c:pt idx="10">
                  <c:v>438.37</c:v>
                </c:pt>
                <c:pt idx="11">
                  <c:v>413.59</c:v>
                </c:pt>
                <c:pt idx="12">
                  <c:v>434.83</c:v>
                </c:pt>
                <c:pt idx="13">
                  <c:v>419.49</c:v>
                </c:pt>
                <c:pt idx="14">
                  <c:v>366.98</c:v>
                </c:pt>
                <c:pt idx="15">
                  <c:v>364.03</c:v>
                </c:pt>
                <c:pt idx="16">
                  <c:v>362.26</c:v>
                </c:pt>
                <c:pt idx="17">
                  <c:v>271.39999999999998</c:v>
                </c:pt>
                <c:pt idx="18">
                  <c:v>186.44</c:v>
                </c:pt>
                <c:pt idx="19">
                  <c:v>418.31</c:v>
                </c:pt>
                <c:pt idx="20">
                  <c:v>249.57000000000002</c:v>
                </c:pt>
                <c:pt idx="21">
                  <c:v>244.85000000000002</c:v>
                </c:pt>
                <c:pt idx="22">
                  <c:v>261.96000000000004</c:v>
                </c:pt>
                <c:pt idx="23">
                  <c:v>285.56</c:v>
                </c:pt>
                <c:pt idx="24">
                  <c:v>249.57000000000002</c:v>
                </c:pt>
                <c:pt idx="25">
                  <c:v>240.13</c:v>
                </c:pt>
                <c:pt idx="26">
                  <c:v>226.56</c:v>
                </c:pt>
                <c:pt idx="27">
                  <c:v>247.80000000000004</c:v>
                </c:pt>
                <c:pt idx="28">
                  <c:v>204.14</c:v>
                </c:pt>
                <c:pt idx="29">
                  <c:v>266.68</c:v>
                </c:pt>
                <c:pt idx="30">
                  <c:v>222.43</c:v>
                </c:pt>
                <c:pt idx="31">
                  <c:v>217.12</c:v>
                </c:pt>
                <c:pt idx="32">
                  <c:v>234.82</c:v>
                </c:pt>
                <c:pt idx="33">
                  <c:v>237.18</c:v>
                </c:pt>
                <c:pt idx="34">
                  <c:v>239.54</c:v>
                </c:pt>
                <c:pt idx="35">
                  <c:v>240.72</c:v>
                </c:pt>
                <c:pt idx="36">
                  <c:v>195.88</c:v>
                </c:pt>
                <c:pt idx="37">
                  <c:v>245.44000000000003</c:v>
                </c:pt>
                <c:pt idx="38">
                  <c:v>182.9</c:v>
                </c:pt>
                <c:pt idx="39">
                  <c:v>214.76</c:v>
                </c:pt>
                <c:pt idx="40">
                  <c:v>201.78</c:v>
                </c:pt>
              </c:numCache>
            </c:numRef>
          </c:val>
        </c:ser>
        <c:ser>
          <c:idx val="12"/>
          <c:order val="5"/>
          <c:tx>
            <c:strRef>
              <c:f>AC!$L$161</c:f>
              <c:strCache>
                <c:ptCount val="1"/>
                <c:pt idx="0">
                  <c:v>Rye, all</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AC!$L$166:$L$206</c:f>
              <c:numCache>
                <c:formatCode>0</c:formatCode>
                <c:ptCount val="41"/>
                <c:pt idx="0">
                  <c:v>0</c:v>
                </c:pt>
                <c:pt idx="1">
                  <c:v>0</c:v>
                </c:pt>
                <c:pt idx="2">
                  <c:v>0</c:v>
                </c:pt>
                <c:pt idx="3">
                  <c:v>0</c:v>
                </c:pt>
                <c:pt idx="4">
                  <c:v>0</c:v>
                </c:pt>
                <c:pt idx="5">
                  <c:v>0</c:v>
                </c:pt>
                <c:pt idx="6">
                  <c:v>0</c:v>
                </c:pt>
                <c:pt idx="7">
                  <c:v>0</c:v>
                </c:pt>
                <c:pt idx="8">
                  <c:v>35.75</c:v>
                </c:pt>
                <c:pt idx="9">
                  <c:v>25.3</c:v>
                </c:pt>
                <c:pt idx="10">
                  <c:v>22</c:v>
                </c:pt>
                <c:pt idx="11">
                  <c:v>20.9</c:v>
                </c:pt>
                <c:pt idx="12">
                  <c:v>17.600000000000001</c:v>
                </c:pt>
                <c:pt idx="13">
                  <c:v>0</c:v>
                </c:pt>
                <c:pt idx="14">
                  <c:v>0</c:v>
                </c:pt>
                <c:pt idx="15">
                  <c:v>0</c:v>
                </c:pt>
                <c:pt idx="16">
                  <c:v>0</c:v>
                </c:pt>
                <c:pt idx="17">
                  <c:v>0</c:v>
                </c:pt>
                <c:pt idx="18">
                  <c:v>17.600000000000001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3"/>
          <c:order val="6"/>
          <c:tx>
            <c:strRef>
              <c:f>AC!$M$161</c:f>
              <c:strCache>
                <c:ptCount val="1"/>
                <c:pt idx="0">
                  <c:v>Soybeans</c:v>
                </c:pt>
              </c:strCache>
            </c:strRef>
          </c:tx>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AC!$M$166:$M$206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118</c:v>
                </c:pt>
                <c:pt idx="19">
                  <c:v>170</c:v>
                </c:pt>
                <c:pt idx="20">
                  <c:v>330</c:v>
                </c:pt>
                <c:pt idx="21">
                  <c:v>246</c:v>
                </c:pt>
                <c:pt idx="22">
                  <c:v>126</c:v>
                </c:pt>
                <c:pt idx="23">
                  <c:v>88</c:v>
                </c:pt>
                <c:pt idx="24">
                  <c:v>114</c:v>
                </c:pt>
                <c:pt idx="25">
                  <c:v>122</c:v>
                </c:pt>
                <c:pt idx="26">
                  <c:v>108</c:v>
                </c:pt>
                <c:pt idx="27">
                  <c:v>94</c:v>
                </c:pt>
                <c:pt idx="28">
                  <c:v>88</c:v>
                </c:pt>
                <c:pt idx="29">
                  <c:v>134</c:v>
                </c:pt>
                <c:pt idx="30">
                  <c:v>108</c:v>
                </c:pt>
                <c:pt idx="31">
                  <c:v>130</c:v>
                </c:pt>
                <c:pt idx="32">
                  <c:v>186</c:v>
                </c:pt>
                <c:pt idx="33">
                  <c:v>222</c:v>
                </c:pt>
                <c:pt idx="34">
                  <c:v>222</c:v>
                </c:pt>
                <c:pt idx="35">
                  <c:v>342</c:v>
                </c:pt>
                <c:pt idx="36">
                  <c:v>724</c:v>
                </c:pt>
                <c:pt idx="37">
                  <c:v>1128</c:v>
                </c:pt>
                <c:pt idx="38">
                  <c:v>1262</c:v>
                </c:pt>
                <c:pt idx="39">
                  <c:v>1426</c:v>
                </c:pt>
                <c:pt idx="40">
                  <c:v>1734</c:v>
                </c:pt>
              </c:numCache>
            </c:numRef>
          </c:val>
        </c:ser>
        <c:ser>
          <c:idx val="0"/>
          <c:order val="7"/>
          <c:tx>
            <c:strRef>
              <c:f>AC!$O$161</c:f>
              <c:strCache>
                <c:ptCount val="1"/>
                <c:pt idx="0">
                  <c:v>Tame hay</c:v>
                </c:pt>
              </c:strCache>
            </c:strRef>
          </c:tx>
          <c:spPr>
            <a:solidFill>
              <a:srgbClr val="9BBB59">
                <a:lumMod val="40000"/>
                <a:lumOff val="60000"/>
              </a:srgbClr>
            </a:solidFill>
            <a:ln w="25400">
              <a:noFill/>
            </a:ln>
          </c:spPr>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AC!$O$166:$O$206</c:f>
              <c:numCache>
                <c:formatCode>0</c:formatCode>
                <c:ptCount val="41"/>
                <c:pt idx="0">
                  <c:v>18331</c:v>
                </c:pt>
                <c:pt idx="1">
                  <c:v>17595</c:v>
                </c:pt>
                <c:pt idx="2">
                  <c:v>18653</c:v>
                </c:pt>
                <c:pt idx="3">
                  <c:v>20240</c:v>
                </c:pt>
                <c:pt idx="4">
                  <c:v>20355</c:v>
                </c:pt>
                <c:pt idx="5">
                  <c:v>21919</c:v>
                </c:pt>
                <c:pt idx="6">
                  <c:v>21919</c:v>
                </c:pt>
                <c:pt idx="7">
                  <c:v>21827</c:v>
                </c:pt>
                <c:pt idx="8">
                  <c:v>21735</c:v>
                </c:pt>
                <c:pt idx="9">
                  <c:v>22379</c:v>
                </c:pt>
                <c:pt idx="10">
                  <c:v>22839</c:v>
                </c:pt>
                <c:pt idx="11">
                  <c:v>22264</c:v>
                </c:pt>
                <c:pt idx="12">
                  <c:v>22379</c:v>
                </c:pt>
                <c:pt idx="13">
                  <c:v>21845.4</c:v>
                </c:pt>
                <c:pt idx="14">
                  <c:v>22972.400000000001</c:v>
                </c:pt>
                <c:pt idx="15">
                  <c:v>26082</c:v>
                </c:pt>
                <c:pt idx="16">
                  <c:v>28543</c:v>
                </c:pt>
                <c:pt idx="17">
                  <c:v>24807.8</c:v>
                </c:pt>
                <c:pt idx="18">
                  <c:v>18377</c:v>
                </c:pt>
                <c:pt idx="19">
                  <c:v>29670</c:v>
                </c:pt>
                <c:pt idx="20">
                  <c:v>26562.7</c:v>
                </c:pt>
                <c:pt idx="21">
                  <c:v>27625.3</c:v>
                </c:pt>
                <c:pt idx="22">
                  <c:v>27542.5</c:v>
                </c:pt>
                <c:pt idx="23">
                  <c:v>31070.7</c:v>
                </c:pt>
                <c:pt idx="24">
                  <c:v>24998.7</c:v>
                </c:pt>
                <c:pt idx="25">
                  <c:v>22199.599999999999</c:v>
                </c:pt>
                <c:pt idx="26">
                  <c:v>22408.9</c:v>
                </c:pt>
                <c:pt idx="27">
                  <c:v>25332.2</c:v>
                </c:pt>
                <c:pt idx="28">
                  <c:v>23432.400000000001</c:v>
                </c:pt>
                <c:pt idx="29">
                  <c:v>26268.3</c:v>
                </c:pt>
                <c:pt idx="30">
                  <c:v>28439.5</c:v>
                </c:pt>
                <c:pt idx="31">
                  <c:v>25185</c:v>
                </c:pt>
                <c:pt idx="32">
                  <c:v>22533.1</c:v>
                </c:pt>
                <c:pt idx="33">
                  <c:v>23515.200000000001</c:v>
                </c:pt>
                <c:pt idx="34">
                  <c:v>24329.4</c:v>
                </c:pt>
                <c:pt idx="35">
                  <c:v>21656.799999999999</c:v>
                </c:pt>
                <c:pt idx="36">
                  <c:v>22680.3</c:v>
                </c:pt>
                <c:pt idx="37">
                  <c:v>22471</c:v>
                </c:pt>
                <c:pt idx="38">
                  <c:v>20447</c:v>
                </c:pt>
                <c:pt idx="39">
                  <c:v>20907</c:v>
                </c:pt>
                <c:pt idx="40">
                  <c:v>21012.799999999999</c:v>
                </c:pt>
              </c:numCache>
            </c:numRef>
          </c:val>
        </c:ser>
        <c:ser>
          <c:idx val="1"/>
          <c:order val="8"/>
          <c:tx>
            <c:strRef>
              <c:f>AC!$P$161</c:f>
              <c:strCache>
                <c:ptCount val="1"/>
                <c:pt idx="0">
                  <c:v>Wheat, all</c:v>
                </c:pt>
              </c:strCache>
            </c:strRef>
          </c:tx>
          <c:spPr>
            <a:ln w="25400">
              <a:noFill/>
            </a:ln>
          </c:spPr>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AC!$P$166:$P$206</c:f>
              <c:numCache>
                <c:formatCode>0</c:formatCode>
                <c:ptCount val="41"/>
                <c:pt idx="0">
                  <c:v>70.319999999999993</c:v>
                </c:pt>
                <c:pt idx="1">
                  <c:v>120.96</c:v>
                </c:pt>
                <c:pt idx="2">
                  <c:v>99.36</c:v>
                </c:pt>
                <c:pt idx="3">
                  <c:v>145.91999999999999</c:v>
                </c:pt>
                <c:pt idx="4">
                  <c:v>130.56</c:v>
                </c:pt>
                <c:pt idx="5">
                  <c:v>150.24</c:v>
                </c:pt>
                <c:pt idx="6">
                  <c:v>129.12</c:v>
                </c:pt>
                <c:pt idx="7">
                  <c:v>134.88</c:v>
                </c:pt>
                <c:pt idx="8">
                  <c:v>132.47999999999999</c:v>
                </c:pt>
                <c:pt idx="9">
                  <c:v>121.2</c:v>
                </c:pt>
                <c:pt idx="10">
                  <c:v>113.28</c:v>
                </c:pt>
                <c:pt idx="11">
                  <c:v>130.08000000000001</c:v>
                </c:pt>
                <c:pt idx="12">
                  <c:v>152.16</c:v>
                </c:pt>
                <c:pt idx="13">
                  <c:v>177.6</c:v>
                </c:pt>
                <c:pt idx="14">
                  <c:v>191.52</c:v>
                </c:pt>
                <c:pt idx="15">
                  <c:v>187.68</c:v>
                </c:pt>
                <c:pt idx="16">
                  <c:v>156.96</c:v>
                </c:pt>
                <c:pt idx="17">
                  <c:v>128.63999999999999</c:v>
                </c:pt>
                <c:pt idx="18">
                  <c:v>122.88</c:v>
                </c:pt>
                <c:pt idx="19">
                  <c:v>156.47999999999999</c:v>
                </c:pt>
                <c:pt idx="20">
                  <c:v>152.16</c:v>
                </c:pt>
                <c:pt idx="21">
                  <c:v>177.6</c:v>
                </c:pt>
                <c:pt idx="22">
                  <c:v>225.6</c:v>
                </c:pt>
                <c:pt idx="23">
                  <c:v>262.56</c:v>
                </c:pt>
                <c:pt idx="24">
                  <c:v>224.64</c:v>
                </c:pt>
                <c:pt idx="25">
                  <c:v>243.84</c:v>
                </c:pt>
                <c:pt idx="26">
                  <c:v>228</c:v>
                </c:pt>
                <c:pt idx="27">
                  <c:v>274.56</c:v>
                </c:pt>
                <c:pt idx="28">
                  <c:v>243.36</c:v>
                </c:pt>
                <c:pt idx="29">
                  <c:v>372</c:v>
                </c:pt>
                <c:pt idx="30">
                  <c:v>271.2</c:v>
                </c:pt>
                <c:pt idx="31">
                  <c:v>300.48</c:v>
                </c:pt>
                <c:pt idx="32">
                  <c:v>256.32</c:v>
                </c:pt>
                <c:pt idx="33">
                  <c:v>197.76</c:v>
                </c:pt>
                <c:pt idx="34">
                  <c:v>208.32</c:v>
                </c:pt>
                <c:pt idx="35">
                  <c:v>289.92</c:v>
                </c:pt>
                <c:pt idx="36">
                  <c:v>204.48</c:v>
                </c:pt>
                <c:pt idx="37">
                  <c:v>201.12</c:v>
                </c:pt>
                <c:pt idx="38">
                  <c:v>231.36</c:v>
                </c:pt>
                <c:pt idx="39">
                  <c:v>224.16</c:v>
                </c:pt>
                <c:pt idx="40">
                  <c:v>205.92</c:v>
                </c:pt>
              </c:numCache>
            </c:numRef>
          </c:val>
        </c:ser>
        <c:ser>
          <c:idx val="15"/>
          <c:order val="9"/>
          <c:tx>
            <c:strRef>
              <c:f>AC!$Q$161</c:f>
              <c:strCache>
                <c:ptCount val="1"/>
                <c:pt idx="0">
                  <c:v>Potato</c:v>
                </c:pt>
              </c:strCache>
            </c:strRef>
          </c:tx>
          <c:spPr>
            <a:ln w="25400">
              <a:noFill/>
            </a:ln>
          </c:spPr>
          <c:cat>
            <c:numRef>
              <c:f>AC!$A$166:$A$206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AC!$Q$166:$Q$206</c:f>
              <c:numCache>
                <c:formatCode>0</c:formatCode>
                <c:ptCount val="41"/>
                <c:pt idx="0">
                  <c:v>5079.9546485260771</c:v>
                </c:pt>
                <c:pt idx="1">
                  <c:v>6680.0680272108839</c:v>
                </c:pt>
                <c:pt idx="2">
                  <c:v>5146.8027210884356</c:v>
                </c:pt>
                <c:pt idx="3">
                  <c:v>6028.7981859410429</c:v>
                </c:pt>
                <c:pt idx="4">
                  <c:v>5878.8888888888896</c:v>
                </c:pt>
                <c:pt idx="5">
                  <c:v>6303.4240362811788</c:v>
                </c:pt>
                <c:pt idx="6">
                  <c:v>7316.3718820861668</c:v>
                </c:pt>
                <c:pt idx="7">
                  <c:v>6369.5238095238101</c:v>
                </c:pt>
                <c:pt idx="8">
                  <c:v>7523.1519274376406</c:v>
                </c:pt>
                <c:pt idx="9">
                  <c:v>8060.6802721088434</c:v>
                </c:pt>
                <c:pt idx="10">
                  <c:v>7337.5736961451248</c:v>
                </c:pt>
                <c:pt idx="11">
                  <c:v>7946.1904761904771</c:v>
                </c:pt>
                <c:pt idx="12">
                  <c:v>8421.6099773242622</c:v>
                </c:pt>
                <c:pt idx="13">
                  <c:v>7447.3242630385494</c:v>
                </c:pt>
                <c:pt idx="14">
                  <c:v>7846.4172335600897</c:v>
                </c:pt>
                <c:pt idx="15">
                  <c:v>7789.0476190476193</c:v>
                </c:pt>
                <c:pt idx="16">
                  <c:v>8196.3718820861668</c:v>
                </c:pt>
                <c:pt idx="17">
                  <c:v>8110.3174603174612</c:v>
                </c:pt>
                <c:pt idx="18">
                  <c:v>7573.786848072562</c:v>
                </c:pt>
                <c:pt idx="19">
                  <c:v>9969.0929705215422</c:v>
                </c:pt>
                <c:pt idx="20">
                  <c:v>9196.5986394557822</c:v>
                </c:pt>
                <c:pt idx="21">
                  <c:v>9321.3151927437648</c:v>
                </c:pt>
                <c:pt idx="22">
                  <c:v>10403.106575963719</c:v>
                </c:pt>
                <c:pt idx="23">
                  <c:v>10878.775510204081</c:v>
                </c:pt>
                <c:pt idx="24">
                  <c:v>11252.925170068027</c:v>
                </c:pt>
                <c:pt idx="25">
                  <c:v>11264.399092970521</c:v>
                </c:pt>
                <c:pt idx="26">
                  <c:v>10814.920634920634</c:v>
                </c:pt>
                <c:pt idx="27">
                  <c:v>11083.061224489797</c:v>
                </c:pt>
                <c:pt idx="28">
                  <c:v>8364.4897959183672</c:v>
                </c:pt>
                <c:pt idx="29">
                  <c:v>11571.201814058955</c:v>
                </c:pt>
                <c:pt idx="30">
                  <c:v>10973.560090702947</c:v>
                </c:pt>
                <c:pt idx="31">
                  <c:v>11641.292517006803</c:v>
                </c:pt>
                <c:pt idx="32">
                  <c:v>10426.303854875283</c:v>
                </c:pt>
                <c:pt idx="33">
                  <c:v>11958.820861678007</c:v>
                </c:pt>
                <c:pt idx="34">
                  <c:v>11196.553287981858</c:v>
                </c:pt>
                <c:pt idx="35">
                  <c:v>9893.0158730158728</c:v>
                </c:pt>
                <c:pt idx="36">
                  <c:v>9951.8820861678014</c:v>
                </c:pt>
                <c:pt idx="37">
                  <c:v>10327.528344671202</c:v>
                </c:pt>
                <c:pt idx="38">
                  <c:v>9192.3582766439922</c:v>
                </c:pt>
                <c:pt idx="39">
                  <c:v>9762.8117913832193</c:v>
                </c:pt>
                <c:pt idx="40">
                  <c:v>9754.3310657596357</c:v>
                </c:pt>
              </c:numCache>
            </c:numRef>
          </c:val>
        </c:ser>
        <c:dLbls>
          <c:showLegendKey val="0"/>
          <c:showVal val="0"/>
          <c:showCatName val="0"/>
          <c:showSerName val="0"/>
          <c:showPercent val="0"/>
          <c:showBubbleSize val="0"/>
        </c:dLbls>
        <c:axId val="180971392"/>
        <c:axId val="180972928"/>
      </c:areaChart>
      <c:dateAx>
        <c:axId val="180971392"/>
        <c:scaling>
          <c:orientation val="minMax"/>
        </c:scaling>
        <c:delete val="0"/>
        <c:axPos val="b"/>
        <c:numFmt formatCode="General" sourceLinked="1"/>
        <c:majorTickMark val="out"/>
        <c:minorTickMark val="none"/>
        <c:tickLblPos val="nextTo"/>
        <c:crossAx val="180972928"/>
        <c:crosses val="autoZero"/>
        <c:auto val="0"/>
        <c:lblOffset val="100"/>
        <c:baseTimeUnit val="days"/>
        <c:majorUnit val="5"/>
        <c:majorTimeUnit val="days"/>
      </c:dateAx>
      <c:valAx>
        <c:axId val="180972928"/>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180971392"/>
        <c:crosses val="autoZero"/>
        <c:crossBetween val="midCat"/>
        <c:dispUnits>
          <c:builtInUnit val="thousands"/>
        </c:dispUnits>
      </c:valAx>
    </c:plotArea>
    <c:legend>
      <c:legendPos val="r"/>
      <c:layout>
        <c:manualLayout>
          <c:xMode val="edge"/>
          <c:yMode val="edge"/>
          <c:x val="0.79679915723191386"/>
          <c:y val="8.153316129601447E-2"/>
          <c:w val="0.18799749803224425"/>
          <c:h val="0.8606312446238337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AB!$B$161</c:f>
              <c:strCache>
                <c:ptCount val="1"/>
                <c:pt idx="0">
                  <c:v>Barley</c:v>
                </c:pt>
              </c:strCache>
            </c:strRef>
          </c:tx>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AB!$B$166:$B$206</c:f>
              <c:numCache>
                <c:formatCode>0</c:formatCode>
                <c:ptCount val="41"/>
                <c:pt idx="0">
                  <c:v>28736.3</c:v>
                </c:pt>
                <c:pt idx="1">
                  <c:v>28006</c:v>
                </c:pt>
                <c:pt idx="2">
                  <c:v>33258.800000000003</c:v>
                </c:pt>
                <c:pt idx="3">
                  <c:v>36762.9</c:v>
                </c:pt>
                <c:pt idx="4">
                  <c:v>36468.1</c:v>
                </c:pt>
                <c:pt idx="5">
                  <c:v>33258.800000000003</c:v>
                </c:pt>
                <c:pt idx="6">
                  <c:v>30485</c:v>
                </c:pt>
                <c:pt idx="7">
                  <c:v>40702.5</c:v>
                </c:pt>
                <c:pt idx="8">
                  <c:v>46678.9</c:v>
                </c:pt>
                <c:pt idx="9">
                  <c:v>44052.5</c:v>
                </c:pt>
                <c:pt idx="10">
                  <c:v>34136.5</c:v>
                </c:pt>
                <c:pt idx="11">
                  <c:v>31074.6</c:v>
                </c:pt>
                <c:pt idx="12">
                  <c:v>31945.599999999999</c:v>
                </c:pt>
                <c:pt idx="13">
                  <c:v>48138.83</c:v>
                </c:pt>
                <c:pt idx="14">
                  <c:v>44127.54</c:v>
                </c:pt>
                <c:pt idx="15">
                  <c:v>39240.559999999998</c:v>
                </c:pt>
                <c:pt idx="16">
                  <c:v>38365.54</c:v>
                </c:pt>
                <c:pt idx="17">
                  <c:v>41866.29</c:v>
                </c:pt>
                <c:pt idx="18">
                  <c:v>39386.620000000003</c:v>
                </c:pt>
                <c:pt idx="19">
                  <c:v>32530.51</c:v>
                </c:pt>
                <c:pt idx="20">
                  <c:v>42303.8</c:v>
                </c:pt>
                <c:pt idx="21">
                  <c:v>36614.83</c:v>
                </c:pt>
                <c:pt idx="22">
                  <c:v>42449.86</c:v>
                </c:pt>
                <c:pt idx="23">
                  <c:v>47409.2</c:v>
                </c:pt>
                <c:pt idx="24">
                  <c:v>42012.35</c:v>
                </c:pt>
                <c:pt idx="25">
                  <c:v>37927.360000000001</c:v>
                </c:pt>
                <c:pt idx="26">
                  <c:v>40115.58</c:v>
                </c:pt>
                <c:pt idx="27">
                  <c:v>35301.629999999997</c:v>
                </c:pt>
                <c:pt idx="28">
                  <c:v>31800.880000000001</c:v>
                </c:pt>
                <c:pt idx="29">
                  <c:v>17067.580000000002</c:v>
                </c:pt>
                <c:pt idx="30">
                  <c:v>36322.71</c:v>
                </c:pt>
                <c:pt idx="31">
                  <c:v>37708.94</c:v>
                </c:pt>
                <c:pt idx="32">
                  <c:v>35053.730000000003</c:v>
                </c:pt>
                <c:pt idx="33">
                  <c:v>29510.82</c:v>
                </c:pt>
                <c:pt idx="34">
                  <c:v>34265.81</c:v>
                </c:pt>
                <c:pt idx="35">
                  <c:v>36498.25</c:v>
                </c:pt>
                <c:pt idx="36">
                  <c:v>25732.69</c:v>
                </c:pt>
                <c:pt idx="37">
                  <c:v>30342.29</c:v>
                </c:pt>
                <c:pt idx="38">
                  <c:v>31275.599999999999</c:v>
                </c:pt>
                <c:pt idx="39">
                  <c:v>29904.11</c:v>
                </c:pt>
                <c:pt idx="40">
                  <c:v>37154.18</c:v>
                </c:pt>
              </c:numCache>
            </c:numRef>
          </c:val>
        </c:ser>
        <c:ser>
          <c:idx val="3"/>
          <c:order val="1"/>
          <c:tx>
            <c:strRef>
              <c:f>AB!$C$161</c:f>
              <c:strCache>
                <c:ptCount val="1"/>
                <c:pt idx="0">
                  <c:v>Beans, dry</c:v>
                </c:pt>
              </c:strCache>
            </c:strRef>
          </c:tx>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AB!$C$166:$C$206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85.5</c:v>
                </c:pt>
                <c:pt idx="20">
                  <c:v>306</c:v>
                </c:pt>
                <c:pt idx="21">
                  <c:v>544.5</c:v>
                </c:pt>
                <c:pt idx="22">
                  <c:v>408</c:v>
                </c:pt>
                <c:pt idx="23">
                  <c:v>306</c:v>
                </c:pt>
                <c:pt idx="24">
                  <c:v>544.5</c:v>
                </c:pt>
                <c:pt idx="25">
                  <c:v>681</c:v>
                </c:pt>
                <c:pt idx="26">
                  <c:v>640.5</c:v>
                </c:pt>
                <c:pt idx="27">
                  <c:v>652.5</c:v>
                </c:pt>
                <c:pt idx="28">
                  <c:v>895.5</c:v>
                </c:pt>
                <c:pt idx="29">
                  <c:v>475.5</c:v>
                </c:pt>
                <c:pt idx="30">
                  <c:v>904.5</c:v>
                </c:pt>
                <c:pt idx="31">
                  <c:v>513</c:v>
                </c:pt>
                <c:pt idx="32">
                  <c:v>792</c:v>
                </c:pt>
                <c:pt idx="33">
                  <c:v>912</c:v>
                </c:pt>
                <c:pt idx="34">
                  <c:v>816</c:v>
                </c:pt>
                <c:pt idx="35">
                  <c:v>523.5</c:v>
                </c:pt>
                <c:pt idx="36">
                  <c:v>826.5</c:v>
                </c:pt>
                <c:pt idx="37">
                  <c:v>472.5</c:v>
                </c:pt>
                <c:pt idx="38">
                  <c:v>660</c:v>
                </c:pt>
                <c:pt idx="39">
                  <c:v>670.5</c:v>
                </c:pt>
                <c:pt idx="40">
                  <c:v>721.5</c:v>
                </c:pt>
              </c:numCache>
            </c:numRef>
          </c:val>
        </c:ser>
        <c:ser>
          <c:idx val="6"/>
          <c:order val="2"/>
          <c:tx>
            <c:strRef>
              <c:f>AB!$F$161</c:f>
              <c:strCache>
                <c:ptCount val="1"/>
                <c:pt idx="0">
                  <c:v>Canola</c:v>
                </c:pt>
              </c:strCache>
            </c:strRef>
          </c:tx>
          <c:spPr>
            <a:solidFill>
              <a:srgbClr val="1F497D">
                <a:lumMod val="60000"/>
                <a:lumOff val="40000"/>
              </a:srgbClr>
            </a:solidFill>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AB!$F$166:$F$206</c:f>
              <c:numCache>
                <c:formatCode>0</c:formatCode>
                <c:ptCount val="41"/>
                <c:pt idx="0">
                  <c:v>3861.7919999999995</c:v>
                </c:pt>
                <c:pt idx="1">
                  <c:v>3358.8719999999994</c:v>
                </c:pt>
                <c:pt idx="2">
                  <c:v>5478.2639999999992</c:v>
                </c:pt>
                <c:pt idx="3">
                  <c:v>2658.7439999999997</c:v>
                </c:pt>
                <c:pt idx="4">
                  <c:v>6376.3919999999989</c:v>
                </c:pt>
                <c:pt idx="5">
                  <c:v>11136.311999999998</c:v>
                </c:pt>
                <c:pt idx="6">
                  <c:v>11406.383999999998</c:v>
                </c:pt>
                <c:pt idx="7">
                  <c:v>8981.2799999999988</c:v>
                </c:pt>
                <c:pt idx="8">
                  <c:v>6017.6159999999991</c:v>
                </c:pt>
                <c:pt idx="9">
                  <c:v>7723.5839999999989</c:v>
                </c:pt>
                <c:pt idx="10">
                  <c:v>8442.7199999999975</c:v>
                </c:pt>
                <c:pt idx="11">
                  <c:v>10779.119999999999</c:v>
                </c:pt>
                <c:pt idx="12">
                  <c:v>9876.239999999998</c:v>
                </c:pt>
                <c:pt idx="13">
                  <c:v>12573.791999999998</c:v>
                </c:pt>
                <c:pt idx="14">
                  <c:v>13202.639999999998</c:v>
                </c:pt>
                <c:pt idx="15">
                  <c:v>15626.951999999997</c:v>
                </c:pt>
                <c:pt idx="16">
                  <c:v>11136.311999999998</c:v>
                </c:pt>
                <c:pt idx="17">
                  <c:v>10148.687999999998</c:v>
                </c:pt>
                <c:pt idx="18">
                  <c:v>12843.071999999998</c:v>
                </c:pt>
                <c:pt idx="19">
                  <c:v>10687.247999999998</c:v>
                </c:pt>
                <c:pt idx="20">
                  <c:v>17064.431999999997</c:v>
                </c:pt>
                <c:pt idx="21">
                  <c:v>19579.031999999996</c:v>
                </c:pt>
                <c:pt idx="22">
                  <c:v>19399.247999999996</c:v>
                </c:pt>
                <c:pt idx="23">
                  <c:v>13471.919999999998</c:v>
                </c:pt>
                <c:pt idx="24">
                  <c:v>16704.863999999998</c:v>
                </c:pt>
                <c:pt idx="25">
                  <c:v>19579.031999999996</c:v>
                </c:pt>
                <c:pt idx="26">
                  <c:v>23530.319999999996</c:v>
                </c:pt>
                <c:pt idx="27">
                  <c:v>17333.711999999996</c:v>
                </c:pt>
                <c:pt idx="28">
                  <c:v>13112.351999999999</c:v>
                </c:pt>
                <c:pt idx="29">
                  <c:v>9699.623999999998</c:v>
                </c:pt>
                <c:pt idx="30">
                  <c:v>17602.991999999995</c:v>
                </c:pt>
                <c:pt idx="31">
                  <c:v>23171.543999999998</c:v>
                </c:pt>
                <c:pt idx="32">
                  <c:v>28919.087999999996</c:v>
                </c:pt>
                <c:pt idx="33">
                  <c:v>27122.831999999995</c:v>
                </c:pt>
                <c:pt idx="34">
                  <c:v>26943.047999999995</c:v>
                </c:pt>
                <c:pt idx="35">
                  <c:v>34235.783999999992</c:v>
                </c:pt>
                <c:pt idx="36">
                  <c:v>28739.303999999996</c:v>
                </c:pt>
                <c:pt idx="37">
                  <c:v>37540.799999999996</c:v>
                </c:pt>
                <c:pt idx="38">
                  <c:v>42355.367999999995</c:v>
                </c:pt>
                <c:pt idx="39">
                  <c:v>40369.823999999993</c:v>
                </c:pt>
                <c:pt idx="40">
                  <c:v>47510.495999999992</c:v>
                </c:pt>
              </c:numCache>
            </c:numRef>
          </c:val>
        </c:ser>
        <c:ser>
          <c:idx val="0"/>
          <c:order val="3"/>
          <c:tx>
            <c:strRef>
              <c:f>AB!$K$161</c:f>
              <c:strCache>
                <c:ptCount val="1"/>
                <c:pt idx="0">
                  <c:v>Corn, fodder</c:v>
                </c:pt>
              </c:strCache>
            </c:strRef>
          </c:tx>
          <c:spPr>
            <a:ln w="25400">
              <a:noFill/>
            </a:ln>
          </c:spPr>
          <c:val>
            <c:numRef>
              <c:f>AB!$J$166:$J$206</c:f>
              <c:numCache>
                <c:formatCode>0</c:formatCode>
                <c:ptCount val="41"/>
                <c:pt idx="0">
                  <c:v>0</c:v>
                </c:pt>
                <c:pt idx="1">
                  <c:v>0</c:v>
                </c:pt>
                <c:pt idx="2">
                  <c:v>0</c:v>
                </c:pt>
                <c:pt idx="3">
                  <c:v>0</c:v>
                </c:pt>
                <c:pt idx="4">
                  <c:v>0</c:v>
                </c:pt>
                <c:pt idx="5">
                  <c:v>0</c:v>
                </c:pt>
                <c:pt idx="6">
                  <c:v>49.5</c:v>
                </c:pt>
                <c:pt idx="7">
                  <c:v>65.25</c:v>
                </c:pt>
                <c:pt idx="8">
                  <c:v>137.25</c:v>
                </c:pt>
                <c:pt idx="9">
                  <c:v>107.55</c:v>
                </c:pt>
                <c:pt idx="10">
                  <c:v>143.1</c:v>
                </c:pt>
                <c:pt idx="11">
                  <c:v>154.35</c:v>
                </c:pt>
                <c:pt idx="12">
                  <c:v>137.25</c:v>
                </c:pt>
                <c:pt idx="13">
                  <c:v>77.849999999999994</c:v>
                </c:pt>
                <c:pt idx="14">
                  <c:v>80.099999999999994</c:v>
                </c:pt>
                <c:pt idx="15">
                  <c:v>114.3</c:v>
                </c:pt>
                <c:pt idx="16">
                  <c:v>63</c:v>
                </c:pt>
                <c:pt idx="17">
                  <c:v>74.25</c:v>
                </c:pt>
                <c:pt idx="18">
                  <c:v>91.35</c:v>
                </c:pt>
                <c:pt idx="19">
                  <c:v>25.2</c:v>
                </c:pt>
                <c:pt idx="20">
                  <c:v>57.15</c:v>
                </c:pt>
                <c:pt idx="21">
                  <c:v>57.15</c:v>
                </c:pt>
                <c:pt idx="22">
                  <c:v>57.15</c:v>
                </c:pt>
                <c:pt idx="23">
                  <c:v>28.8</c:v>
                </c:pt>
                <c:pt idx="24">
                  <c:v>45.9</c:v>
                </c:pt>
                <c:pt idx="25">
                  <c:v>51.3</c:v>
                </c:pt>
                <c:pt idx="26">
                  <c:v>91.35</c:v>
                </c:pt>
                <c:pt idx="27">
                  <c:v>125.55</c:v>
                </c:pt>
                <c:pt idx="28">
                  <c:v>29.7</c:v>
                </c:pt>
                <c:pt idx="29">
                  <c:v>91.35</c:v>
                </c:pt>
                <c:pt idx="30">
                  <c:v>34.200000000000003</c:v>
                </c:pt>
                <c:pt idx="31">
                  <c:v>37.35</c:v>
                </c:pt>
                <c:pt idx="32">
                  <c:v>59.4</c:v>
                </c:pt>
                <c:pt idx="33">
                  <c:v>44.55</c:v>
                </c:pt>
                <c:pt idx="34">
                  <c:v>103.05</c:v>
                </c:pt>
                <c:pt idx="35">
                  <c:v>160.19999999999999</c:v>
                </c:pt>
                <c:pt idx="36">
                  <c:v>194.4</c:v>
                </c:pt>
                <c:pt idx="37">
                  <c:v>0</c:v>
                </c:pt>
                <c:pt idx="38">
                  <c:v>160.19999999999999</c:v>
                </c:pt>
                <c:pt idx="39">
                  <c:v>160.19999999999999</c:v>
                </c:pt>
                <c:pt idx="40">
                  <c:v>297</c:v>
                </c:pt>
              </c:numCache>
            </c:numRef>
          </c:val>
        </c:ser>
        <c:ser>
          <c:idx val="13"/>
          <c:order val="4"/>
          <c:tx>
            <c:strRef>
              <c:f>AB!$M$161</c:f>
              <c:strCache>
                <c:ptCount val="1"/>
                <c:pt idx="0">
                  <c:v>Flaxseed</c:v>
                </c:pt>
              </c:strCache>
            </c:strRef>
          </c:tx>
          <c:spPr>
            <a:solidFill>
              <a:srgbClr val="C0504D"/>
            </a:solidFill>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AB!$M$166:$M$206</c:f>
              <c:numCache>
                <c:formatCode>0</c:formatCode>
                <c:ptCount val="41"/>
                <c:pt idx="0">
                  <c:v>810.7</c:v>
                </c:pt>
                <c:pt idx="1">
                  <c:v>698.5</c:v>
                </c:pt>
                <c:pt idx="2">
                  <c:v>894.3</c:v>
                </c:pt>
                <c:pt idx="3">
                  <c:v>335.5</c:v>
                </c:pt>
                <c:pt idx="4">
                  <c:v>558.79999999999995</c:v>
                </c:pt>
                <c:pt idx="5">
                  <c:v>558.79999999999995</c:v>
                </c:pt>
                <c:pt idx="6">
                  <c:v>1229.8</c:v>
                </c:pt>
                <c:pt idx="7">
                  <c:v>921.8</c:v>
                </c:pt>
                <c:pt idx="8">
                  <c:v>614.9</c:v>
                </c:pt>
                <c:pt idx="9">
                  <c:v>894.3</c:v>
                </c:pt>
                <c:pt idx="10">
                  <c:v>306.89999999999998</c:v>
                </c:pt>
                <c:pt idx="11">
                  <c:v>335.5</c:v>
                </c:pt>
                <c:pt idx="12">
                  <c:v>306.89999999999998</c:v>
                </c:pt>
                <c:pt idx="13">
                  <c:v>531.29999999999995</c:v>
                </c:pt>
                <c:pt idx="14">
                  <c:v>335.5</c:v>
                </c:pt>
                <c:pt idx="15">
                  <c:v>223.3</c:v>
                </c:pt>
                <c:pt idx="16">
                  <c:v>475.2</c:v>
                </c:pt>
                <c:pt idx="17">
                  <c:v>838.2</c:v>
                </c:pt>
                <c:pt idx="18">
                  <c:v>419.1</c:v>
                </c:pt>
                <c:pt idx="19">
                  <c:v>210.1</c:v>
                </c:pt>
                <c:pt idx="20">
                  <c:v>446.6</c:v>
                </c:pt>
                <c:pt idx="21">
                  <c:v>446.6</c:v>
                </c:pt>
                <c:pt idx="22">
                  <c:v>586.29999999999995</c:v>
                </c:pt>
                <c:pt idx="23">
                  <c:v>223.3</c:v>
                </c:pt>
                <c:pt idx="24">
                  <c:v>349.8</c:v>
                </c:pt>
                <c:pt idx="25">
                  <c:v>433.4</c:v>
                </c:pt>
                <c:pt idx="26">
                  <c:v>433.4</c:v>
                </c:pt>
                <c:pt idx="27">
                  <c:v>195.8</c:v>
                </c:pt>
                <c:pt idx="28">
                  <c:v>223.3</c:v>
                </c:pt>
                <c:pt idx="29">
                  <c:v>223.3</c:v>
                </c:pt>
                <c:pt idx="30">
                  <c:v>279.39999999999998</c:v>
                </c:pt>
                <c:pt idx="31">
                  <c:v>321.2</c:v>
                </c:pt>
                <c:pt idx="32">
                  <c:v>586.29999999999995</c:v>
                </c:pt>
                <c:pt idx="33">
                  <c:v>399.3</c:v>
                </c:pt>
                <c:pt idx="34">
                  <c:v>179.3</c:v>
                </c:pt>
                <c:pt idx="35">
                  <c:v>363</c:v>
                </c:pt>
                <c:pt idx="36">
                  <c:v>312.39999999999998</c:v>
                </c:pt>
                <c:pt idx="37">
                  <c:v>335.5</c:v>
                </c:pt>
                <c:pt idx="38">
                  <c:v>601.70000000000005</c:v>
                </c:pt>
                <c:pt idx="39">
                  <c:v>460.9</c:v>
                </c:pt>
                <c:pt idx="40">
                  <c:v>810.7</c:v>
                </c:pt>
              </c:numCache>
            </c:numRef>
          </c:val>
        </c:ser>
        <c:ser>
          <c:idx val="15"/>
          <c:order val="5"/>
          <c:tx>
            <c:strRef>
              <c:f>AB!$Q$161</c:f>
              <c:strCache>
                <c:ptCount val="1"/>
                <c:pt idx="0">
                  <c:v>Oats</c:v>
                </c:pt>
              </c:strCache>
            </c:strRef>
          </c:tx>
          <c:spPr>
            <a:solidFill>
              <a:srgbClr val="FFFF00"/>
            </a:solidFill>
            <a:ln w="25400">
              <a:noFill/>
            </a:ln>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AB!$Q$166:$Q$206</c:f>
              <c:numCache>
                <c:formatCode>0</c:formatCode>
                <c:ptCount val="41"/>
                <c:pt idx="0">
                  <c:v>10100.799999999999</c:v>
                </c:pt>
                <c:pt idx="1">
                  <c:v>7280.6</c:v>
                </c:pt>
                <c:pt idx="2">
                  <c:v>8555</c:v>
                </c:pt>
                <c:pt idx="3">
                  <c:v>9646.5</c:v>
                </c:pt>
                <c:pt idx="4">
                  <c:v>8189.2000000000007</c:v>
                </c:pt>
                <c:pt idx="5">
                  <c:v>6914.8</c:v>
                </c:pt>
                <c:pt idx="6">
                  <c:v>6643.4</c:v>
                </c:pt>
                <c:pt idx="7">
                  <c:v>7463.5</c:v>
                </c:pt>
                <c:pt idx="8">
                  <c:v>7369.1</c:v>
                </c:pt>
                <c:pt idx="9">
                  <c:v>8006.3000000000011</c:v>
                </c:pt>
                <c:pt idx="10">
                  <c:v>6189.1</c:v>
                </c:pt>
                <c:pt idx="11">
                  <c:v>5640.4</c:v>
                </c:pt>
                <c:pt idx="12">
                  <c:v>5457.5</c:v>
                </c:pt>
                <c:pt idx="13">
                  <c:v>8553.23</c:v>
                </c:pt>
                <c:pt idx="14">
                  <c:v>7370.28</c:v>
                </c:pt>
                <c:pt idx="15">
                  <c:v>9736.18</c:v>
                </c:pt>
                <c:pt idx="16">
                  <c:v>8734.9500000000007</c:v>
                </c:pt>
                <c:pt idx="17">
                  <c:v>6551.36</c:v>
                </c:pt>
                <c:pt idx="18">
                  <c:v>4640.3500000000004</c:v>
                </c:pt>
                <c:pt idx="19">
                  <c:v>6114.76</c:v>
                </c:pt>
                <c:pt idx="20">
                  <c:v>8644.09</c:v>
                </c:pt>
                <c:pt idx="21">
                  <c:v>7006.25</c:v>
                </c:pt>
                <c:pt idx="22">
                  <c:v>4549.49</c:v>
                </c:pt>
                <c:pt idx="23">
                  <c:v>6369.05</c:v>
                </c:pt>
                <c:pt idx="24">
                  <c:v>5777.87</c:v>
                </c:pt>
                <c:pt idx="25">
                  <c:v>4549.49</c:v>
                </c:pt>
                <c:pt idx="26">
                  <c:v>5095.24</c:v>
                </c:pt>
                <c:pt idx="27">
                  <c:v>3876.3000000000006</c:v>
                </c:pt>
                <c:pt idx="28">
                  <c:v>3493.98</c:v>
                </c:pt>
                <c:pt idx="29">
                  <c:v>2183.59</c:v>
                </c:pt>
                <c:pt idx="30">
                  <c:v>4876.9399999999996</c:v>
                </c:pt>
                <c:pt idx="31">
                  <c:v>4886.38</c:v>
                </c:pt>
                <c:pt idx="32">
                  <c:v>4895.2299999999996</c:v>
                </c:pt>
                <c:pt idx="33">
                  <c:v>4167.17</c:v>
                </c:pt>
                <c:pt idx="34">
                  <c:v>3701.66</c:v>
                </c:pt>
                <c:pt idx="35">
                  <c:v>3193.67</c:v>
                </c:pt>
                <c:pt idx="36">
                  <c:v>1819.56</c:v>
                </c:pt>
                <c:pt idx="37">
                  <c:v>3821.43</c:v>
                </c:pt>
                <c:pt idx="38">
                  <c:v>4358.33</c:v>
                </c:pt>
                <c:pt idx="39">
                  <c:v>3057.38</c:v>
                </c:pt>
                <c:pt idx="40">
                  <c:v>3548.85</c:v>
                </c:pt>
              </c:numCache>
            </c:numRef>
          </c:val>
        </c:ser>
        <c:ser>
          <c:idx val="16"/>
          <c:order val="6"/>
          <c:tx>
            <c:strRef>
              <c:f>AB!$R$161</c:f>
              <c:strCache>
                <c:ptCount val="1"/>
                <c:pt idx="0">
                  <c:v>Peas, dry</c:v>
                </c:pt>
              </c:strCache>
            </c:strRef>
          </c:tx>
          <c:spPr>
            <a:solidFill>
              <a:srgbClr val="00B0F0"/>
            </a:solidFill>
            <a:ln w="25400">
              <a:noFill/>
            </a:ln>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AB!$R$166:$R$206</c:f>
              <c:numCache>
                <c:formatCode>0</c:formatCode>
                <c:ptCount val="41"/>
                <c:pt idx="0">
                  <c:v>192.47220000000002</c:v>
                </c:pt>
                <c:pt idx="1">
                  <c:v>208.36439999999999</c:v>
                </c:pt>
                <c:pt idx="2">
                  <c:v>208.36439999999999</c:v>
                </c:pt>
                <c:pt idx="3">
                  <c:v>64.157399999999996</c:v>
                </c:pt>
                <c:pt idx="4">
                  <c:v>64.157399999999996</c:v>
                </c:pt>
                <c:pt idx="5">
                  <c:v>73.575000000000003</c:v>
                </c:pt>
                <c:pt idx="6">
                  <c:v>80.049600000000012</c:v>
                </c:pt>
                <c:pt idx="7">
                  <c:v>92.998800000000003</c:v>
                </c:pt>
                <c:pt idx="8">
                  <c:v>112.4226</c:v>
                </c:pt>
                <c:pt idx="9">
                  <c:v>179.523</c:v>
                </c:pt>
                <c:pt idx="10">
                  <c:v>173.04839999999999</c:v>
                </c:pt>
                <c:pt idx="11">
                  <c:v>150.6816</c:v>
                </c:pt>
                <c:pt idx="12">
                  <c:v>128.31479999999999</c:v>
                </c:pt>
                <c:pt idx="13">
                  <c:v>185.99760000000001</c:v>
                </c:pt>
                <c:pt idx="14">
                  <c:v>560.34719999999993</c:v>
                </c:pt>
                <c:pt idx="15">
                  <c:v>1168.9596000000001</c:v>
                </c:pt>
                <c:pt idx="16">
                  <c:v>928.81080000000009</c:v>
                </c:pt>
                <c:pt idx="17">
                  <c:v>1025.3412000000001</c:v>
                </c:pt>
                <c:pt idx="18">
                  <c:v>1938.8484000000001</c:v>
                </c:pt>
                <c:pt idx="19">
                  <c:v>1777.5719999999999</c:v>
                </c:pt>
                <c:pt idx="20">
                  <c:v>3524.5368000000003</c:v>
                </c:pt>
                <c:pt idx="21">
                  <c:v>4405.0824000000002</c:v>
                </c:pt>
                <c:pt idx="22">
                  <c:v>4853.5956000000006</c:v>
                </c:pt>
                <c:pt idx="23">
                  <c:v>3619.89</c:v>
                </c:pt>
                <c:pt idx="24">
                  <c:v>4965.4296000000004</c:v>
                </c:pt>
                <c:pt idx="25">
                  <c:v>5744.7359999999999</c:v>
                </c:pt>
                <c:pt idx="26">
                  <c:v>6248.5776000000005</c:v>
                </c:pt>
                <c:pt idx="27">
                  <c:v>7304.5259999999998</c:v>
                </c:pt>
                <c:pt idx="28">
                  <c:v>5958.9864000000007</c:v>
                </c:pt>
                <c:pt idx="29">
                  <c:v>2608.6752000000001</c:v>
                </c:pt>
                <c:pt idx="30">
                  <c:v>5783.5836000000008</c:v>
                </c:pt>
                <c:pt idx="31">
                  <c:v>7561.155600000001</c:v>
                </c:pt>
                <c:pt idx="32">
                  <c:v>7269.21</c:v>
                </c:pt>
                <c:pt idx="33">
                  <c:v>6505.2071999999998</c:v>
                </c:pt>
                <c:pt idx="34">
                  <c:v>6209.73</c:v>
                </c:pt>
                <c:pt idx="35">
                  <c:v>8610.0408000000007</c:v>
                </c:pt>
                <c:pt idx="36">
                  <c:v>7848.3924000000006</c:v>
                </c:pt>
                <c:pt idx="37">
                  <c:v>11565.99</c:v>
                </c:pt>
                <c:pt idx="38">
                  <c:v>9483.5232000000015</c:v>
                </c:pt>
                <c:pt idx="39">
                  <c:v>14225.284800000001</c:v>
                </c:pt>
                <c:pt idx="40">
                  <c:v>15554.3436</c:v>
                </c:pt>
              </c:numCache>
            </c:numRef>
          </c:val>
        </c:ser>
        <c:ser>
          <c:idx val="17"/>
          <c:order val="7"/>
          <c:tx>
            <c:strRef>
              <c:f>AB!$S$161</c:f>
              <c:strCache>
                <c:ptCount val="1"/>
                <c:pt idx="0">
                  <c:v>Rye, all</c:v>
                </c:pt>
              </c:strCache>
            </c:strRef>
          </c:tx>
          <c:spPr>
            <a:solidFill>
              <a:srgbClr val="EEECE1">
                <a:lumMod val="90000"/>
              </a:srgbClr>
            </a:solidFill>
            <a:ln w="25400">
              <a:noFill/>
            </a:ln>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AB!$S$166:$S$206</c:f>
              <c:numCache>
                <c:formatCode>0</c:formatCode>
                <c:ptCount val="41"/>
                <c:pt idx="0">
                  <c:v>809.6</c:v>
                </c:pt>
                <c:pt idx="1">
                  <c:v>1156.0999999999999</c:v>
                </c:pt>
                <c:pt idx="2">
                  <c:v>1188</c:v>
                </c:pt>
                <c:pt idx="3">
                  <c:v>724.35</c:v>
                </c:pt>
                <c:pt idx="4">
                  <c:v>696.85</c:v>
                </c:pt>
                <c:pt idx="5">
                  <c:v>1227.5999999999999</c:v>
                </c:pt>
                <c:pt idx="6">
                  <c:v>966.35</c:v>
                </c:pt>
                <c:pt idx="7">
                  <c:v>1008.15</c:v>
                </c:pt>
                <c:pt idx="8">
                  <c:v>1758.9</c:v>
                </c:pt>
                <c:pt idx="9">
                  <c:v>1255.0999999999999</c:v>
                </c:pt>
                <c:pt idx="10">
                  <c:v>1157.2</c:v>
                </c:pt>
                <c:pt idx="11">
                  <c:v>755.7</c:v>
                </c:pt>
                <c:pt idx="12">
                  <c:v>656.7</c:v>
                </c:pt>
                <c:pt idx="13">
                  <c:v>782.1</c:v>
                </c:pt>
                <c:pt idx="14">
                  <c:v>670.45</c:v>
                </c:pt>
                <c:pt idx="15">
                  <c:v>545.04999999999995</c:v>
                </c:pt>
                <c:pt idx="16">
                  <c:v>838.2</c:v>
                </c:pt>
                <c:pt idx="17">
                  <c:v>502.7</c:v>
                </c:pt>
                <c:pt idx="18">
                  <c:v>419.1</c:v>
                </c:pt>
                <c:pt idx="19">
                  <c:v>412.5</c:v>
                </c:pt>
                <c:pt idx="20">
                  <c:v>447.15</c:v>
                </c:pt>
                <c:pt idx="21">
                  <c:v>488.95</c:v>
                </c:pt>
                <c:pt idx="22">
                  <c:v>363.55</c:v>
                </c:pt>
                <c:pt idx="23">
                  <c:v>352.55</c:v>
                </c:pt>
                <c:pt idx="24">
                  <c:v>363.55</c:v>
                </c:pt>
                <c:pt idx="25">
                  <c:v>426.25</c:v>
                </c:pt>
                <c:pt idx="26">
                  <c:v>398.2</c:v>
                </c:pt>
                <c:pt idx="27">
                  <c:v>233.75</c:v>
                </c:pt>
                <c:pt idx="28">
                  <c:v>321.2</c:v>
                </c:pt>
                <c:pt idx="29">
                  <c:v>88.55</c:v>
                </c:pt>
                <c:pt idx="30">
                  <c:v>455.4</c:v>
                </c:pt>
                <c:pt idx="31">
                  <c:v>426.25</c:v>
                </c:pt>
                <c:pt idx="32">
                  <c:v>434.5</c:v>
                </c:pt>
                <c:pt idx="33">
                  <c:v>314.60000000000002</c:v>
                </c:pt>
                <c:pt idx="34">
                  <c:v>202.4</c:v>
                </c:pt>
                <c:pt idx="35">
                  <c:v>314.60000000000002</c:v>
                </c:pt>
                <c:pt idx="36">
                  <c:v>209.55</c:v>
                </c:pt>
                <c:pt idx="37">
                  <c:v>279.39999999999998</c:v>
                </c:pt>
                <c:pt idx="38">
                  <c:v>297</c:v>
                </c:pt>
                <c:pt idx="39">
                  <c:v>188.65</c:v>
                </c:pt>
                <c:pt idx="40">
                  <c:v>199.65</c:v>
                </c:pt>
              </c:numCache>
            </c:numRef>
          </c:val>
        </c:ser>
        <c:ser>
          <c:idx val="22"/>
          <c:order val="8"/>
          <c:tx>
            <c:strRef>
              <c:f>AB!$X$161</c:f>
              <c:strCache>
                <c:ptCount val="1"/>
                <c:pt idx="0">
                  <c:v>Tame hay</c:v>
                </c:pt>
              </c:strCache>
            </c:strRef>
          </c:tx>
          <c:spPr>
            <a:solidFill>
              <a:srgbClr val="9BBB59">
                <a:lumMod val="60000"/>
                <a:lumOff val="40000"/>
              </a:srgbClr>
            </a:solidFill>
            <a:ln w="25400">
              <a:noFill/>
            </a:ln>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AB!$X$166:$X$206</c:f>
              <c:numCache>
                <c:formatCode>0</c:formatCode>
                <c:ptCount val="41"/>
                <c:pt idx="0">
                  <c:v>118933</c:v>
                </c:pt>
                <c:pt idx="1">
                  <c:v>127282</c:v>
                </c:pt>
                <c:pt idx="2">
                  <c:v>121026</c:v>
                </c:pt>
                <c:pt idx="3">
                  <c:v>129375</c:v>
                </c:pt>
                <c:pt idx="4">
                  <c:v>133538</c:v>
                </c:pt>
                <c:pt idx="5">
                  <c:v>154399</c:v>
                </c:pt>
                <c:pt idx="6">
                  <c:v>143980</c:v>
                </c:pt>
                <c:pt idx="7">
                  <c:v>131445</c:v>
                </c:pt>
                <c:pt idx="8">
                  <c:v>139794</c:v>
                </c:pt>
                <c:pt idx="9">
                  <c:v>127282</c:v>
                </c:pt>
                <c:pt idx="10">
                  <c:v>150236</c:v>
                </c:pt>
                <c:pt idx="11">
                  <c:v>146050</c:v>
                </c:pt>
                <c:pt idx="12">
                  <c:v>106421</c:v>
                </c:pt>
                <c:pt idx="13">
                  <c:v>181527.5</c:v>
                </c:pt>
                <c:pt idx="14">
                  <c:v>187788.1</c:v>
                </c:pt>
                <c:pt idx="15">
                  <c:v>208651.4</c:v>
                </c:pt>
                <c:pt idx="16">
                  <c:v>194046.4</c:v>
                </c:pt>
                <c:pt idx="17">
                  <c:v>210739.8</c:v>
                </c:pt>
                <c:pt idx="18">
                  <c:v>187788.1</c:v>
                </c:pt>
                <c:pt idx="19">
                  <c:v>175269.2</c:v>
                </c:pt>
                <c:pt idx="20">
                  <c:v>169008.6</c:v>
                </c:pt>
                <c:pt idx="21">
                  <c:v>200307</c:v>
                </c:pt>
                <c:pt idx="22">
                  <c:v>166922.5</c:v>
                </c:pt>
                <c:pt idx="23">
                  <c:v>156489.70000000001</c:v>
                </c:pt>
                <c:pt idx="24">
                  <c:v>103283.8</c:v>
                </c:pt>
                <c:pt idx="25">
                  <c:v>119974.9</c:v>
                </c:pt>
                <c:pt idx="26">
                  <c:v>142404.5</c:v>
                </c:pt>
                <c:pt idx="27">
                  <c:v>127799.5</c:v>
                </c:pt>
                <c:pt idx="28">
                  <c:v>99109.3</c:v>
                </c:pt>
                <c:pt idx="29">
                  <c:v>69899.3</c:v>
                </c:pt>
                <c:pt idx="30">
                  <c:v>147101.1</c:v>
                </c:pt>
                <c:pt idx="31">
                  <c:v>170052.8</c:v>
                </c:pt>
                <c:pt idx="32">
                  <c:v>201348.9</c:v>
                </c:pt>
                <c:pt idx="33">
                  <c:v>187266</c:v>
                </c:pt>
                <c:pt idx="34">
                  <c:v>208651.4</c:v>
                </c:pt>
                <c:pt idx="35">
                  <c:v>203018.7</c:v>
                </c:pt>
                <c:pt idx="36">
                  <c:v>113507.3</c:v>
                </c:pt>
                <c:pt idx="37">
                  <c:v>189142.8</c:v>
                </c:pt>
                <c:pt idx="38">
                  <c:v>182571.7</c:v>
                </c:pt>
                <c:pt idx="39">
                  <c:v>177355.3</c:v>
                </c:pt>
                <c:pt idx="40">
                  <c:v>174537.8</c:v>
                </c:pt>
              </c:numCache>
            </c:numRef>
          </c:val>
        </c:ser>
        <c:ser>
          <c:idx val="24"/>
          <c:order val="9"/>
          <c:tx>
            <c:strRef>
              <c:f>AB!$Z$161</c:f>
              <c:strCache>
                <c:ptCount val="1"/>
                <c:pt idx="0">
                  <c:v>Wheat, all</c:v>
                </c:pt>
              </c:strCache>
            </c:strRef>
          </c:tx>
          <c:spPr>
            <a:solidFill>
              <a:srgbClr val="F79646">
                <a:lumMod val="60000"/>
                <a:lumOff val="40000"/>
              </a:srgbClr>
            </a:solidFill>
            <a:ln w="25400">
              <a:noFill/>
            </a:ln>
          </c:spPr>
          <c:cat>
            <c:numRef>
              <c:f>AB!$A$166:$A$206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AB!$Z$166:$Z$206</c:f>
              <c:numCache>
                <c:formatCode>0</c:formatCode>
                <c:ptCount val="41"/>
                <c:pt idx="0">
                  <c:v>19008</c:v>
                </c:pt>
                <c:pt idx="1">
                  <c:v>15268</c:v>
                </c:pt>
                <c:pt idx="2">
                  <c:v>20207</c:v>
                </c:pt>
                <c:pt idx="3">
                  <c:v>27241.5</c:v>
                </c:pt>
                <c:pt idx="4">
                  <c:v>17814.5</c:v>
                </c:pt>
                <c:pt idx="5">
                  <c:v>22748</c:v>
                </c:pt>
                <c:pt idx="6">
                  <c:v>22154</c:v>
                </c:pt>
                <c:pt idx="7">
                  <c:v>29639.5</c:v>
                </c:pt>
                <c:pt idx="8">
                  <c:v>34215.5</c:v>
                </c:pt>
                <c:pt idx="9">
                  <c:v>32934</c:v>
                </c:pt>
                <c:pt idx="10">
                  <c:v>37422</c:v>
                </c:pt>
                <c:pt idx="11">
                  <c:v>26856.5</c:v>
                </c:pt>
                <c:pt idx="12">
                  <c:v>26944.5</c:v>
                </c:pt>
                <c:pt idx="13">
                  <c:v>39667.65</c:v>
                </c:pt>
                <c:pt idx="14">
                  <c:v>31881.3</c:v>
                </c:pt>
                <c:pt idx="15">
                  <c:v>28783.7</c:v>
                </c:pt>
                <c:pt idx="16">
                  <c:v>35515.699999999997</c:v>
                </c:pt>
                <c:pt idx="17">
                  <c:v>38471.4</c:v>
                </c:pt>
                <c:pt idx="18">
                  <c:v>42749.85</c:v>
                </c:pt>
                <c:pt idx="19">
                  <c:v>34801.800000000003</c:v>
                </c:pt>
                <c:pt idx="20">
                  <c:v>41911.1</c:v>
                </c:pt>
                <c:pt idx="21">
                  <c:v>30759.85</c:v>
                </c:pt>
                <c:pt idx="22">
                  <c:v>39965.75</c:v>
                </c:pt>
                <c:pt idx="23">
                  <c:v>42840.05</c:v>
                </c:pt>
                <c:pt idx="24">
                  <c:v>37616.15</c:v>
                </c:pt>
                <c:pt idx="25">
                  <c:v>37137.65</c:v>
                </c:pt>
                <c:pt idx="26">
                  <c:v>45205.599999999999</c:v>
                </c:pt>
                <c:pt idx="27">
                  <c:v>39180.35</c:v>
                </c:pt>
                <c:pt idx="28">
                  <c:v>32256.95</c:v>
                </c:pt>
                <c:pt idx="29">
                  <c:v>19373.2</c:v>
                </c:pt>
                <c:pt idx="30">
                  <c:v>35362.800000000003</c:v>
                </c:pt>
                <c:pt idx="31">
                  <c:v>41642.699999999997</c:v>
                </c:pt>
                <c:pt idx="32">
                  <c:v>46042.7</c:v>
                </c:pt>
                <c:pt idx="33">
                  <c:v>41268.699999999997</c:v>
                </c:pt>
                <c:pt idx="34">
                  <c:v>33418.550000000003</c:v>
                </c:pt>
                <c:pt idx="35">
                  <c:v>48049.1</c:v>
                </c:pt>
                <c:pt idx="36">
                  <c:v>40923.85</c:v>
                </c:pt>
                <c:pt idx="37">
                  <c:v>45107.15</c:v>
                </c:pt>
                <c:pt idx="38">
                  <c:v>48617.8</c:v>
                </c:pt>
                <c:pt idx="39">
                  <c:v>46028.4</c:v>
                </c:pt>
                <c:pt idx="40">
                  <c:v>62159.9</c:v>
                </c:pt>
              </c:numCache>
            </c:numRef>
          </c:val>
        </c:ser>
        <c:ser>
          <c:idx val="1"/>
          <c:order val="10"/>
          <c:tx>
            <c:strRef>
              <c:f>AB!$AA$161</c:f>
              <c:strCache>
                <c:ptCount val="1"/>
                <c:pt idx="0">
                  <c:v>Potato</c:v>
                </c:pt>
              </c:strCache>
            </c:strRef>
          </c:tx>
          <c:spPr>
            <a:ln w="25400">
              <a:noFill/>
            </a:ln>
          </c:spPr>
          <c:val>
            <c:numRef>
              <c:f>AB!$AA$162:$AA$206</c:f>
              <c:numCache>
                <c:formatCode>0</c:formatCode>
                <c:ptCount val="45"/>
                <c:pt idx="0">
                  <c:v>1122.4489795918366</c:v>
                </c:pt>
                <c:pt idx="1">
                  <c:v>1421.7687074829932</c:v>
                </c:pt>
                <c:pt idx="2">
                  <c:v>997.73242630385482</c:v>
                </c:pt>
                <c:pt idx="3">
                  <c:v>1022.6757369614513</c:v>
                </c:pt>
                <c:pt idx="4">
                  <c:v>1122.4489795918366</c:v>
                </c:pt>
                <c:pt idx="5">
                  <c:v>997.73242630385482</c:v>
                </c:pt>
                <c:pt idx="6">
                  <c:v>848.07256235827674</c:v>
                </c:pt>
                <c:pt idx="7">
                  <c:v>897.9591836734694</c:v>
                </c:pt>
                <c:pt idx="8">
                  <c:v>928.14058956916097</c:v>
                </c:pt>
                <c:pt idx="9">
                  <c:v>832.10884353741494</c:v>
                </c:pt>
                <c:pt idx="10">
                  <c:v>971.04308390022675</c:v>
                </c:pt>
                <c:pt idx="11">
                  <c:v>1040.8843537414966</c:v>
                </c:pt>
                <c:pt idx="12">
                  <c:v>948.09523809523796</c:v>
                </c:pt>
                <c:pt idx="13">
                  <c:v>1049.3650793650793</c:v>
                </c:pt>
                <c:pt idx="14">
                  <c:v>1085.532879818594</c:v>
                </c:pt>
                <c:pt idx="15">
                  <c:v>1148.8888888888887</c:v>
                </c:pt>
                <c:pt idx="16">
                  <c:v>1167.3469387755101</c:v>
                </c:pt>
                <c:pt idx="17">
                  <c:v>1448.7074829931973</c:v>
                </c:pt>
                <c:pt idx="18">
                  <c:v>1662.2222222222224</c:v>
                </c:pt>
                <c:pt idx="19">
                  <c:v>1629.795918367347</c:v>
                </c:pt>
                <c:pt idx="20">
                  <c:v>1633.7868480725624</c:v>
                </c:pt>
                <c:pt idx="21">
                  <c:v>1706.122448979592</c:v>
                </c:pt>
                <c:pt idx="22">
                  <c:v>1492.6077097505668</c:v>
                </c:pt>
                <c:pt idx="23">
                  <c:v>1497.3469387755101</c:v>
                </c:pt>
                <c:pt idx="24">
                  <c:v>1858.5260770975058</c:v>
                </c:pt>
                <c:pt idx="25">
                  <c:v>2009.6825396825398</c:v>
                </c:pt>
                <c:pt idx="26">
                  <c:v>2190.5215419501133</c:v>
                </c:pt>
                <c:pt idx="27">
                  <c:v>2072.2902494331065</c:v>
                </c:pt>
                <c:pt idx="28">
                  <c:v>2206.235827664399</c:v>
                </c:pt>
                <c:pt idx="29">
                  <c:v>2369.3650793650795</c:v>
                </c:pt>
                <c:pt idx="30">
                  <c:v>3059.7959183673465</c:v>
                </c:pt>
                <c:pt idx="31">
                  <c:v>3688.3673469387754</c:v>
                </c:pt>
                <c:pt idx="32">
                  <c:v>4502.2675736961455</c:v>
                </c:pt>
                <c:pt idx="33">
                  <c:v>3897.1428571428569</c:v>
                </c:pt>
                <c:pt idx="34">
                  <c:v>5021.0884353741503</c:v>
                </c:pt>
                <c:pt idx="35">
                  <c:v>4976.1904761904761</c:v>
                </c:pt>
                <c:pt idx="36">
                  <c:v>4418.9569160997735</c:v>
                </c:pt>
                <c:pt idx="37">
                  <c:v>4563.8775510204077</c:v>
                </c:pt>
                <c:pt idx="38">
                  <c:v>4661.1564625850342</c:v>
                </c:pt>
                <c:pt idx="39">
                  <c:v>4358.0952380952385</c:v>
                </c:pt>
                <c:pt idx="40">
                  <c:v>3991.6780045351475</c:v>
                </c:pt>
                <c:pt idx="41">
                  <c:v>3524.4897959183668</c:v>
                </c:pt>
                <c:pt idx="42">
                  <c:v>4098.9342403628116</c:v>
                </c:pt>
                <c:pt idx="43">
                  <c:v>4663.1519274376415</c:v>
                </c:pt>
                <c:pt idx="44">
                  <c:v>4548.1632653061224</c:v>
                </c:pt>
              </c:numCache>
            </c:numRef>
          </c:val>
        </c:ser>
        <c:dLbls>
          <c:showLegendKey val="0"/>
          <c:showVal val="0"/>
          <c:showCatName val="0"/>
          <c:showSerName val="0"/>
          <c:showPercent val="0"/>
          <c:showBubbleSize val="0"/>
        </c:dLbls>
        <c:axId val="202142464"/>
        <c:axId val="202144000"/>
      </c:areaChart>
      <c:dateAx>
        <c:axId val="202142464"/>
        <c:scaling>
          <c:orientation val="minMax"/>
        </c:scaling>
        <c:delete val="0"/>
        <c:axPos val="b"/>
        <c:numFmt formatCode="General" sourceLinked="1"/>
        <c:majorTickMark val="out"/>
        <c:minorTickMark val="none"/>
        <c:tickLblPos val="nextTo"/>
        <c:crossAx val="202144000"/>
        <c:crosses val="autoZero"/>
        <c:auto val="0"/>
        <c:lblOffset val="100"/>
        <c:baseTimeUnit val="days"/>
        <c:majorUnit val="5"/>
        <c:majorTimeUnit val="days"/>
      </c:dateAx>
      <c:valAx>
        <c:axId val="202144000"/>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202142464"/>
        <c:crosses val="autoZero"/>
        <c:crossBetween val="midCat"/>
        <c:dispUnits>
          <c:builtInUnit val="thousands"/>
        </c:dispUnits>
      </c:valAx>
    </c:plotArea>
    <c:legend>
      <c:legendPos val="r"/>
      <c:layout>
        <c:manualLayout>
          <c:xMode val="edge"/>
          <c:yMode val="edge"/>
          <c:x val="0.82394083168605547"/>
          <c:y val="0.1866716986320649"/>
          <c:w val="0.15955096841417629"/>
          <c:h val="0.63695935392155856"/>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AB!$B$57</c:f>
              <c:strCache>
                <c:ptCount val="1"/>
                <c:pt idx="0">
                  <c:v>Barley</c:v>
                </c:pt>
              </c:strCache>
            </c:strRef>
          </c:tx>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AB!$B$62:$B$102</c:f>
              <c:numCache>
                <c:formatCode>0</c:formatCode>
                <c:ptCount val="41"/>
                <c:pt idx="0">
                  <c:v>90069</c:v>
                </c:pt>
                <c:pt idx="1">
                  <c:v>87780</c:v>
                </c:pt>
                <c:pt idx="2">
                  <c:v>104244</c:v>
                </c:pt>
                <c:pt idx="3">
                  <c:v>115227</c:v>
                </c:pt>
                <c:pt idx="4">
                  <c:v>114303</c:v>
                </c:pt>
                <c:pt idx="5">
                  <c:v>104244</c:v>
                </c:pt>
                <c:pt idx="6">
                  <c:v>95550</c:v>
                </c:pt>
                <c:pt idx="7">
                  <c:v>127575</c:v>
                </c:pt>
                <c:pt idx="8">
                  <c:v>146307</c:v>
                </c:pt>
                <c:pt idx="9">
                  <c:v>138075</c:v>
                </c:pt>
                <c:pt idx="10">
                  <c:v>106995</c:v>
                </c:pt>
                <c:pt idx="11">
                  <c:v>97398</c:v>
                </c:pt>
                <c:pt idx="12">
                  <c:v>100128</c:v>
                </c:pt>
                <c:pt idx="13">
                  <c:v>150882.9</c:v>
                </c:pt>
                <c:pt idx="14">
                  <c:v>138310.20000000001</c:v>
                </c:pt>
                <c:pt idx="15">
                  <c:v>122992.8</c:v>
                </c:pt>
                <c:pt idx="16">
                  <c:v>120250.2</c:v>
                </c:pt>
                <c:pt idx="17">
                  <c:v>131222.70000000001</c:v>
                </c:pt>
                <c:pt idx="18">
                  <c:v>123450.6</c:v>
                </c:pt>
                <c:pt idx="19">
                  <c:v>101961.3</c:v>
                </c:pt>
                <c:pt idx="20">
                  <c:v>132594</c:v>
                </c:pt>
                <c:pt idx="21">
                  <c:v>114762.9</c:v>
                </c:pt>
                <c:pt idx="22">
                  <c:v>133051.79999999999</c:v>
                </c:pt>
                <c:pt idx="23">
                  <c:v>148596</c:v>
                </c:pt>
                <c:pt idx="24">
                  <c:v>131680.5</c:v>
                </c:pt>
                <c:pt idx="25">
                  <c:v>118876.8</c:v>
                </c:pt>
                <c:pt idx="26">
                  <c:v>125735.4</c:v>
                </c:pt>
                <c:pt idx="27">
                  <c:v>110646.9</c:v>
                </c:pt>
                <c:pt idx="28">
                  <c:v>99674.4</c:v>
                </c:pt>
                <c:pt idx="29">
                  <c:v>53495.4</c:v>
                </c:pt>
                <c:pt idx="30">
                  <c:v>113847.3</c:v>
                </c:pt>
                <c:pt idx="31">
                  <c:v>118192.2</c:v>
                </c:pt>
                <c:pt idx="32">
                  <c:v>109869.9</c:v>
                </c:pt>
                <c:pt idx="33">
                  <c:v>92496.6</c:v>
                </c:pt>
                <c:pt idx="34">
                  <c:v>107400.3</c:v>
                </c:pt>
                <c:pt idx="35">
                  <c:v>114397.5</c:v>
                </c:pt>
                <c:pt idx="36">
                  <c:v>80654.7</c:v>
                </c:pt>
                <c:pt idx="37">
                  <c:v>95102.7</c:v>
                </c:pt>
                <c:pt idx="38">
                  <c:v>98028</c:v>
                </c:pt>
                <c:pt idx="39">
                  <c:v>93729.3</c:v>
                </c:pt>
                <c:pt idx="40">
                  <c:v>116453.4</c:v>
                </c:pt>
              </c:numCache>
            </c:numRef>
          </c:val>
        </c:ser>
        <c:ser>
          <c:idx val="3"/>
          <c:order val="1"/>
          <c:tx>
            <c:strRef>
              <c:f>AB!$C$57</c:f>
              <c:strCache>
                <c:ptCount val="1"/>
                <c:pt idx="0">
                  <c:v>Beans, dry</c:v>
                </c:pt>
              </c:strCache>
            </c:strRef>
          </c:tx>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AB!$C$62:$C$102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285</c:v>
                </c:pt>
                <c:pt idx="20">
                  <c:v>1020</c:v>
                </c:pt>
                <c:pt idx="21">
                  <c:v>1815</c:v>
                </c:pt>
                <c:pt idx="22">
                  <c:v>1360</c:v>
                </c:pt>
                <c:pt idx="23">
                  <c:v>1020</c:v>
                </c:pt>
                <c:pt idx="24">
                  <c:v>1815</c:v>
                </c:pt>
                <c:pt idx="25">
                  <c:v>2270</c:v>
                </c:pt>
                <c:pt idx="26">
                  <c:v>2135</c:v>
                </c:pt>
                <c:pt idx="27">
                  <c:v>2175</c:v>
                </c:pt>
                <c:pt idx="28">
                  <c:v>2985</c:v>
                </c:pt>
                <c:pt idx="29">
                  <c:v>1585</c:v>
                </c:pt>
                <c:pt idx="30">
                  <c:v>3015</c:v>
                </c:pt>
                <c:pt idx="31">
                  <c:v>1710</c:v>
                </c:pt>
                <c:pt idx="32">
                  <c:v>2640</c:v>
                </c:pt>
                <c:pt idx="33">
                  <c:v>3040</c:v>
                </c:pt>
                <c:pt idx="34">
                  <c:v>2720</c:v>
                </c:pt>
                <c:pt idx="35">
                  <c:v>1745</c:v>
                </c:pt>
                <c:pt idx="36">
                  <c:v>2755</c:v>
                </c:pt>
                <c:pt idx="37">
                  <c:v>1575</c:v>
                </c:pt>
                <c:pt idx="38">
                  <c:v>2200</c:v>
                </c:pt>
                <c:pt idx="39">
                  <c:v>2235</c:v>
                </c:pt>
                <c:pt idx="40">
                  <c:v>2405</c:v>
                </c:pt>
              </c:numCache>
            </c:numRef>
          </c:val>
        </c:ser>
        <c:ser>
          <c:idx val="10"/>
          <c:order val="2"/>
          <c:tx>
            <c:strRef>
              <c:f>AB!$F$57</c:f>
              <c:strCache>
                <c:ptCount val="1"/>
                <c:pt idx="0">
                  <c:v>Canola</c:v>
                </c:pt>
              </c:strCache>
            </c:strRef>
          </c:tx>
          <c:spPr>
            <a:solidFill>
              <a:srgbClr val="1F497D">
                <a:lumMod val="60000"/>
                <a:lumOff val="40000"/>
              </a:srgbClr>
            </a:solidFill>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AB!$F$62:$F$102</c:f>
              <c:numCache>
                <c:formatCode>0</c:formatCode>
                <c:ptCount val="41"/>
                <c:pt idx="0">
                  <c:v>16945.846684964836</c:v>
                </c:pt>
                <c:pt idx="1">
                  <c:v>14754.106754920498</c:v>
                </c:pt>
                <c:pt idx="2">
                  <c:v>23914.617632994181</c:v>
                </c:pt>
                <c:pt idx="3">
                  <c:v>11528.9589261944</c:v>
                </c:pt>
                <c:pt idx="4">
                  <c:v>27322.621843743022</c:v>
                </c:pt>
                <c:pt idx="5">
                  <c:v>48058.74985657564</c:v>
                </c:pt>
                <c:pt idx="6">
                  <c:v>49755.339394012983</c:v>
                </c:pt>
                <c:pt idx="7">
                  <c:v>38509.69081792653</c:v>
                </c:pt>
                <c:pt idx="8">
                  <c:v>25765.47421445126</c:v>
                </c:pt>
                <c:pt idx="9">
                  <c:v>33129.085498348286</c:v>
                </c:pt>
                <c:pt idx="10">
                  <c:v>36738.417541501978</c:v>
                </c:pt>
                <c:pt idx="11">
                  <c:v>46694.154377265229</c:v>
                </c:pt>
                <c:pt idx="12">
                  <c:v>42841.414709620476</c:v>
                </c:pt>
                <c:pt idx="13">
                  <c:v>53450.449231453531</c:v>
                </c:pt>
                <c:pt idx="14">
                  <c:v>56049.954056918876</c:v>
                </c:pt>
                <c:pt idx="15">
                  <c:v>66640.704783265843</c:v>
                </c:pt>
                <c:pt idx="16">
                  <c:v>47707.847296440006</c:v>
                </c:pt>
                <c:pt idx="17">
                  <c:v>43460.52329520927</c:v>
                </c:pt>
                <c:pt idx="18">
                  <c:v>54808.373109208042</c:v>
                </c:pt>
                <c:pt idx="19">
                  <c:v>46013.672329373701</c:v>
                </c:pt>
                <c:pt idx="20">
                  <c:v>72236.364297983833</c:v>
                </c:pt>
                <c:pt idx="21">
                  <c:v>84244.668763338937</c:v>
                </c:pt>
                <c:pt idx="22">
                  <c:v>82608.139757519937</c:v>
                </c:pt>
                <c:pt idx="23">
                  <c:v>57268.627445515194</c:v>
                </c:pt>
                <c:pt idx="24">
                  <c:v>71405.647172724406</c:v>
                </c:pt>
                <c:pt idx="25">
                  <c:v>83118.617470869474</c:v>
                </c:pt>
                <c:pt idx="26">
                  <c:v>98508.155430352053</c:v>
                </c:pt>
                <c:pt idx="27">
                  <c:v>73380.939554451354</c:v>
                </c:pt>
                <c:pt idx="28">
                  <c:v>55242.63580416474</c:v>
                </c:pt>
                <c:pt idx="29">
                  <c:v>41767.010703904314</c:v>
                </c:pt>
                <c:pt idx="30">
                  <c:v>73489.996895844248</c:v>
                </c:pt>
                <c:pt idx="31">
                  <c:v>95057.217132643855</c:v>
                </c:pt>
                <c:pt idx="32">
                  <c:v>116896.87029301703</c:v>
                </c:pt>
                <c:pt idx="33">
                  <c:v>111472.05979503584</c:v>
                </c:pt>
                <c:pt idx="34">
                  <c:v>112350.71058617177</c:v>
                </c:pt>
                <c:pt idx="35">
                  <c:v>138951.5700226269</c:v>
                </c:pt>
                <c:pt idx="36">
                  <c:v>118605.94430131113</c:v>
                </c:pt>
                <c:pt idx="37">
                  <c:v>151676.59438943298</c:v>
                </c:pt>
                <c:pt idx="38">
                  <c:v>170100.68407595195</c:v>
                </c:pt>
                <c:pt idx="39">
                  <c:v>165518.3836607085</c:v>
                </c:pt>
                <c:pt idx="40">
                  <c:v>187552.87231525546</c:v>
                </c:pt>
              </c:numCache>
            </c:numRef>
          </c:val>
        </c:ser>
        <c:ser>
          <c:idx val="0"/>
          <c:order val="3"/>
          <c:tx>
            <c:strRef>
              <c:f>AB!$K$57</c:f>
              <c:strCache>
                <c:ptCount val="1"/>
                <c:pt idx="0">
                  <c:v>Corn, fodder</c:v>
                </c:pt>
              </c:strCache>
            </c:strRef>
          </c:tx>
          <c:spPr>
            <a:ln w="25400">
              <a:noFill/>
            </a:ln>
          </c:spPr>
          <c:val>
            <c:numRef>
              <c:f>AB!$K$58:$K$102</c:f>
              <c:numCache>
                <c:formatCode>0</c:formatCode>
                <c:ptCount val="45"/>
                <c:pt idx="0">
                  <c:v>0</c:v>
                </c:pt>
                <c:pt idx="1">
                  <c:v>0</c:v>
                </c:pt>
                <c:pt idx="2">
                  <c:v>0</c:v>
                </c:pt>
                <c:pt idx="3">
                  <c:v>0</c:v>
                </c:pt>
                <c:pt idx="4">
                  <c:v>0</c:v>
                </c:pt>
                <c:pt idx="5">
                  <c:v>0</c:v>
                </c:pt>
                <c:pt idx="6">
                  <c:v>0</c:v>
                </c:pt>
                <c:pt idx="7">
                  <c:v>0</c:v>
                </c:pt>
                <c:pt idx="8">
                  <c:v>0</c:v>
                </c:pt>
                <c:pt idx="9">
                  <c:v>1602.3</c:v>
                </c:pt>
                <c:pt idx="10">
                  <c:v>2043.3000000000002</c:v>
                </c:pt>
                <c:pt idx="11">
                  <c:v>2131.5</c:v>
                </c:pt>
                <c:pt idx="12">
                  <c:v>2087.4</c:v>
                </c:pt>
                <c:pt idx="13">
                  <c:v>1999.2000000000003</c:v>
                </c:pt>
                <c:pt idx="14">
                  <c:v>1866.9000000000003</c:v>
                </c:pt>
                <c:pt idx="15">
                  <c:v>1690.5000000000002</c:v>
                </c:pt>
                <c:pt idx="16">
                  <c:v>1646.4000000000003</c:v>
                </c:pt>
                <c:pt idx="17">
                  <c:v>1600.34</c:v>
                </c:pt>
                <c:pt idx="18">
                  <c:v>1111.32</c:v>
                </c:pt>
                <c:pt idx="19">
                  <c:v>1333.78</c:v>
                </c:pt>
                <c:pt idx="20">
                  <c:v>888.86000000000013</c:v>
                </c:pt>
                <c:pt idx="21">
                  <c:v>888.86000000000013</c:v>
                </c:pt>
                <c:pt idx="22">
                  <c:v>978.04000000000008</c:v>
                </c:pt>
                <c:pt idx="23">
                  <c:v>800.17</c:v>
                </c:pt>
                <c:pt idx="24">
                  <c:v>577.71</c:v>
                </c:pt>
                <c:pt idx="25">
                  <c:v>888.86000000000013</c:v>
                </c:pt>
                <c:pt idx="26">
                  <c:v>710.99</c:v>
                </c:pt>
                <c:pt idx="27">
                  <c:v>866.81000000000017</c:v>
                </c:pt>
                <c:pt idx="28">
                  <c:v>800.17</c:v>
                </c:pt>
                <c:pt idx="29">
                  <c:v>1333.78</c:v>
                </c:pt>
                <c:pt idx="30">
                  <c:v>888.86000000000013</c:v>
                </c:pt>
                <c:pt idx="31">
                  <c:v>2267.23</c:v>
                </c:pt>
                <c:pt idx="32">
                  <c:v>2133.46</c:v>
                </c:pt>
                <c:pt idx="33">
                  <c:v>1778.2100000000003</c:v>
                </c:pt>
                <c:pt idx="34">
                  <c:v>2222.64</c:v>
                </c:pt>
                <c:pt idx="35">
                  <c:v>1666.9800000000002</c:v>
                </c:pt>
                <c:pt idx="36">
                  <c:v>2222.64</c:v>
                </c:pt>
                <c:pt idx="37">
                  <c:v>4667.25</c:v>
                </c:pt>
                <c:pt idx="38">
                  <c:v>4934.3</c:v>
                </c:pt>
                <c:pt idx="39">
                  <c:v>2800.35</c:v>
                </c:pt>
                <c:pt idx="40">
                  <c:v>5400.78</c:v>
                </c:pt>
                <c:pt idx="41">
                  <c:v>3333.9600000000005</c:v>
                </c:pt>
                <c:pt idx="42">
                  <c:v>6801.2000000000007</c:v>
                </c:pt>
                <c:pt idx="43">
                  <c:v>3845.0300000000007</c:v>
                </c:pt>
                <c:pt idx="44">
                  <c:v>5778.57</c:v>
                </c:pt>
              </c:numCache>
            </c:numRef>
          </c:val>
        </c:ser>
        <c:ser>
          <c:idx val="19"/>
          <c:order val="4"/>
          <c:tx>
            <c:strRef>
              <c:f>AB!$M$57</c:f>
              <c:strCache>
                <c:ptCount val="1"/>
                <c:pt idx="0">
                  <c:v>Flaxseed</c:v>
                </c:pt>
              </c:strCache>
            </c:strRef>
          </c:tx>
          <c:spPr>
            <a:solidFill>
              <a:srgbClr val="C0504D">
                <a:lumMod val="60000"/>
                <a:lumOff val="40000"/>
              </a:srgbClr>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AB!$M$62:$M$102</c:f>
              <c:numCache>
                <c:formatCode>0</c:formatCode>
                <c:ptCount val="41"/>
                <c:pt idx="0">
                  <c:v>3316.5</c:v>
                </c:pt>
                <c:pt idx="1">
                  <c:v>2857.5</c:v>
                </c:pt>
                <c:pt idx="2">
                  <c:v>3658.5</c:v>
                </c:pt>
                <c:pt idx="3">
                  <c:v>1372.5</c:v>
                </c:pt>
                <c:pt idx="4">
                  <c:v>2286</c:v>
                </c:pt>
                <c:pt idx="5">
                  <c:v>2286</c:v>
                </c:pt>
                <c:pt idx="6">
                  <c:v>5031</c:v>
                </c:pt>
                <c:pt idx="7">
                  <c:v>3771</c:v>
                </c:pt>
                <c:pt idx="8">
                  <c:v>2515.5</c:v>
                </c:pt>
                <c:pt idx="9">
                  <c:v>3658.5</c:v>
                </c:pt>
                <c:pt idx="10">
                  <c:v>1255.5</c:v>
                </c:pt>
                <c:pt idx="11">
                  <c:v>1372.5</c:v>
                </c:pt>
                <c:pt idx="12">
                  <c:v>1255.5</c:v>
                </c:pt>
                <c:pt idx="13">
                  <c:v>2173.5</c:v>
                </c:pt>
                <c:pt idx="14">
                  <c:v>1372.5</c:v>
                </c:pt>
                <c:pt idx="15">
                  <c:v>913.5</c:v>
                </c:pt>
                <c:pt idx="16">
                  <c:v>1944</c:v>
                </c:pt>
                <c:pt idx="17">
                  <c:v>3429</c:v>
                </c:pt>
                <c:pt idx="18">
                  <c:v>1714.5</c:v>
                </c:pt>
                <c:pt idx="19">
                  <c:v>859.5</c:v>
                </c:pt>
                <c:pt idx="20">
                  <c:v>1827</c:v>
                </c:pt>
                <c:pt idx="21">
                  <c:v>1827</c:v>
                </c:pt>
                <c:pt idx="22">
                  <c:v>2398.5</c:v>
                </c:pt>
                <c:pt idx="23">
                  <c:v>913.5</c:v>
                </c:pt>
                <c:pt idx="24">
                  <c:v>1431</c:v>
                </c:pt>
                <c:pt idx="25">
                  <c:v>1773</c:v>
                </c:pt>
                <c:pt idx="26">
                  <c:v>1773</c:v>
                </c:pt>
                <c:pt idx="27">
                  <c:v>801</c:v>
                </c:pt>
                <c:pt idx="28">
                  <c:v>913.5</c:v>
                </c:pt>
                <c:pt idx="29">
                  <c:v>913.5</c:v>
                </c:pt>
                <c:pt idx="30">
                  <c:v>1143</c:v>
                </c:pt>
                <c:pt idx="31">
                  <c:v>1314</c:v>
                </c:pt>
                <c:pt idx="32">
                  <c:v>2398.5</c:v>
                </c:pt>
                <c:pt idx="33">
                  <c:v>1633.5</c:v>
                </c:pt>
                <c:pt idx="34">
                  <c:v>733.5</c:v>
                </c:pt>
                <c:pt idx="35">
                  <c:v>1485</c:v>
                </c:pt>
                <c:pt idx="36">
                  <c:v>1278</c:v>
                </c:pt>
                <c:pt idx="37">
                  <c:v>1372.5</c:v>
                </c:pt>
                <c:pt idx="38">
                  <c:v>2461.5</c:v>
                </c:pt>
                <c:pt idx="39">
                  <c:v>1885.5</c:v>
                </c:pt>
                <c:pt idx="40">
                  <c:v>3316.5</c:v>
                </c:pt>
              </c:numCache>
            </c:numRef>
          </c:val>
        </c:ser>
        <c:ser>
          <c:idx val="1"/>
          <c:order val="5"/>
          <c:tx>
            <c:strRef>
              <c:f>AB!$Q$57</c:f>
              <c:strCache>
                <c:ptCount val="1"/>
                <c:pt idx="0">
                  <c:v>Oats</c:v>
                </c:pt>
              </c:strCache>
            </c:strRef>
          </c:tx>
          <c:spPr>
            <a:solidFill>
              <a:srgbClr val="FFFF00"/>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AB!$Q$62:$Q$102</c:f>
              <c:numCache>
                <c:formatCode>0</c:formatCode>
                <c:ptCount val="41"/>
                <c:pt idx="0">
                  <c:v>41088</c:v>
                </c:pt>
                <c:pt idx="1">
                  <c:v>29616</c:v>
                </c:pt>
                <c:pt idx="2">
                  <c:v>34800</c:v>
                </c:pt>
                <c:pt idx="3">
                  <c:v>39240</c:v>
                </c:pt>
                <c:pt idx="4">
                  <c:v>33312</c:v>
                </c:pt>
                <c:pt idx="5">
                  <c:v>28128</c:v>
                </c:pt>
                <c:pt idx="6">
                  <c:v>27024</c:v>
                </c:pt>
                <c:pt idx="7">
                  <c:v>30360</c:v>
                </c:pt>
                <c:pt idx="8">
                  <c:v>29976</c:v>
                </c:pt>
                <c:pt idx="9">
                  <c:v>32568</c:v>
                </c:pt>
                <c:pt idx="10">
                  <c:v>25176</c:v>
                </c:pt>
                <c:pt idx="11">
                  <c:v>22944</c:v>
                </c:pt>
                <c:pt idx="12">
                  <c:v>22200</c:v>
                </c:pt>
                <c:pt idx="13">
                  <c:v>34792.800000000003</c:v>
                </c:pt>
                <c:pt idx="14">
                  <c:v>29980.799999999999</c:v>
                </c:pt>
                <c:pt idx="15">
                  <c:v>39604.800000000003</c:v>
                </c:pt>
                <c:pt idx="16">
                  <c:v>35532</c:v>
                </c:pt>
                <c:pt idx="17">
                  <c:v>26649.599999999999</c:v>
                </c:pt>
                <c:pt idx="18">
                  <c:v>18876</c:v>
                </c:pt>
                <c:pt idx="19">
                  <c:v>24873.599999999999</c:v>
                </c:pt>
                <c:pt idx="20">
                  <c:v>35162.400000000001</c:v>
                </c:pt>
                <c:pt idx="21">
                  <c:v>28500</c:v>
                </c:pt>
                <c:pt idx="22">
                  <c:v>18506.400000000001</c:v>
                </c:pt>
                <c:pt idx="23">
                  <c:v>25908</c:v>
                </c:pt>
                <c:pt idx="24">
                  <c:v>23503.200000000001</c:v>
                </c:pt>
                <c:pt idx="25">
                  <c:v>18506.400000000001</c:v>
                </c:pt>
                <c:pt idx="26">
                  <c:v>20726.400000000001</c:v>
                </c:pt>
                <c:pt idx="27">
                  <c:v>15768</c:v>
                </c:pt>
                <c:pt idx="28">
                  <c:v>14212.8</c:v>
                </c:pt>
                <c:pt idx="29">
                  <c:v>8882.4</c:v>
                </c:pt>
                <c:pt idx="30">
                  <c:v>19838.400000000001</c:v>
                </c:pt>
                <c:pt idx="31">
                  <c:v>19876.8</c:v>
                </c:pt>
                <c:pt idx="32">
                  <c:v>19912.8</c:v>
                </c:pt>
                <c:pt idx="33">
                  <c:v>16951.2</c:v>
                </c:pt>
                <c:pt idx="34">
                  <c:v>15057.6</c:v>
                </c:pt>
                <c:pt idx="35">
                  <c:v>12991.2</c:v>
                </c:pt>
                <c:pt idx="36">
                  <c:v>7401.6</c:v>
                </c:pt>
                <c:pt idx="37">
                  <c:v>15544.8</c:v>
                </c:pt>
                <c:pt idx="38">
                  <c:v>17728.8</c:v>
                </c:pt>
                <c:pt idx="39">
                  <c:v>12436.8</c:v>
                </c:pt>
                <c:pt idx="40">
                  <c:v>14436</c:v>
                </c:pt>
              </c:numCache>
            </c:numRef>
          </c:val>
        </c:ser>
        <c:ser>
          <c:idx val="5"/>
          <c:order val="6"/>
          <c:tx>
            <c:strRef>
              <c:f>AB!$R$57</c:f>
              <c:strCache>
                <c:ptCount val="1"/>
                <c:pt idx="0">
                  <c:v>Peas, dry</c:v>
                </c:pt>
              </c:strCache>
            </c:strRef>
          </c:tx>
          <c:spPr>
            <a:solidFill>
              <a:srgbClr val="00B0F0"/>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AB!$R$62:$R$102</c:f>
              <c:numCache>
                <c:formatCode>0</c:formatCode>
                <c:ptCount val="41"/>
                <c:pt idx="0">
                  <c:v>642.22799999999995</c:v>
                </c:pt>
                <c:pt idx="1">
                  <c:v>695.25599999999997</c:v>
                </c:pt>
                <c:pt idx="2">
                  <c:v>695.25599999999997</c:v>
                </c:pt>
                <c:pt idx="3">
                  <c:v>214.07599999999999</c:v>
                </c:pt>
                <c:pt idx="4">
                  <c:v>214.07599999999999</c:v>
                </c:pt>
                <c:pt idx="5">
                  <c:v>245.5</c:v>
                </c:pt>
                <c:pt idx="6">
                  <c:v>267.10399999999998</c:v>
                </c:pt>
                <c:pt idx="7">
                  <c:v>310.31200000000001</c:v>
                </c:pt>
                <c:pt idx="8">
                  <c:v>375.12400000000002</c:v>
                </c:pt>
                <c:pt idx="9">
                  <c:v>599.02</c:v>
                </c:pt>
                <c:pt idx="10">
                  <c:v>577.41600000000005</c:v>
                </c:pt>
                <c:pt idx="11">
                  <c:v>502.78399999999999</c:v>
                </c:pt>
                <c:pt idx="12">
                  <c:v>428.15199999999999</c:v>
                </c:pt>
                <c:pt idx="13">
                  <c:v>620.62400000000002</c:v>
                </c:pt>
                <c:pt idx="14">
                  <c:v>1869.7280000000001</c:v>
                </c:pt>
                <c:pt idx="15">
                  <c:v>3900.5039999999999</c:v>
                </c:pt>
                <c:pt idx="16">
                  <c:v>3099.192</c:v>
                </c:pt>
                <c:pt idx="17">
                  <c:v>3421.288</c:v>
                </c:pt>
                <c:pt idx="18">
                  <c:v>6469.4160000000002</c:v>
                </c:pt>
                <c:pt idx="19">
                  <c:v>5931.28</c:v>
                </c:pt>
                <c:pt idx="20">
                  <c:v>11760.432000000001</c:v>
                </c:pt>
                <c:pt idx="21">
                  <c:v>14698.575999999999</c:v>
                </c:pt>
                <c:pt idx="22">
                  <c:v>16195.144</c:v>
                </c:pt>
                <c:pt idx="23">
                  <c:v>12078.6</c:v>
                </c:pt>
                <c:pt idx="24">
                  <c:v>16568.304</c:v>
                </c:pt>
                <c:pt idx="25">
                  <c:v>19168.64</c:v>
                </c:pt>
                <c:pt idx="26">
                  <c:v>20849.824000000001</c:v>
                </c:pt>
                <c:pt idx="27">
                  <c:v>24373.24</c:v>
                </c:pt>
                <c:pt idx="28">
                  <c:v>19883.536</c:v>
                </c:pt>
                <c:pt idx="29">
                  <c:v>8704.4480000000003</c:v>
                </c:pt>
                <c:pt idx="30">
                  <c:v>19298.263999999999</c:v>
                </c:pt>
                <c:pt idx="31">
                  <c:v>25229.544000000002</c:v>
                </c:pt>
                <c:pt idx="32">
                  <c:v>24255.4</c:v>
                </c:pt>
                <c:pt idx="33">
                  <c:v>21706.128000000001</c:v>
                </c:pt>
                <c:pt idx="34">
                  <c:v>20720.2</c:v>
                </c:pt>
                <c:pt idx="35">
                  <c:v>28729.392</c:v>
                </c:pt>
                <c:pt idx="36">
                  <c:v>26187.975999999999</c:v>
                </c:pt>
                <c:pt idx="37">
                  <c:v>38592.6</c:v>
                </c:pt>
                <c:pt idx="38">
                  <c:v>31643.968000000001</c:v>
                </c:pt>
                <c:pt idx="39">
                  <c:v>47465.951999999997</c:v>
                </c:pt>
                <c:pt idx="40">
                  <c:v>51900.663999999997</c:v>
                </c:pt>
              </c:numCache>
            </c:numRef>
          </c:val>
        </c:ser>
        <c:ser>
          <c:idx val="7"/>
          <c:order val="7"/>
          <c:tx>
            <c:strRef>
              <c:f>AB!$S$57</c:f>
              <c:strCache>
                <c:ptCount val="1"/>
                <c:pt idx="0">
                  <c:v>Rye, all</c:v>
                </c:pt>
              </c:strCache>
            </c:strRef>
          </c:tx>
          <c:spPr>
            <a:solidFill>
              <a:srgbClr val="EEECE1">
                <a:lumMod val="90000"/>
              </a:srgbClr>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AB!$S$62:$S$102</c:f>
              <c:numCache>
                <c:formatCode>0</c:formatCode>
                <c:ptCount val="41"/>
                <c:pt idx="0">
                  <c:v>3680</c:v>
                </c:pt>
                <c:pt idx="1">
                  <c:v>5255</c:v>
                </c:pt>
                <c:pt idx="2">
                  <c:v>5400</c:v>
                </c:pt>
                <c:pt idx="3">
                  <c:v>3292.5</c:v>
                </c:pt>
                <c:pt idx="4">
                  <c:v>3167.5</c:v>
                </c:pt>
                <c:pt idx="5">
                  <c:v>5580</c:v>
                </c:pt>
                <c:pt idx="6">
                  <c:v>4392.5</c:v>
                </c:pt>
                <c:pt idx="7">
                  <c:v>4582.5</c:v>
                </c:pt>
                <c:pt idx="8">
                  <c:v>7995</c:v>
                </c:pt>
                <c:pt idx="9">
                  <c:v>5705</c:v>
                </c:pt>
                <c:pt idx="10">
                  <c:v>5260</c:v>
                </c:pt>
                <c:pt idx="11">
                  <c:v>3435</c:v>
                </c:pt>
                <c:pt idx="12">
                  <c:v>2985</c:v>
                </c:pt>
                <c:pt idx="13">
                  <c:v>3555</c:v>
                </c:pt>
                <c:pt idx="14">
                  <c:v>3047.5</c:v>
                </c:pt>
                <c:pt idx="15">
                  <c:v>2477.5</c:v>
                </c:pt>
                <c:pt idx="16">
                  <c:v>3810</c:v>
                </c:pt>
                <c:pt idx="17">
                  <c:v>2285</c:v>
                </c:pt>
                <c:pt idx="18">
                  <c:v>1905</c:v>
                </c:pt>
                <c:pt idx="19">
                  <c:v>1875</c:v>
                </c:pt>
                <c:pt idx="20">
                  <c:v>2032.5</c:v>
                </c:pt>
                <c:pt idx="21">
                  <c:v>2222.5</c:v>
                </c:pt>
                <c:pt idx="22">
                  <c:v>1652.5</c:v>
                </c:pt>
                <c:pt idx="23">
                  <c:v>1602.5</c:v>
                </c:pt>
                <c:pt idx="24">
                  <c:v>1652.5</c:v>
                </c:pt>
                <c:pt idx="25">
                  <c:v>1937.5</c:v>
                </c:pt>
                <c:pt idx="26">
                  <c:v>1810</c:v>
                </c:pt>
                <c:pt idx="27">
                  <c:v>1062.5</c:v>
                </c:pt>
                <c:pt idx="28">
                  <c:v>1460</c:v>
                </c:pt>
                <c:pt idx="29">
                  <c:v>402.5</c:v>
                </c:pt>
                <c:pt idx="30">
                  <c:v>2070</c:v>
                </c:pt>
                <c:pt idx="31">
                  <c:v>1937.5</c:v>
                </c:pt>
                <c:pt idx="32">
                  <c:v>1975</c:v>
                </c:pt>
                <c:pt idx="33">
                  <c:v>1430</c:v>
                </c:pt>
                <c:pt idx="34">
                  <c:v>920</c:v>
                </c:pt>
                <c:pt idx="35">
                  <c:v>1430</c:v>
                </c:pt>
                <c:pt idx="36">
                  <c:v>952.5</c:v>
                </c:pt>
                <c:pt idx="37">
                  <c:v>1270</c:v>
                </c:pt>
                <c:pt idx="38">
                  <c:v>1350</c:v>
                </c:pt>
                <c:pt idx="39">
                  <c:v>857.5</c:v>
                </c:pt>
                <c:pt idx="40">
                  <c:v>907.5</c:v>
                </c:pt>
              </c:numCache>
            </c:numRef>
          </c:val>
        </c:ser>
        <c:ser>
          <c:idx val="18"/>
          <c:order val="8"/>
          <c:tx>
            <c:strRef>
              <c:f>AB!$X$57</c:f>
              <c:strCache>
                <c:ptCount val="1"/>
                <c:pt idx="0">
                  <c:v>Tame hay</c:v>
                </c:pt>
              </c:strCache>
            </c:strRef>
          </c:tx>
          <c:spPr>
            <a:solidFill>
              <a:srgbClr val="9BBB59">
                <a:lumMod val="60000"/>
                <a:lumOff val="40000"/>
              </a:srgbClr>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AB!$X$62:$X$102</c:f>
              <c:numCache>
                <c:formatCode>0</c:formatCode>
                <c:ptCount val="41"/>
                <c:pt idx="0">
                  <c:v>100834.5</c:v>
                </c:pt>
                <c:pt idx="1">
                  <c:v>107913</c:v>
                </c:pt>
                <c:pt idx="2">
                  <c:v>102609</c:v>
                </c:pt>
                <c:pt idx="3">
                  <c:v>109687.5</c:v>
                </c:pt>
                <c:pt idx="4">
                  <c:v>113217</c:v>
                </c:pt>
                <c:pt idx="5">
                  <c:v>130903.5</c:v>
                </c:pt>
                <c:pt idx="6">
                  <c:v>122070</c:v>
                </c:pt>
                <c:pt idx="7">
                  <c:v>111442.5</c:v>
                </c:pt>
                <c:pt idx="8">
                  <c:v>118521</c:v>
                </c:pt>
                <c:pt idx="9">
                  <c:v>107913</c:v>
                </c:pt>
                <c:pt idx="10">
                  <c:v>127374</c:v>
                </c:pt>
                <c:pt idx="11">
                  <c:v>123825</c:v>
                </c:pt>
                <c:pt idx="12">
                  <c:v>90226.5</c:v>
                </c:pt>
                <c:pt idx="13">
                  <c:v>153903.75</c:v>
                </c:pt>
                <c:pt idx="14">
                  <c:v>159211.65</c:v>
                </c:pt>
                <c:pt idx="15">
                  <c:v>176900.1</c:v>
                </c:pt>
                <c:pt idx="16">
                  <c:v>164517.6</c:v>
                </c:pt>
                <c:pt idx="17">
                  <c:v>178670.7</c:v>
                </c:pt>
                <c:pt idx="18">
                  <c:v>159211.65</c:v>
                </c:pt>
                <c:pt idx="19">
                  <c:v>148597.79999999999</c:v>
                </c:pt>
                <c:pt idx="20">
                  <c:v>143289.9</c:v>
                </c:pt>
                <c:pt idx="21">
                  <c:v>169825.5</c:v>
                </c:pt>
                <c:pt idx="22">
                  <c:v>141521.25</c:v>
                </c:pt>
                <c:pt idx="23">
                  <c:v>132676.04999999999</c:v>
                </c:pt>
                <c:pt idx="24">
                  <c:v>87566.7</c:v>
                </c:pt>
                <c:pt idx="25">
                  <c:v>101717.85</c:v>
                </c:pt>
                <c:pt idx="26">
                  <c:v>120734.25</c:v>
                </c:pt>
                <c:pt idx="27">
                  <c:v>108351.75</c:v>
                </c:pt>
                <c:pt idx="28">
                  <c:v>84027.45</c:v>
                </c:pt>
                <c:pt idx="29">
                  <c:v>59262.45</c:v>
                </c:pt>
                <c:pt idx="30">
                  <c:v>124716.15</c:v>
                </c:pt>
                <c:pt idx="31">
                  <c:v>144175.20000000001</c:v>
                </c:pt>
                <c:pt idx="32">
                  <c:v>170708.85</c:v>
                </c:pt>
                <c:pt idx="33">
                  <c:v>158769</c:v>
                </c:pt>
                <c:pt idx="34">
                  <c:v>176900.1</c:v>
                </c:pt>
                <c:pt idx="35">
                  <c:v>172124.55</c:v>
                </c:pt>
                <c:pt idx="36">
                  <c:v>96234.45</c:v>
                </c:pt>
                <c:pt idx="37">
                  <c:v>160360.20000000001</c:v>
                </c:pt>
                <c:pt idx="38">
                  <c:v>154789.04999999999</c:v>
                </c:pt>
                <c:pt idx="39">
                  <c:v>150366.45000000001</c:v>
                </c:pt>
                <c:pt idx="40">
                  <c:v>147977.70000000001</c:v>
                </c:pt>
              </c:numCache>
            </c:numRef>
          </c:val>
        </c:ser>
        <c:ser>
          <c:idx val="23"/>
          <c:order val="9"/>
          <c:tx>
            <c:strRef>
              <c:f>AB!$Z$57</c:f>
              <c:strCache>
                <c:ptCount val="1"/>
                <c:pt idx="0">
                  <c:v>Wheat, all</c:v>
                </c:pt>
              </c:strCache>
            </c:strRef>
          </c:tx>
          <c:spPr>
            <a:solidFill>
              <a:srgbClr val="F79646">
                <a:lumMod val="60000"/>
                <a:lumOff val="40000"/>
              </a:srgbClr>
            </a:solidFill>
            <a:ln w="25400">
              <a:noFill/>
            </a:ln>
          </c:spPr>
          <c:cat>
            <c:numRef>
              <c:f>AB!$A$62:$A$102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AB!$Z$62:$Z$102</c:f>
              <c:numCache>
                <c:formatCode>0</c:formatCode>
                <c:ptCount val="41"/>
                <c:pt idx="0">
                  <c:v>82630.421965930611</c:v>
                </c:pt>
                <c:pt idx="1">
                  <c:v>66773.954947764709</c:v>
                </c:pt>
                <c:pt idx="2">
                  <c:v>87263.314241186163</c:v>
                </c:pt>
                <c:pt idx="3">
                  <c:v>116986.45912943514</c:v>
                </c:pt>
                <c:pt idx="4">
                  <c:v>77822.012462255399</c:v>
                </c:pt>
                <c:pt idx="5">
                  <c:v>98281.089218604655</c:v>
                </c:pt>
                <c:pt idx="6">
                  <c:v>96000.871287790986</c:v>
                </c:pt>
                <c:pt idx="7">
                  <c:v>127145.41542844792</c:v>
                </c:pt>
                <c:pt idx="8">
                  <c:v>146402.88380660274</c:v>
                </c:pt>
                <c:pt idx="9">
                  <c:v>141479.14529825584</c:v>
                </c:pt>
                <c:pt idx="10">
                  <c:v>160713.94163056181</c:v>
                </c:pt>
                <c:pt idx="11">
                  <c:v>117378.70631526744</c:v>
                </c:pt>
                <c:pt idx="12">
                  <c:v>117995.83012539012</c:v>
                </c:pt>
                <c:pt idx="13">
                  <c:v>169446.65536614417</c:v>
                </c:pt>
                <c:pt idx="14">
                  <c:v>137893.92129026921</c:v>
                </c:pt>
                <c:pt idx="15">
                  <c:v>124946.80179277228</c:v>
                </c:pt>
                <c:pt idx="16">
                  <c:v>152985.1956463508</c:v>
                </c:pt>
                <c:pt idx="17">
                  <c:v>164983.34961219248</c:v>
                </c:pt>
                <c:pt idx="18">
                  <c:v>181729.43007850135</c:v>
                </c:pt>
                <c:pt idx="19">
                  <c:v>150092.25028922517</c:v>
                </c:pt>
                <c:pt idx="20">
                  <c:v>177122.27787651884</c:v>
                </c:pt>
                <c:pt idx="21">
                  <c:v>131704.12220181941</c:v>
                </c:pt>
                <c:pt idx="22">
                  <c:v>168620.33888167719</c:v>
                </c:pt>
                <c:pt idx="23">
                  <c:v>180964.53152439406</c:v>
                </c:pt>
                <c:pt idx="24">
                  <c:v>159575.42619877396</c:v>
                </c:pt>
                <c:pt idx="25">
                  <c:v>157847.72349960959</c:v>
                </c:pt>
                <c:pt idx="26">
                  <c:v>189849.25508063353</c:v>
                </c:pt>
                <c:pt idx="27">
                  <c:v>166306.71829080247</c:v>
                </c:pt>
                <c:pt idx="28">
                  <c:v>138290.83627799907</c:v>
                </c:pt>
                <c:pt idx="29">
                  <c:v>83996.162101121357</c:v>
                </c:pt>
                <c:pt idx="30">
                  <c:v>149805.11129705299</c:v>
                </c:pt>
                <c:pt idx="31">
                  <c:v>173599.37045979602</c:v>
                </c:pt>
                <c:pt idx="32">
                  <c:v>191004.25095736582</c:v>
                </c:pt>
                <c:pt idx="33">
                  <c:v>172947.78998298239</c:v>
                </c:pt>
                <c:pt idx="34">
                  <c:v>141338.58247787066</c:v>
                </c:pt>
                <c:pt idx="35">
                  <c:v>199693.86966267935</c:v>
                </c:pt>
                <c:pt idx="36">
                  <c:v>172440.81198901898</c:v>
                </c:pt>
                <c:pt idx="37">
                  <c:v>187478.79872173446</c:v>
                </c:pt>
                <c:pt idx="38">
                  <c:v>201034.31241783185</c:v>
                </c:pt>
                <c:pt idx="39">
                  <c:v>190933.68702609869</c:v>
                </c:pt>
                <c:pt idx="40">
                  <c:v>251410.55316329931</c:v>
                </c:pt>
              </c:numCache>
            </c:numRef>
          </c:val>
        </c:ser>
        <c:ser>
          <c:idx val="4"/>
          <c:order val="10"/>
          <c:tx>
            <c:strRef>
              <c:f>AB!$AA$57</c:f>
              <c:strCache>
                <c:ptCount val="1"/>
                <c:pt idx="0">
                  <c:v>Potato</c:v>
                </c:pt>
              </c:strCache>
            </c:strRef>
          </c:tx>
          <c:spPr>
            <a:ln w="25400">
              <a:noFill/>
            </a:ln>
          </c:spPr>
          <c:val>
            <c:numRef>
              <c:f>AB!$AA$58:$AA$102</c:f>
              <c:numCache>
                <c:formatCode>0</c:formatCode>
                <c:ptCount val="45"/>
                <c:pt idx="0">
                  <c:v>653.06122448979602</c:v>
                </c:pt>
                <c:pt idx="1">
                  <c:v>827.21088435374156</c:v>
                </c:pt>
                <c:pt idx="2">
                  <c:v>580.49886621315193</c:v>
                </c:pt>
                <c:pt idx="3">
                  <c:v>595.01133786848084</c:v>
                </c:pt>
                <c:pt idx="4">
                  <c:v>653.06122448979602</c:v>
                </c:pt>
                <c:pt idx="5">
                  <c:v>580.49886621315193</c:v>
                </c:pt>
                <c:pt idx="6">
                  <c:v>493.42403628117916</c:v>
                </c:pt>
                <c:pt idx="7">
                  <c:v>522.44897959183663</c:v>
                </c:pt>
                <c:pt idx="8">
                  <c:v>540.00907029478458</c:v>
                </c:pt>
                <c:pt idx="9">
                  <c:v>484.13605442176873</c:v>
                </c:pt>
                <c:pt idx="10">
                  <c:v>564.97052154195012</c:v>
                </c:pt>
                <c:pt idx="11">
                  <c:v>605.60544217687072</c:v>
                </c:pt>
                <c:pt idx="12">
                  <c:v>551.61904761904759</c:v>
                </c:pt>
                <c:pt idx="13">
                  <c:v>610.53968253968264</c:v>
                </c:pt>
                <c:pt idx="14">
                  <c:v>631.58276643990939</c:v>
                </c:pt>
                <c:pt idx="15">
                  <c:v>668.44444444444446</c:v>
                </c:pt>
                <c:pt idx="16">
                  <c:v>679.18367346938783</c:v>
                </c:pt>
                <c:pt idx="17">
                  <c:v>842.88435374149674</c:v>
                </c:pt>
                <c:pt idx="18">
                  <c:v>967.1111111111112</c:v>
                </c:pt>
                <c:pt idx="19">
                  <c:v>948.24489795918373</c:v>
                </c:pt>
                <c:pt idx="20">
                  <c:v>950.56689342403649</c:v>
                </c:pt>
                <c:pt idx="21">
                  <c:v>992.65306122448999</c:v>
                </c:pt>
                <c:pt idx="22">
                  <c:v>868.4263038548753</c:v>
                </c:pt>
                <c:pt idx="23">
                  <c:v>871.18367346938783</c:v>
                </c:pt>
                <c:pt idx="24">
                  <c:v>1081.3242630385489</c:v>
                </c:pt>
                <c:pt idx="25">
                  <c:v>1169.2698412698412</c:v>
                </c:pt>
                <c:pt idx="26">
                  <c:v>1274.4852607709752</c:v>
                </c:pt>
                <c:pt idx="27">
                  <c:v>1205.6961451247164</c:v>
                </c:pt>
                <c:pt idx="28">
                  <c:v>1283.6281179138323</c:v>
                </c:pt>
                <c:pt idx="29">
                  <c:v>1378.5396825396826</c:v>
                </c:pt>
                <c:pt idx="30">
                  <c:v>1780.2448979591836</c:v>
                </c:pt>
                <c:pt idx="31">
                  <c:v>2145.9591836734694</c:v>
                </c:pt>
                <c:pt idx="32">
                  <c:v>2619.5011337868482</c:v>
                </c:pt>
                <c:pt idx="33">
                  <c:v>2267.4285714285716</c:v>
                </c:pt>
                <c:pt idx="34">
                  <c:v>2921.3605442176872</c:v>
                </c:pt>
                <c:pt idx="35">
                  <c:v>2895.238095238095</c:v>
                </c:pt>
                <c:pt idx="36">
                  <c:v>2571.0294784580501</c:v>
                </c:pt>
                <c:pt idx="37">
                  <c:v>2655.3469387755104</c:v>
                </c:pt>
                <c:pt idx="38">
                  <c:v>2711.945578231293</c:v>
                </c:pt>
                <c:pt idx="39">
                  <c:v>2535.6190476190482</c:v>
                </c:pt>
                <c:pt idx="40">
                  <c:v>2322.4308390022679</c:v>
                </c:pt>
                <c:pt idx="41">
                  <c:v>2050.612244897959</c:v>
                </c:pt>
                <c:pt idx="42">
                  <c:v>2384.8344671201812</c:v>
                </c:pt>
                <c:pt idx="43">
                  <c:v>2713.106575963719</c:v>
                </c:pt>
                <c:pt idx="44">
                  <c:v>2646.2040816326535</c:v>
                </c:pt>
              </c:numCache>
            </c:numRef>
          </c:val>
        </c:ser>
        <c:dLbls>
          <c:showLegendKey val="0"/>
          <c:showVal val="0"/>
          <c:showCatName val="0"/>
          <c:showSerName val="0"/>
          <c:showPercent val="0"/>
          <c:showBubbleSize val="0"/>
        </c:dLbls>
        <c:axId val="202295168"/>
        <c:axId val="202296704"/>
      </c:areaChart>
      <c:dateAx>
        <c:axId val="202295168"/>
        <c:scaling>
          <c:orientation val="minMax"/>
        </c:scaling>
        <c:delete val="0"/>
        <c:axPos val="b"/>
        <c:numFmt formatCode="0" sourceLinked="0"/>
        <c:majorTickMark val="out"/>
        <c:minorTickMark val="none"/>
        <c:tickLblPos val="nextTo"/>
        <c:crossAx val="202296704"/>
        <c:crosses val="autoZero"/>
        <c:auto val="0"/>
        <c:lblOffset val="100"/>
        <c:baseTimeUnit val="days"/>
        <c:majorUnit val="5"/>
        <c:majorTimeUnit val="days"/>
        <c:minorUnit val="1"/>
        <c:minorTimeUnit val="days"/>
      </c:dateAx>
      <c:valAx>
        <c:axId val="202296704"/>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202295168"/>
        <c:crosses val="autoZero"/>
        <c:crossBetween val="midCat"/>
        <c:dispUnits>
          <c:builtInUnit val="thousands"/>
        </c:dispUnits>
      </c:valAx>
    </c:plotArea>
    <c:legend>
      <c:legendPos val="r"/>
      <c:layout>
        <c:manualLayout>
          <c:xMode val="edge"/>
          <c:yMode val="edge"/>
          <c:x val="0.80156532710411843"/>
          <c:y val="0.20681849025331844"/>
          <c:w val="0.16156735659253704"/>
          <c:h val="0.63871912925217211"/>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PP!$B$109</c:f>
              <c:strCache>
                <c:ptCount val="1"/>
                <c:pt idx="0">
                  <c:v>Barley</c:v>
                </c:pt>
              </c:strCache>
            </c:strRef>
          </c:tx>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PP!$B$114:$B$154</c:f>
              <c:numCache>
                <c:formatCode>0</c:formatCode>
                <c:ptCount val="41"/>
                <c:pt idx="0">
                  <c:v>80236.100000000006</c:v>
                </c:pt>
                <c:pt idx="1">
                  <c:v>68491.600000000006</c:v>
                </c:pt>
                <c:pt idx="2">
                  <c:v>73903.199999999997</c:v>
                </c:pt>
                <c:pt idx="3">
                  <c:v>82228.100000000006</c:v>
                </c:pt>
                <c:pt idx="4">
                  <c:v>93067.900000000009</c:v>
                </c:pt>
                <c:pt idx="5">
                  <c:v>80783.899999999994</c:v>
                </c:pt>
                <c:pt idx="6">
                  <c:v>64515.9</c:v>
                </c:pt>
                <c:pt idx="7">
                  <c:v>86569</c:v>
                </c:pt>
                <c:pt idx="8">
                  <c:v>104812.40000000001</c:v>
                </c:pt>
                <c:pt idx="9">
                  <c:v>104447.20000000001</c:v>
                </c:pt>
                <c:pt idx="10">
                  <c:v>75538.3</c:v>
                </c:pt>
                <c:pt idx="11">
                  <c:v>74998.8</c:v>
                </c:pt>
                <c:pt idx="12">
                  <c:v>90719</c:v>
                </c:pt>
                <c:pt idx="13">
                  <c:v>107704.12000000001</c:v>
                </c:pt>
                <c:pt idx="14">
                  <c:v>103276.07</c:v>
                </c:pt>
                <c:pt idx="15">
                  <c:v>75356.530000000013</c:v>
                </c:pt>
                <c:pt idx="16">
                  <c:v>86379.760000000009</c:v>
                </c:pt>
                <c:pt idx="17">
                  <c:v>100475.65000000001</c:v>
                </c:pt>
                <c:pt idx="18">
                  <c:v>86109.180000000008</c:v>
                </c:pt>
                <c:pt idx="19">
                  <c:v>79513.170000000013</c:v>
                </c:pt>
                <c:pt idx="20">
                  <c:v>97944.98000000001</c:v>
                </c:pt>
                <c:pt idx="21">
                  <c:v>88909.6</c:v>
                </c:pt>
                <c:pt idx="22">
                  <c:v>99752.72</c:v>
                </c:pt>
                <c:pt idx="23">
                  <c:v>120714.37000000002</c:v>
                </c:pt>
                <c:pt idx="24">
                  <c:v>102807.12000000001</c:v>
                </c:pt>
                <c:pt idx="25">
                  <c:v>96300.75</c:v>
                </c:pt>
                <c:pt idx="26">
                  <c:v>100800.18</c:v>
                </c:pt>
                <c:pt idx="27">
                  <c:v>101197.75000000001</c:v>
                </c:pt>
                <c:pt idx="28">
                  <c:v>79982.950000000012</c:v>
                </c:pt>
                <c:pt idx="29">
                  <c:v>51864.21</c:v>
                </c:pt>
                <c:pt idx="30">
                  <c:v>92071.900000000009</c:v>
                </c:pt>
                <c:pt idx="31">
                  <c:v>96174.59</c:v>
                </c:pt>
                <c:pt idx="32">
                  <c:v>89669.049999999988</c:v>
                </c:pt>
                <c:pt idx="33">
                  <c:v>73342.12</c:v>
                </c:pt>
                <c:pt idx="34">
                  <c:v>84355.390000000014</c:v>
                </c:pt>
                <c:pt idx="35">
                  <c:v>92651.24</c:v>
                </c:pt>
                <c:pt idx="36">
                  <c:v>73694.87000000001</c:v>
                </c:pt>
                <c:pt idx="37">
                  <c:v>57719.03</c:v>
                </c:pt>
                <c:pt idx="38">
                  <c:v>61152.740000000005</c:v>
                </c:pt>
                <c:pt idx="39">
                  <c:v>61693.899999999994</c:v>
                </c:pt>
                <c:pt idx="40">
                  <c:v>80198.750000000015</c:v>
                </c:pt>
              </c:numCache>
            </c:numRef>
          </c:val>
        </c:ser>
        <c:ser>
          <c:idx val="3"/>
          <c:order val="1"/>
          <c:tx>
            <c:strRef>
              <c:f>PP!$C$109</c:f>
              <c:strCache>
                <c:ptCount val="1"/>
                <c:pt idx="0">
                  <c:v>Beans, dry</c:v>
                </c:pt>
              </c:strCache>
            </c:strRef>
          </c:tx>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PP!$C$114:$C$154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291.2</c:v>
                </c:pt>
                <c:pt idx="20">
                  <c:v>391.29999999999995</c:v>
                </c:pt>
                <c:pt idx="21">
                  <c:v>913.9</c:v>
                </c:pt>
                <c:pt idx="22">
                  <c:v>949</c:v>
                </c:pt>
                <c:pt idx="23">
                  <c:v>767</c:v>
                </c:pt>
                <c:pt idx="24">
                  <c:v>1092</c:v>
                </c:pt>
                <c:pt idx="25">
                  <c:v>1527.5</c:v>
                </c:pt>
                <c:pt idx="26">
                  <c:v>2135.9</c:v>
                </c:pt>
                <c:pt idx="27">
                  <c:v>2481.6999999999998</c:v>
                </c:pt>
                <c:pt idx="28">
                  <c:v>2853.5</c:v>
                </c:pt>
                <c:pt idx="29">
                  <c:v>3419</c:v>
                </c:pt>
                <c:pt idx="30">
                  <c:v>2935.4</c:v>
                </c:pt>
                <c:pt idx="31">
                  <c:v>945.1</c:v>
                </c:pt>
                <c:pt idx="32">
                  <c:v>1432.6</c:v>
                </c:pt>
                <c:pt idx="33">
                  <c:v>2783.3</c:v>
                </c:pt>
                <c:pt idx="34">
                  <c:v>2034.5</c:v>
                </c:pt>
                <c:pt idx="35">
                  <c:v>1648.4</c:v>
                </c:pt>
                <c:pt idx="36">
                  <c:v>1816.1</c:v>
                </c:pt>
                <c:pt idx="37">
                  <c:v>1402.7</c:v>
                </c:pt>
                <c:pt idx="38">
                  <c:v>1108.9000000000001</c:v>
                </c:pt>
                <c:pt idx="39">
                  <c:v>2034.5</c:v>
                </c:pt>
                <c:pt idx="40">
                  <c:v>1597.6999999999998</c:v>
                </c:pt>
              </c:numCache>
            </c:numRef>
          </c:val>
        </c:ser>
        <c:ser>
          <c:idx val="10"/>
          <c:order val="2"/>
          <c:tx>
            <c:strRef>
              <c:f>PP!$F$109</c:f>
              <c:strCache>
                <c:ptCount val="1"/>
                <c:pt idx="0">
                  <c:v>Canola</c:v>
                </c:pt>
              </c:strCache>
            </c:strRef>
          </c:tx>
          <c:spPr>
            <a:solidFill>
              <a:srgbClr val="1F497D">
                <a:lumMod val="60000"/>
                <a:lumOff val="40000"/>
              </a:srgbClr>
            </a:solidFill>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PP!$F$114:$F$154</c:f>
              <c:numCache>
                <c:formatCode>0</c:formatCode>
                <c:ptCount val="41"/>
                <c:pt idx="0">
                  <c:v>19321.149673599997</c:v>
                </c:pt>
                <c:pt idx="1">
                  <c:v>18305.848480640001</c:v>
                </c:pt>
                <c:pt idx="2">
                  <c:v>29054.589185919998</c:v>
                </c:pt>
                <c:pt idx="3">
                  <c:v>13221.33540864</c:v>
                </c:pt>
                <c:pt idx="4">
                  <c:v>30979.497756800003</c:v>
                </c:pt>
                <c:pt idx="5">
                  <c:v>55023.239256960005</c:v>
                </c:pt>
                <c:pt idx="6">
                  <c:v>52664.345475839997</c:v>
                </c:pt>
                <c:pt idx="7">
                  <c:v>38861.694084479997</c:v>
                </c:pt>
                <c:pt idx="8">
                  <c:v>29238.752651520001</c:v>
                </c:pt>
                <c:pt idx="9">
                  <c:v>34722.019662079998</c:v>
                </c:pt>
                <c:pt idx="10">
                  <c:v>40499.948217600002</c:v>
                </c:pt>
                <c:pt idx="11">
                  <c:v>53391.390809600001</c:v>
                </c:pt>
                <c:pt idx="12">
                  <c:v>54832.670105600002</c:v>
                </c:pt>
                <c:pt idx="13">
                  <c:v>57567.897925120007</c:v>
                </c:pt>
                <c:pt idx="14">
                  <c:v>58293.341837440006</c:v>
                </c:pt>
                <c:pt idx="15">
                  <c:v>66463.794024319999</c:v>
                </c:pt>
                <c:pt idx="16">
                  <c:v>50484.810896000003</c:v>
                </c:pt>
                <c:pt idx="17">
                  <c:v>51138.190843520002</c:v>
                </c:pt>
                <c:pt idx="18">
                  <c:v>66321.267516160005</c:v>
                </c:pt>
                <c:pt idx="19">
                  <c:v>61017.359706880001</c:v>
                </c:pt>
                <c:pt idx="20">
                  <c:v>87168.571822080004</c:v>
                </c:pt>
                <c:pt idx="21">
                  <c:v>114224.58705088001</c:v>
                </c:pt>
                <c:pt idx="22">
                  <c:v>101004.85306368</c:v>
                </c:pt>
                <c:pt idx="23">
                  <c:v>79939.755441920002</c:v>
                </c:pt>
                <c:pt idx="24">
                  <c:v>100969.62179200001</c:v>
                </c:pt>
                <c:pt idx="25">
                  <c:v>120217.10607936</c:v>
                </c:pt>
                <c:pt idx="26">
                  <c:v>138595.01852480002</c:v>
                </c:pt>
                <c:pt idx="27">
                  <c:v>113716.9364544</c:v>
                </c:pt>
                <c:pt idx="28">
                  <c:v>79177.478836480004</c:v>
                </c:pt>
                <c:pt idx="29">
                  <c:v>71186.385850880004</c:v>
                </c:pt>
                <c:pt idx="30">
                  <c:v>106779.57877632001</c:v>
                </c:pt>
                <c:pt idx="31">
                  <c:v>120944.15141312001</c:v>
                </c:pt>
                <c:pt idx="32">
                  <c:v>150035.57329216</c:v>
                </c:pt>
                <c:pt idx="33">
                  <c:v>143280.77765824</c:v>
                </c:pt>
                <c:pt idx="34">
                  <c:v>152250.33914368</c:v>
                </c:pt>
                <c:pt idx="35">
                  <c:v>200629.28084607999</c:v>
                </c:pt>
                <c:pt idx="36">
                  <c:v>204661.66003199999</c:v>
                </c:pt>
                <c:pt idx="37">
                  <c:v>202554.18941696</c:v>
                </c:pt>
                <c:pt idx="38">
                  <c:v>231283.69005055999</c:v>
                </c:pt>
                <c:pt idx="39">
                  <c:v>219133.70558527997</c:v>
                </c:pt>
                <c:pt idx="40">
                  <c:v>284854.44006143999</c:v>
                </c:pt>
              </c:numCache>
            </c:numRef>
          </c:val>
        </c:ser>
        <c:ser>
          <c:idx val="15"/>
          <c:order val="3"/>
          <c:tx>
            <c:strRef>
              <c:f>PP!$J$109</c:f>
              <c:strCache>
                <c:ptCount val="1"/>
                <c:pt idx="0">
                  <c:v>Corn for grain</c:v>
                </c:pt>
              </c:strCache>
            </c:strRef>
          </c:tx>
          <c:spPr>
            <a:solidFill>
              <a:srgbClr val="8064A2">
                <a:lumMod val="60000"/>
                <a:lumOff val="40000"/>
              </a:srgbClr>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PP!$J$114:$J$154</c:f>
              <c:numCache>
                <c:formatCode>0</c:formatCode>
                <c:ptCount val="41"/>
                <c:pt idx="0">
                  <c:v>141.12</c:v>
                </c:pt>
                <c:pt idx="1">
                  <c:v>30.24</c:v>
                </c:pt>
                <c:pt idx="2">
                  <c:v>120.33</c:v>
                </c:pt>
                <c:pt idx="3">
                  <c:v>183.96</c:v>
                </c:pt>
                <c:pt idx="4">
                  <c:v>248.22</c:v>
                </c:pt>
                <c:pt idx="5">
                  <c:v>927.99</c:v>
                </c:pt>
                <c:pt idx="6">
                  <c:v>1317.33</c:v>
                </c:pt>
                <c:pt idx="7">
                  <c:v>1291.5</c:v>
                </c:pt>
                <c:pt idx="8">
                  <c:v>2912.4900000000002</c:v>
                </c:pt>
                <c:pt idx="9">
                  <c:v>1750.77</c:v>
                </c:pt>
                <c:pt idx="10">
                  <c:v>1573.74</c:v>
                </c:pt>
                <c:pt idx="11">
                  <c:v>1702.8899999999999</c:v>
                </c:pt>
                <c:pt idx="12">
                  <c:v>670.95</c:v>
                </c:pt>
                <c:pt idx="13">
                  <c:v>493.29</c:v>
                </c:pt>
                <c:pt idx="14">
                  <c:v>800.1</c:v>
                </c:pt>
                <c:pt idx="15">
                  <c:v>880.11</c:v>
                </c:pt>
                <c:pt idx="16">
                  <c:v>808.29000000000008</c:v>
                </c:pt>
                <c:pt idx="17">
                  <c:v>1144.0800000000002</c:v>
                </c:pt>
                <c:pt idx="18">
                  <c:v>1423.8000000000002</c:v>
                </c:pt>
                <c:pt idx="19">
                  <c:v>259.56</c:v>
                </c:pt>
                <c:pt idx="20">
                  <c:v>311.85000000000002</c:v>
                </c:pt>
                <c:pt idx="21">
                  <c:v>815.85</c:v>
                </c:pt>
                <c:pt idx="22">
                  <c:v>672.21</c:v>
                </c:pt>
                <c:pt idx="23">
                  <c:v>936.18000000000006</c:v>
                </c:pt>
                <c:pt idx="24">
                  <c:v>1024.3800000000001</c:v>
                </c:pt>
                <c:pt idx="25">
                  <c:v>1431.99</c:v>
                </c:pt>
                <c:pt idx="26">
                  <c:v>1632.3300000000002</c:v>
                </c:pt>
                <c:pt idx="27">
                  <c:v>1840.23</c:v>
                </c:pt>
                <c:pt idx="28">
                  <c:v>1617.84</c:v>
                </c:pt>
                <c:pt idx="29">
                  <c:v>2448.1799999999998</c:v>
                </c:pt>
                <c:pt idx="30">
                  <c:v>3168.27</c:v>
                </c:pt>
                <c:pt idx="31">
                  <c:v>164.43</c:v>
                </c:pt>
                <c:pt idx="32">
                  <c:v>1235.43</c:v>
                </c:pt>
                <c:pt idx="33">
                  <c:v>2454.48</c:v>
                </c:pt>
                <c:pt idx="34">
                  <c:v>3253.32</c:v>
                </c:pt>
                <c:pt idx="35">
                  <c:v>3208.59</c:v>
                </c:pt>
                <c:pt idx="36">
                  <c:v>2560.3199999999997</c:v>
                </c:pt>
                <c:pt idx="37">
                  <c:v>3024.63</c:v>
                </c:pt>
                <c:pt idx="38">
                  <c:v>2832.48</c:v>
                </c:pt>
                <c:pt idx="39">
                  <c:v>5361.3</c:v>
                </c:pt>
                <c:pt idx="40">
                  <c:v>8097.39</c:v>
                </c:pt>
              </c:numCache>
            </c:numRef>
          </c:val>
        </c:ser>
        <c:ser>
          <c:idx val="7"/>
          <c:order val="4"/>
          <c:tx>
            <c:strRef>
              <c:f>PP!$M$109</c:f>
              <c:strCache>
                <c:ptCount val="1"/>
                <c:pt idx="0">
                  <c:v>Flaxseed</c:v>
                </c:pt>
              </c:strCache>
            </c:strRef>
          </c:tx>
          <c:spPr>
            <a:solidFill>
              <a:srgbClr val="C0504D"/>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PP!$M$114:$M$154</c:f>
              <c:numCache>
                <c:formatCode>0</c:formatCode>
                <c:ptCount val="41"/>
                <c:pt idx="0">
                  <c:v>6406.4000000000005</c:v>
                </c:pt>
                <c:pt idx="1">
                  <c:v>4556.5</c:v>
                </c:pt>
                <c:pt idx="2">
                  <c:v>5779.7999999999993</c:v>
                </c:pt>
                <c:pt idx="3">
                  <c:v>3599.7</c:v>
                </c:pt>
                <c:pt idx="4">
                  <c:v>8486.4</c:v>
                </c:pt>
                <c:pt idx="5">
                  <c:v>7429.5</c:v>
                </c:pt>
                <c:pt idx="6">
                  <c:v>10600.199999999999</c:v>
                </c:pt>
                <c:pt idx="7">
                  <c:v>5744.7000000000007</c:v>
                </c:pt>
                <c:pt idx="8">
                  <c:v>6076.2</c:v>
                </c:pt>
                <c:pt idx="9">
                  <c:v>9774.6999999999989</c:v>
                </c:pt>
                <c:pt idx="10">
                  <c:v>5770.7</c:v>
                </c:pt>
                <c:pt idx="11">
                  <c:v>9015.5</c:v>
                </c:pt>
                <c:pt idx="12">
                  <c:v>11659.7</c:v>
                </c:pt>
                <c:pt idx="13">
                  <c:v>12879.1</c:v>
                </c:pt>
                <c:pt idx="14">
                  <c:v>9114.2999999999993</c:v>
                </c:pt>
                <c:pt idx="15">
                  <c:v>4258.8</c:v>
                </c:pt>
                <c:pt idx="16">
                  <c:v>6472.7000000000007</c:v>
                </c:pt>
                <c:pt idx="17">
                  <c:v>11557</c:v>
                </c:pt>
                <c:pt idx="18">
                  <c:v>8255</c:v>
                </c:pt>
                <c:pt idx="19">
                  <c:v>4375.8</c:v>
                </c:pt>
                <c:pt idx="20">
                  <c:v>8156.2</c:v>
                </c:pt>
                <c:pt idx="21">
                  <c:v>12580.099999999999</c:v>
                </c:pt>
                <c:pt idx="22">
                  <c:v>14363.699999999999</c:v>
                </c:pt>
                <c:pt idx="23">
                  <c:v>11063</c:v>
                </c:pt>
                <c:pt idx="24">
                  <c:v>11640.199999999999</c:v>
                </c:pt>
                <c:pt idx="25">
                  <c:v>14051.7</c:v>
                </c:pt>
                <c:pt idx="26">
                  <c:v>13291.2</c:v>
                </c:pt>
                <c:pt idx="27">
                  <c:v>9014.1999999999989</c:v>
                </c:pt>
                <c:pt idx="28">
                  <c:v>9294.9999999999982</c:v>
                </c:pt>
                <c:pt idx="29">
                  <c:v>8832.1999999999989</c:v>
                </c:pt>
                <c:pt idx="30">
                  <c:v>9807.2000000000007</c:v>
                </c:pt>
                <c:pt idx="31">
                  <c:v>6719.7000000000007</c:v>
                </c:pt>
                <c:pt idx="32">
                  <c:v>12877.8</c:v>
                </c:pt>
                <c:pt idx="33">
                  <c:v>12854.4</c:v>
                </c:pt>
                <c:pt idx="34">
                  <c:v>8235.5</c:v>
                </c:pt>
                <c:pt idx="35">
                  <c:v>11194.3</c:v>
                </c:pt>
                <c:pt idx="36">
                  <c:v>11893.7</c:v>
                </c:pt>
                <c:pt idx="37">
                  <c:v>5440.5</c:v>
                </c:pt>
                <c:pt idx="38">
                  <c:v>5185.7000000000007</c:v>
                </c:pt>
                <c:pt idx="39">
                  <c:v>6355.7</c:v>
                </c:pt>
                <c:pt idx="40">
                  <c:v>9259.9000000000015</c:v>
                </c:pt>
              </c:numCache>
            </c:numRef>
          </c:val>
        </c:ser>
        <c:ser>
          <c:idx val="14"/>
          <c:order val="5"/>
          <c:tx>
            <c:strRef>
              <c:f>PP!$Q$109</c:f>
              <c:strCache>
                <c:ptCount val="1"/>
                <c:pt idx="0">
                  <c:v>Oats</c:v>
                </c:pt>
              </c:strCache>
            </c:strRef>
          </c:tx>
          <c:spPr>
            <a:solidFill>
              <a:srgbClr val="FFFF00"/>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PP!$Q$114:$Q$154</c:f>
              <c:numCache>
                <c:formatCode>0</c:formatCode>
                <c:ptCount val="41"/>
                <c:pt idx="0">
                  <c:v>37056.800000000003</c:v>
                </c:pt>
                <c:pt idx="1">
                  <c:v>26875.200000000001</c:v>
                </c:pt>
                <c:pt idx="2">
                  <c:v>31213.600000000006</c:v>
                </c:pt>
                <c:pt idx="3">
                  <c:v>34883.200000000004</c:v>
                </c:pt>
                <c:pt idx="4">
                  <c:v>30940.800000000003</c:v>
                </c:pt>
                <c:pt idx="5">
                  <c:v>24156</c:v>
                </c:pt>
                <c:pt idx="6">
                  <c:v>18180.8</c:v>
                </c:pt>
                <c:pt idx="7">
                  <c:v>19008</c:v>
                </c:pt>
                <c:pt idx="8">
                  <c:v>22255.200000000004</c:v>
                </c:pt>
                <c:pt idx="9">
                  <c:v>24965.600000000002</c:v>
                </c:pt>
                <c:pt idx="10">
                  <c:v>18462.400000000001</c:v>
                </c:pt>
                <c:pt idx="11">
                  <c:v>16016</c:v>
                </c:pt>
                <c:pt idx="12">
                  <c:v>17371.2</c:v>
                </c:pt>
                <c:pt idx="13">
                  <c:v>23411.520000000004</c:v>
                </c:pt>
                <c:pt idx="14">
                  <c:v>21035.52</c:v>
                </c:pt>
                <c:pt idx="15">
                  <c:v>20900.000000000004</c:v>
                </c:pt>
                <c:pt idx="16">
                  <c:v>22990.000000000004</c:v>
                </c:pt>
                <c:pt idx="17">
                  <c:v>18864.560000000001</c:v>
                </c:pt>
                <c:pt idx="18">
                  <c:v>12268.960000000003</c:v>
                </c:pt>
                <c:pt idx="19">
                  <c:v>19842.240000000002</c:v>
                </c:pt>
                <c:pt idx="20">
                  <c:v>26735.280000000002</c:v>
                </c:pt>
                <c:pt idx="21">
                  <c:v>28500.560000000001</c:v>
                </c:pt>
                <c:pt idx="22">
                  <c:v>22053.68</c:v>
                </c:pt>
                <c:pt idx="23">
                  <c:v>35353.120000000003</c:v>
                </c:pt>
                <c:pt idx="24">
                  <c:v>27441.040000000005</c:v>
                </c:pt>
                <c:pt idx="25">
                  <c:v>31322.720000000001</c:v>
                </c:pt>
                <c:pt idx="26">
                  <c:v>28622.000000000004</c:v>
                </c:pt>
                <c:pt idx="27">
                  <c:v>26844.400000000005</c:v>
                </c:pt>
                <c:pt idx="28">
                  <c:v>20248.800000000003</c:v>
                </c:pt>
                <c:pt idx="29">
                  <c:v>21442.960000000003</c:v>
                </c:pt>
                <c:pt idx="30">
                  <c:v>25120.480000000003</c:v>
                </c:pt>
                <c:pt idx="31">
                  <c:v>26383.280000000002</c:v>
                </c:pt>
                <c:pt idx="32">
                  <c:v>24791.360000000004</c:v>
                </c:pt>
                <c:pt idx="33">
                  <c:v>29928.800000000003</c:v>
                </c:pt>
                <c:pt idx="34">
                  <c:v>36518.240000000005</c:v>
                </c:pt>
                <c:pt idx="35">
                  <c:v>34540</c:v>
                </c:pt>
                <c:pt idx="36">
                  <c:v>22392.480000000003</c:v>
                </c:pt>
                <c:pt idx="37">
                  <c:v>17914.160000000003</c:v>
                </c:pt>
                <c:pt idx="38">
                  <c:v>24224.640000000003</c:v>
                </c:pt>
                <c:pt idx="39">
                  <c:v>21524.800000000003</c:v>
                </c:pt>
                <c:pt idx="40">
                  <c:v>30983.920000000002</c:v>
                </c:pt>
              </c:numCache>
            </c:numRef>
          </c:val>
        </c:ser>
        <c:ser>
          <c:idx val="16"/>
          <c:order val="6"/>
          <c:tx>
            <c:strRef>
              <c:f>PP!$R$109</c:f>
              <c:strCache>
                <c:ptCount val="1"/>
                <c:pt idx="0">
                  <c:v>Peas, dry</c:v>
                </c:pt>
              </c:strCache>
            </c:strRef>
          </c:tx>
          <c:spPr>
            <a:solidFill>
              <a:srgbClr val="00B0F0"/>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PP!$R$114:$R$154</c:f>
              <c:numCache>
                <c:formatCode>0</c:formatCode>
                <c:ptCount val="41"/>
                <c:pt idx="0">
                  <c:v>349.50438000000008</c:v>
                </c:pt>
                <c:pt idx="1">
                  <c:v>369.61974000000004</c:v>
                </c:pt>
                <c:pt idx="2">
                  <c:v>401.46906000000001</c:v>
                </c:pt>
                <c:pt idx="3">
                  <c:v>358.30485000000004</c:v>
                </c:pt>
                <c:pt idx="4">
                  <c:v>460.97700000000003</c:v>
                </c:pt>
                <c:pt idx="5">
                  <c:v>667.99757999999997</c:v>
                </c:pt>
                <c:pt idx="6">
                  <c:v>649.97757000000001</c:v>
                </c:pt>
                <c:pt idx="7">
                  <c:v>636.56733000000008</c:v>
                </c:pt>
                <c:pt idx="8">
                  <c:v>926.14470000000006</c:v>
                </c:pt>
                <c:pt idx="9">
                  <c:v>1314.20352</c:v>
                </c:pt>
                <c:pt idx="10">
                  <c:v>978.10938000000021</c:v>
                </c:pt>
                <c:pt idx="11">
                  <c:v>1098.8015400000002</c:v>
                </c:pt>
                <c:pt idx="12">
                  <c:v>1414.7803200000001</c:v>
                </c:pt>
                <c:pt idx="13">
                  <c:v>2002.3164600000002</c:v>
                </c:pt>
                <c:pt idx="14">
                  <c:v>3478.2809999999999</c:v>
                </c:pt>
                <c:pt idx="15">
                  <c:v>2679.5335800000003</c:v>
                </c:pt>
                <c:pt idx="16">
                  <c:v>1962.0857400000002</c:v>
                </c:pt>
                <c:pt idx="17">
                  <c:v>2212.6896000000002</c:v>
                </c:pt>
                <c:pt idx="18">
                  <c:v>3433.8595800000003</c:v>
                </c:pt>
                <c:pt idx="19">
                  <c:v>4230.9307200000003</c:v>
                </c:pt>
                <c:pt idx="20">
                  <c:v>8131.6342800000011</c:v>
                </c:pt>
                <c:pt idx="21">
                  <c:v>12077.597400000002</c:v>
                </c:pt>
                <c:pt idx="22">
                  <c:v>11964.448500000002</c:v>
                </c:pt>
                <c:pt idx="23">
                  <c:v>9797.0184600000011</c:v>
                </c:pt>
                <c:pt idx="24">
                  <c:v>14736.177480000004</c:v>
                </c:pt>
                <c:pt idx="25">
                  <c:v>19509.384780000004</c:v>
                </c:pt>
                <c:pt idx="26">
                  <c:v>18826.30068</c:v>
                </c:pt>
                <c:pt idx="27">
                  <c:v>23915.486760000003</c:v>
                </c:pt>
                <c:pt idx="28">
                  <c:v>17100.57042</c:v>
                </c:pt>
                <c:pt idx="29">
                  <c:v>10730.70642</c:v>
                </c:pt>
                <c:pt idx="30">
                  <c:v>16104.02196</c:v>
                </c:pt>
                <c:pt idx="31">
                  <c:v>25930.375320000003</c:v>
                </c:pt>
                <c:pt idx="32">
                  <c:v>25041.946920000002</c:v>
                </c:pt>
                <c:pt idx="33">
                  <c:v>21101.012640000001</c:v>
                </c:pt>
                <c:pt idx="34">
                  <c:v>24597.73272</c:v>
                </c:pt>
                <c:pt idx="35">
                  <c:v>29875.500300000003</c:v>
                </c:pt>
                <c:pt idx="36">
                  <c:v>28324.103160000002</c:v>
                </c:pt>
                <c:pt idx="37">
                  <c:v>25296.741480000004</c:v>
                </c:pt>
                <c:pt idx="38">
                  <c:v>20970.2628</c:v>
                </c:pt>
                <c:pt idx="39">
                  <c:v>28000.581120000003</c:v>
                </c:pt>
                <c:pt idx="40">
                  <c:v>32262.523020000004</c:v>
                </c:pt>
              </c:numCache>
            </c:numRef>
          </c:val>
        </c:ser>
        <c:ser>
          <c:idx val="17"/>
          <c:order val="7"/>
          <c:tx>
            <c:strRef>
              <c:f>PP!$S$109</c:f>
              <c:strCache>
                <c:ptCount val="1"/>
                <c:pt idx="0">
                  <c:v>Rye, all</c:v>
                </c:pt>
              </c:strCache>
            </c:strRef>
          </c:tx>
          <c:spPr>
            <a:solidFill>
              <a:srgbClr val="EEECE1">
                <a:lumMod val="90000"/>
              </a:srgbClr>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PP!$S$114:$S$154</c:f>
              <c:numCache>
                <c:formatCode>0</c:formatCode>
                <c:ptCount val="41"/>
                <c:pt idx="0">
                  <c:v>2676.4799999999996</c:v>
                </c:pt>
                <c:pt idx="1">
                  <c:v>3681.7999999999993</c:v>
                </c:pt>
                <c:pt idx="2">
                  <c:v>3957.3199999999997</c:v>
                </c:pt>
                <c:pt idx="3">
                  <c:v>3117.64</c:v>
                </c:pt>
                <c:pt idx="4">
                  <c:v>2976.5999999999995</c:v>
                </c:pt>
                <c:pt idx="5">
                  <c:v>4584.619999999999</c:v>
                </c:pt>
                <c:pt idx="6">
                  <c:v>3763.7999999999993</c:v>
                </c:pt>
                <c:pt idx="7">
                  <c:v>3006.9399999999996</c:v>
                </c:pt>
                <c:pt idx="8">
                  <c:v>6765</c:v>
                </c:pt>
                <c:pt idx="9">
                  <c:v>6822.3999999999987</c:v>
                </c:pt>
                <c:pt idx="10">
                  <c:v>5915.4799999999987</c:v>
                </c:pt>
                <c:pt idx="11">
                  <c:v>4615.78</c:v>
                </c:pt>
                <c:pt idx="12">
                  <c:v>4035.2199999999993</c:v>
                </c:pt>
                <c:pt idx="13">
                  <c:v>3782.66</c:v>
                </c:pt>
                <c:pt idx="14">
                  <c:v>2998.74</c:v>
                </c:pt>
                <c:pt idx="15">
                  <c:v>1979.4799999999998</c:v>
                </c:pt>
                <c:pt idx="16">
                  <c:v>6227.08</c:v>
                </c:pt>
                <c:pt idx="17">
                  <c:v>4498.5199999999995</c:v>
                </c:pt>
                <c:pt idx="18">
                  <c:v>2332.9</c:v>
                </c:pt>
                <c:pt idx="19">
                  <c:v>2051.64</c:v>
                </c:pt>
                <c:pt idx="20">
                  <c:v>2374.7199999999998</c:v>
                </c:pt>
                <c:pt idx="21">
                  <c:v>2853.6</c:v>
                </c:pt>
                <c:pt idx="22">
                  <c:v>2124.62</c:v>
                </c:pt>
                <c:pt idx="23">
                  <c:v>2170.54</c:v>
                </c:pt>
                <c:pt idx="24">
                  <c:v>2187.7600000000002</c:v>
                </c:pt>
                <c:pt idx="25">
                  <c:v>2842.94</c:v>
                </c:pt>
                <c:pt idx="26">
                  <c:v>2599.3999999999996</c:v>
                </c:pt>
                <c:pt idx="27">
                  <c:v>1608.84</c:v>
                </c:pt>
                <c:pt idx="28">
                  <c:v>1350.54</c:v>
                </c:pt>
                <c:pt idx="29">
                  <c:v>673.22</c:v>
                </c:pt>
                <c:pt idx="30">
                  <c:v>2157.42</c:v>
                </c:pt>
                <c:pt idx="31">
                  <c:v>2697.7999999999997</c:v>
                </c:pt>
                <c:pt idx="32">
                  <c:v>2241.06</c:v>
                </c:pt>
                <c:pt idx="33">
                  <c:v>2728.9599999999996</c:v>
                </c:pt>
                <c:pt idx="34">
                  <c:v>1712.1599999999999</c:v>
                </c:pt>
                <c:pt idx="35">
                  <c:v>2062.2999999999997</c:v>
                </c:pt>
                <c:pt idx="36">
                  <c:v>1991.7799999999997</c:v>
                </c:pt>
                <c:pt idx="37">
                  <c:v>1613.7599999999998</c:v>
                </c:pt>
                <c:pt idx="38">
                  <c:v>1723.6399999999996</c:v>
                </c:pt>
                <c:pt idx="39">
                  <c:v>2520.6800000000003</c:v>
                </c:pt>
                <c:pt idx="40">
                  <c:v>1463.7</c:v>
                </c:pt>
              </c:numCache>
            </c:numRef>
          </c:val>
        </c:ser>
        <c:ser>
          <c:idx val="19"/>
          <c:order val="8"/>
          <c:tx>
            <c:strRef>
              <c:f>PP!$U$109</c:f>
              <c:strCache>
                <c:ptCount val="1"/>
                <c:pt idx="0">
                  <c:v>Soybeans</c:v>
                </c:pt>
              </c:strCache>
            </c:strRef>
          </c:tx>
          <c:spPr>
            <a:solidFill>
              <a:srgbClr val="8064A2">
                <a:lumMod val="75000"/>
              </a:srgbClr>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PP!$U$114:$U$154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440.4</c:v>
                </c:pt>
                <c:pt idx="29">
                  <c:v>1306.8</c:v>
                </c:pt>
                <c:pt idx="30">
                  <c:v>1796.4</c:v>
                </c:pt>
                <c:pt idx="31">
                  <c:v>489.6</c:v>
                </c:pt>
                <c:pt idx="32">
                  <c:v>669.6</c:v>
                </c:pt>
                <c:pt idx="33">
                  <c:v>3027.6</c:v>
                </c:pt>
                <c:pt idx="34">
                  <c:v>2433.6</c:v>
                </c:pt>
                <c:pt idx="35">
                  <c:v>2906.4</c:v>
                </c:pt>
                <c:pt idx="36">
                  <c:v>3853.2</c:v>
                </c:pt>
                <c:pt idx="37">
                  <c:v>5224.8</c:v>
                </c:pt>
                <c:pt idx="38">
                  <c:v>4964.3999999999996</c:v>
                </c:pt>
                <c:pt idx="39">
                  <c:v>9242.4</c:v>
                </c:pt>
                <c:pt idx="40">
                  <c:v>14239.199999999999</c:v>
                </c:pt>
              </c:numCache>
            </c:numRef>
          </c:val>
        </c:ser>
        <c:ser>
          <c:idx val="22"/>
          <c:order val="9"/>
          <c:tx>
            <c:strRef>
              <c:f>PP!$X$109</c:f>
              <c:strCache>
                <c:ptCount val="1"/>
                <c:pt idx="0">
                  <c:v>Tame hay</c:v>
                </c:pt>
              </c:strCache>
            </c:strRef>
          </c:tx>
          <c:spPr>
            <a:solidFill>
              <a:srgbClr val="9BBB59">
                <a:lumMod val="60000"/>
                <a:lumOff val="40000"/>
              </a:srgbClr>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PP!$X$114:$X$154</c:f>
              <c:numCache>
                <c:formatCode>0</c:formatCode>
                <c:ptCount val="41"/>
                <c:pt idx="0">
                  <c:v>56338.5</c:v>
                </c:pt>
                <c:pt idx="1">
                  <c:v>61030.5</c:v>
                </c:pt>
                <c:pt idx="2">
                  <c:v>61030.5</c:v>
                </c:pt>
                <c:pt idx="3">
                  <c:v>63641</c:v>
                </c:pt>
                <c:pt idx="4">
                  <c:v>62600.25</c:v>
                </c:pt>
                <c:pt idx="5">
                  <c:v>73548.25</c:v>
                </c:pt>
                <c:pt idx="6">
                  <c:v>65210.75</c:v>
                </c:pt>
                <c:pt idx="7">
                  <c:v>47989.5</c:v>
                </c:pt>
                <c:pt idx="8">
                  <c:v>58943.25</c:v>
                </c:pt>
                <c:pt idx="9">
                  <c:v>60513</c:v>
                </c:pt>
                <c:pt idx="10">
                  <c:v>65205</c:v>
                </c:pt>
                <c:pt idx="11">
                  <c:v>60513</c:v>
                </c:pt>
                <c:pt idx="12">
                  <c:v>51640.75</c:v>
                </c:pt>
                <c:pt idx="13">
                  <c:v>79287.899999999994</c:v>
                </c:pt>
                <c:pt idx="14">
                  <c:v>78244.850000000006</c:v>
                </c:pt>
                <c:pt idx="15">
                  <c:v>71985.399999999994</c:v>
                </c:pt>
                <c:pt idx="16">
                  <c:v>78244.274999999994</c:v>
                </c:pt>
                <c:pt idx="17">
                  <c:v>89981.175000000003</c:v>
                </c:pt>
                <c:pt idx="18">
                  <c:v>88677.65</c:v>
                </c:pt>
                <c:pt idx="19">
                  <c:v>80487.925000000003</c:v>
                </c:pt>
                <c:pt idx="20">
                  <c:v>73915.100000000006</c:v>
                </c:pt>
                <c:pt idx="21">
                  <c:v>90242.225000000006</c:v>
                </c:pt>
                <c:pt idx="22">
                  <c:v>66246.899999999994</c:v>
                </c:pt>
                <c:pt idx="23">
                  <c:v>75375.600000000006</c:v>
                </c:pt>
                <c:pt idx="24">
                  <c:v>43556.25</c:v>
                </c:pt>
                <c:pt idx="25">
                  <c:v>62726.174999999996</c:v>
                </c:pt>
                <c:pt idx="26">
                  <c:v>77462.274999999994</c:v>
                </c:pt>
                <c:pt idx="27">
                  <c:v>70028.675000000003</c:v>
                </c:pt>
                <c:pt idx="28">
                  <c:v>55032.1</c:v>
                </c:pt>
                <c:pt idx="29">
                  <c:v>41991.100000000006</c:v>
                </c:pt>
                <c:pt idx="30">
                  <c:v>66508.524999999994</c:v>
                </c:pt>
                <c:pt idx="31">
                  <c:v>91025.375</c:v>
                </c:pt>
                <c:pt idx="32">
                  <c:v>103413.17499999999</c:v>
                </c:pt>
                <c:pt idx="33">
                  <c:v>98458.4</c:v>
                </c:pt>
                <c:pt idx="34">
                  <c:v>102552.4</c:v>
                </c:pt>
                <c:pt idx="35">
                  <c:v>93476.6</c:v>
                </c:pt>
                <c:pt idx="36">
                  <c:v>67290.524999999994</c:v>
                </c:pt>
                <c:pt idx="37">
                  <c:v>102317.8</c:v>
                </c:pt>
                <c:pt idx="38">
                  <c:v>95198.15</c:v>
                </c:pt>
                <c:pt idx="39">
                  <c:v>88834.049999999988</c:v>
                </c:pt>
                <c:pt idx="40">
                  <c:v>87712.225000000006</c:v>
                </c:pt>
              </c:numCache>
            </c:numRef>
          </c:val>
        </c:ser>
        <c:ser>
          <c:idx val="24"/>
          <c:order val="10"/>
          <c:tx>
            <c:strRef>
              <c:f>PP!$Z$109</c:f>
              <c:strCache>
                <c:ptCount val="1"/>
                <c:pt idx="0">
                  <c:v>Wheat, all</c:v>
                </c:pt>
              </c:strCache>
            </c:strRef>
          </c:tx>
          <c:spPr>
            <a:solidFill>
              <a:srgbClr val="F79646">
                <a:lumMod val="60000"/>
                <a:lumOff val="40000"/>
              </a:srgbClr>
            </a:solidFill>
            <a:ln w="25400">
              <a:noFill/>
            </a:ln>
          </c:spPr>
          <c:cat>
            <c:numRef>
              <c:f>PP!$A$114:$A$154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PP!$Z$114:$Z$154</c:f>
              <c:numCache>
                <c:formatCode>0</c:formatCode>
                <c:ptCount val="41"/>
                <c:pt idx="0">
                  <c:v>148390</c:v>
                </c:pt>
                <c:pt idx="1">
                  <c:v>120213</c:v>
                </c:pt>
                <c:pt idx="2">
                  <c:v>155135</c:v>
                </c:pt>
                <c:pt idx="3">
                  <c:v>216144</c:v>
                </c:pt>
                <c:pt idx="4">
                  <c:v>178923</c:v>
                </c:pt>
                <c:pt idx="5">
                  <c:v>195453</c:v>
                </c:pt>
                <c:pt idx="6">
                  <c:v>154612.5</c:v>
                </c:pt>
                <c:pt idx="7">
                  <c:v>173223</c:v>
                </c:pt>
                <c:pt idx="8">
                  <c:v>226432.5</c:v>
                </c:pt>
                <c:pt idx="9">
                  <c:v>248206.5</c:v>
                </c:pt>
                <c:pt idx="10">
                  <c:v>241557.45</c:v>
                </c:pt>
                <c:pt idx="11">
                  <c:v>191047.85</c:v>
                </c:pt>
                <c:pt idx="12">
                  <c:v>218300.5</c:v>
                </c:pt>
                <c:pt idx="13">
                  <c:v>285387.59999999998</c:v>
                </c:pt>
                <c:pt idx="14">
                  <c:v>237059.20000000001</c:v>
                </c:pt>
                <c:pt idx="15">
                  <c:v>137494.45000000001</c:v>
                </c:pt>
                <c:pt idx="16">
                  <c:v>222373.15000000002</c:v>
                </c:pt>
                <c:pt idx="17">
                  <c:v>288468.44999999995</c:v>
                </c:pt>
                <c:pt idx="18">
                  <c:v>295261.90000000002</c:v>
                </c:pt>
                <c:pt idx="19">
                  <c:v>269110.3</c:v>
                </c:pt>
                <c:pt idx="20">
                  <c:v>249742.65</c:v>
                </c:pt>
                <c:pt idx="21">
                  <c:v>203301.9</c:v>
                </c:pt>
                <c:pt idx="22">
                  <c:v>221679.65</c:v>
                </c:pt>
                <c:pt idx="23">
                  <c:v>272769.7</c:v>
                </c:pt>
                <c:pt idx="24">
                  <c:v>220968.1</c:v>
                </c:pt>
                <c:pt idx="25">
                  <c:v>214440.65</c:v>
                </c:pt>
                <c:pt idx="26">
                  <c:v>239561.5</c:v>
                </c:pt>
                <c:pt idx="27">
                  <c:v>235614.25</c:v>
                </c:pt>
                <c:pt idx="28">
                  <c:v>181889.85</c:v>
                </c:pt>
                <c:pt idx="29">
                  <c:v>136153.04999999999</c:v>
                </c:pt>
                <c:pt idx="30">
                  <c:v>195214.55</c:v>
                </c:pt>
                <c:pt idx="31">
                  <c:v>216983.8</c:v>
                </c:pt>
                <c:pt idx="32">
                  <c:v>225256.40000000002</c:v>
                </c:pt>
                <c:pt idx="33">
                  <c:v>212820.90000000002</c:v>
                </c:pt>
                <c:pt idx="34">
                  <c:v>174631.85</c:v>
                </c:pt>
                <c:pt idx="35">
                  <c:v>240914.30000000002</c:v>
                </c:pt>
                <c:pt idx="36">
                  <c:v>233501.44999999998</c:v>
                </c:pt>
                <c:pt idx="37">
                  <c:v>199675.75</c:v>
                </c:pt>
                <c:pt idx="38">
                  <c:v>214645.85</c:v>
                </c:pt>
                <c:pt idx="39">
                  <c:v>237681.45</c:v>
                </c:pt>
                <c:pt idx="40">
                  <c:v>330220.95</c:v>
                </c:pt>
              </c:numCache>
            </c:numRef>
          </c:val>
        </c:ser>
        <c:dLbls>
          <c:showLegendKey val="0"/>
          <c:showVal val="0"/>
          <c:showCatName val="0"/>
          <c:showSerName val="0"/>
          <c:showPercent val="0"/>
          <c:showBubbleSize val="0"/>
        </c:dLbls>
        <c:axId val="201864704"/>
        <c:axId val="201866240"/>
      </c:areaChart>
      <c:dateAx>
        <c:axId val="201864704"/>
        <c:scaling>
          <c:orientation val="minMax"/>
        </c:scaling>
        <c:delete val="0"/>
        <c:axPos val="b"/>
        <c:numFmt formatCode="General" sourceLinked="1"/>
        <c:majorTickMark val="out"/>
        <c:minorTickMark val="none"/>
        <c:tickLblPos val="nextTo"/>
        <c:crossAx val="201866240"/>
        <c:crosses val="autoZero"/>
        <c:auto val="0"/>
        <c:lblOffset val="100"/>
        <c:baseTimeUnit val="days"/>
        <c:majorUnit val="5"/>
        <c:majorTimeUnit val="days"/>
      </c:dateAx>
      <c:valAx>
        <c:axId val="201866240"/>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201864704"/>
        <c:crosses val="autoZero"/>
        <c:crossBetween val="midCat"/>
        <c:dispUnits>
          <c:builtInUnit val="thousands"/>
        </c:dispUnits>
      </c:valAx>
    </c:plotArea>
    <c:legend>
      <c:legendPos val="r"/>
      <c:layout>
        <c:manualLayout>
          <c:xMode val="edge"/>
          <c:yMode val="edge"/>
          <c:x val="0.79385035359942613"/>
          <c:y val="0.10160134269486876"/>
          <c:w val="0.18963130897340486"/>
          <c:h val="0.83854492807688374"/>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PP!$B$161</c:f>
              <c:strCache>
                <c:ptCount val="1"/>
                <c:pt idx="0">
                  <c:v>Barley</c:v>
                </c:pt>
              </c:strCache>
            </c:strRef>
          </c:tx>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PP!$B$166:$B$206</c:f>
              <c:numCache>
                <c:formatCode>0</c:formatCode>
                <c:ptCount val="41"/>
                <c:pt idx="0">
                  <c:v>64768.899999999994</c:v>
                </c:pt>
                <c:pt idx="1">
                  <c:v>55288.399999999994</c:v>
                </c:pt>
                <c:pt idx="2">
                  <c:v>59656.800000000003</c:v>
                </c:pt>
                <c:pt idx="3">
                  <c:v>66376.899999999994</c:v>
                </c:pt>
                <c:pt idx="4">
                  <c:v>75127.100000000006</c:v>
                </c:pt>
                <c:pt idx="5">
                  <c:v>65211.100000000006</c:v>
                </c:pt>
                <c:pt idx="6">
                  <c:v>52079.1</c:v>
                </c:pt>
                <c:pt idx="7">
                  <c:v>69881</c:v>
                </c:pt>
                <c:pt idx="8">
                  <c:v>84607.6</c:v>
                </c:pt>
                <c:pt idx="9">
                  <c:v>84312.8</c:v>
                </c:pt>
                <c:pt idx="10">
                  <c:v>60976.7</c:v>
                </c:pt>
                <c:pt idx="11">
                  <c:v>60541.2</c:v>
                </c:pt>
                <c:pt idx="12">
                  <c:v>73231</c:v>
                </c:pt>
                <c:pt idx="13">
                  <c:v>86941.88</c:v>
                </c:pt>
                <c:pt idx="14">
                  <c:v>83367.429999999993</c:v>
                </c:pt>
                <c:pt idx="15">
                  <c:v>60829.97</c:v>
                </c:pt>
                <c:pt idx="16">
                  <c:v>69728.240000000005</c:v>
                </c:pt>
                <c:pt idx="17">
                  <c:v>81106.850000000006</c:v>
                </c:pt>
                <c:pt idx="18">
                  <c:v>69509.820000000007</c:v>
                </c:pt>
                <c:pt idx="19">
                  <c:v>64185.33</c:v>
                </c:pt>
                <c:pt idx="20">
                  <c:v>79064.02</c:v>
                </c:pt>
                <c:pt idx="21">
                  <c:v>71770.399999999994</c:v>
                </c:pt>
                <c:pt idx="22">
                  <c:v>80523.28</c:v>
                </c:pt>
                <c:pt idx="23">
                  <c:v>97444.12999999999</c:v>
                </c:pt>
                <c:pt idx="24">
                  <c:v>82988.88</c:v>
                </c:pt>
                <c:pt idx="25">
                  <c:v>77736.75</c:v>
                </c:pt>
                <c:pt idx="26">
                  <c:v>81368.820000000007</c:v>
                </c:pt>
                <c:pt idx="27">
                  <c:v>81689.75</c:v>
                </c:pt>
                <c:pt idx="28">
                  <c:v>64564.55</c:v>
                </c:pt>
                <c:pt idx="29">
                  <c:v>41866.29</c:v>
                </c:pt>
                <c:pt idx="30">
                  <c:v>74323.100000000006</c:v>
                </c:pt>
                <c:pt idx="31">
                  <c:v>77634.91</c:v>
                </c:pt>
                <c:pt idx="32">
                  <c:v>72383.45</c:v>
                </c:pt>
                <c:pt idx="33">
                  <c:v>59203.88</c:v>
                </c:pt>
                <c:pt idx="34">
                  <c:v>68094.11</c:v>
                </c:pt>
                <c:pt idx="35">
                  <c:v>74790.760000000009</c:v>
                </c:pt>
                <c:pt idx="36">
                  <c:v>59488.630000000005</c:v>
                </c:pt>
                <c:pt idx="37">
                  <c:v>46592.47</c:v>
                </c:pt>
                <c:pt idx="38">
                  <c:v>49364.259999999995</c:v>
                </c:pt>
                <c:pt idx="39">
                  <c:v>49801.1</c:v>
                </c:pt>
                <c:pt idx="40">
                  <c:v>64738.75</c:v>
                </c:pt>
              </c:numCache>
            </c:numRef>
          </c:val>
        </c:ser>
        <c:ser>
          <c:idx val="3"/>
          <c:order val="1"/>
          <c:tx>
            <c:strRef>
              <c:f>PP!$C$161</c:f>
              <c:strCache>
                <c:ptCount val="1"/>
                <c:pt idx="0">
                  <c:v>Beans, dry</c:v>
                </c:pt>
              </c:strCache>
            </c:strRef>
          </c:tx>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PP!$C$166:$C$206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336</c:v>
                </c:pt>
                <c:pt idx="20">
                  <c:v>451.5</c:v>
                </c:pt>
                <c:pt idx="21">
                  <c:v>1054.5</c:v>
                </c:pt>
                <c:pt idx="22">
                  <c:v>1095</c:v>
                </c:pt>
                <c:pt idx="23">
                  <c:v>885</c:v>
                </c:pt>
                <c:pt idx="24">
                  <c:v>1260</c:v>
                </c:pt>
                <c:pt idx="25">
                  <c:v>1762.5</c:v>
                </c:pt>
                <c:pt idx="26">
                  <c:v>2464.5</c:v>
                </c:pt>
                <c:pt idx="27">
                  <c:v>2863.5</c:v>
                </c:pt>
                <c:pt idx="28">
                  <c:v>3292.5</c:v>
                </c:pt>
                <c:pt idx="29">
                  <c:v>3945</c:v>
                </c:pt>
                <c:pt idx="30">
                  <c:v>3387</c:v>
                </c:pt>
                <c:pt idx="31">
                  <c:v>1090.5</c:v>
                </c:pt>
                <c:pt idx="32">
                  <c:v>1653</c:v>
                </c:pt>
                <c:pt idx="33">
                  <c:v>3211.5</c:v>
                </c:pt>
                <c:pt idx="34">
                  <c:v>2347.5</c:v>
                </c:pt>
                <c:pt idx="35">
                  <c:v>1902</c:v>
                </c:pt>
                <c:pt idx="36">
                  <c:v>2095.5</c:v>
                </c:pt>
                <c:pt idx="37">
                  <c:v>1618.5</c:v>
                </c:pt>
                <c:pt idx="38">
                  <c:v>1279.5</c:v>
                </c:pt>
                <c:pt idx="39">
                  <c:v>2347.5</c:v>
                </c:pt>
                <c:pt idx="40">
                  <c:v>1843.5</c:v>
                </c:pt>
              </c:numCache>
            </c:numRef>
          </c:val>
        </c:ser>
        <c:ser>
          <c:idx val="6"/>
          <c:order val="2"/>
          <c:tx>
            <c:strRef>
              <c:f>PP!$F$161</c:f>
              <c:strCache>
                <c:ptCount val="1"/>
                <c:pt idx="0">
                  <c:v>Canola</c:v>
                </c:pt>
              </c:strCache>
            </c:strRef>
          </c:tx>
          <c:spPr>
            <a:solidFill>
              <a:srgbClr val="1F497D">
                <a:lumMod val="60000"/>
                <a:lumOff val="40000"/>
              </a:srgbClr>
            </a:solidFill>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PP!$F$166:$F$206</c:f>
              <c:numCache>
                <c:formatCode>0</c:formatCode>
                <c:ptCount val="41"/>
                <c:pt idx="0">
                  <c:v>9555.4799999999977</c:v>
                </c:pt>
                <c:pt idx="1">
                  <c:v>9053.351999999999</c:v>
                </c:pt>
                <c:pt idx="2">
                  <c:v>14369.255999999998</c:v>
                </c:pt>
                <c:pt idx="3">
                  <c:v>6538.7519999999995</c:v>
                </c:pt>
                <c:pt idx="4">
                  <c:v>15321.239999999998</c:v>
                </c:pt>
                <c:pt idx="5">
                  <c:v>27212.327999999994</c:v>
                </c:pt>
                <c:pt idx="6">
                  <c:v>26045.711999999996</c:v>
                </c:pt>
                <c:pt idx="7">
                  <c:v>19219.464</c:v>
                </c:pt>
                <c:pt idx="8">
                  <c:v>14460.335999999996</c:v>
                </c:pt>
                <c:pt idx="9">
                  <c:v>17172.143999999997</c:v>
                </c:pt>
                <c:pt idx="10">
                  <c:v>20029.679999999993</c:v>
                </c:pt>
                <c:pt idx="11">
                  <c:v>26405.279999999995</c:v>
                </c:pt>
                <c:pt idx="12">
                  <c:v>27118.079999999994</c:v>
                </c:pt>
                <c:pt idx="13">
                  <c:v>28470.815999999995</c:v>
                </c:pt>
                <c:pt idx="14">
                  <c:v>28829.591999999997</c:v>
                </c:pt>
                <c:pt idx="15">
                  <c:v>32870.375999999997</c:v>
                </c:pt>
                <c:pt idx="16">
                  <c:v>24967.799999999996</c:v>
                </c:pt>
                <c:pt idx="17">
                  <c:v>25290.935999999994</c:v>
                </c:pt>
                <c:pt idx="18">
                  <c:v>32799.887999999999</c:v>
                </c:pt>
                <c:pt idx="19">
                  <c:v>30176.784</c:v>
                </c:pt>
                <c:pt idx="20">
                  <c:v>43110.143999999986</c:v>
                </c:pt>
                <c:pt idx="21">
                  <c:v>56490.983999999997</c:v>
                </c:pt>
                <c:pt idx="22">
                  <c:v>49953.02399999999</c:v>
                </c:pt>
                <c:pt idx="23">
                  <c:v>39535.05599999999</c:v>
                </c:pt>
                <c:pt idx="24">
                  <c:v>49935.599999999991</c:v>
                </c:pt>
                <c:pt idx="25">
                  <c:v>59454.647999999986</c:v>
                </c:pt>
                <c:pt idx="26">
                  <c:v>68543.639999999985</c:v>
                </c:pt>
                <c:pt idx="27">
                  <c:v>56239.919999999984</c:v>
                </c:pt>
                <c:pt idx="28">
                  <c:v>39158.063999999998</c:v>
                </c:pt>
                <c:pt idx="29">
                  <c:v>35205.983999999989</c:v>
                </c:pt>
                <c:pt idx="30">
                  <c:v>52808.975999999995</c:v>
                </c:pt>
                <c:pt idx="31">
                  <c:v>59814.215999999986</c:v>
                </c:pt>
                <c:pt idx="32">
                  <c:v>74201.687999999995</c:v>
                </c:pt>
                <c:pt idx="33">
                  <c:v>70861.031999999992</c:v>
                </c:pt>
                <c:pt idx="34">
                  <c:v>75297.02399999999</c:v>
                </c:pt>
                <c:pt idx="35">
                  <c:v>99223.343999999983</c:v>
                </c:pt>
                <c:pt idx="36">
                  <c:v>101217.59999999998</c:v>
                </c:pt>
                <c:pt idx="37">
                  <c:v>100175.32799999998</c:v>
                </c:pt>
                <c:pt idx="38">
                  <c:v>114383.80799999999</c:v>
                </c:pt>
                <c:pt idx="39">
                  <c:v>108374.90399999998</c:v>
                </c:pt>
                <c:pt idx="40">
                  <c:v>140877.79199999996</c:v>
                </c:pt>
              </c:numCache>
            </c:numRef>
          </c:val>
        </c:ser>
        <c:ser>
          <c:idx val="10"/>
          <c:order val="3"/>
          <c:tx>
            <c:strRef>
              <c:f>PP!$J$161</c:f>
              <c:strCache>
                <c:ptCount val="1"/>
                <c:pt idx="0">
                  <c:v>Corn for grain</c:v>
                </c:pt>
              </c:strCache>
            </c:strRef>
          </c:tx>
          <c:spPr>
            <a:solidFill>
              <a:srgbClr val="8064A2">
                <a:lumMod val="60000"/>
                <a:lumOff val="40000"/>
              </a:srgbClr>
            </a:solidFill>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PP!$J$166:$J$206</c:f>
              <c:numCache>
                <c:formatCode>0</c:formatCode>
                <c:ptCount val="41"/>
                <c:pt idx="0">
                  <c:v>100.8</c:v>
                </c:pt>
                <c:pt idx="1">
                  <c:v>21.6</c:v>
                </c:pt>
                <c:pt idx="2">
                  <c:v>85.95</c:v>
                </c:pt>
                <c:pt idx="3">
                  <c:v>131.4</c:v>
                </c:pt>
                <c:pt idx="4">
                  <c:v>177.3</c:v>
                </c:pt>
                <c:pt idx="5">
                  <c:v>662.85</c:v>
                </c:pt>
                <c:pt idx="6">
                  <c:v>940.95</c:v>
                </c:pt>
                <c:pt idx="7">
                  <c:v>922.5</c:v>
                </c:pt>
                <c:pt idx="8">
                  <c:v>2080.35</c:v>
                </c:pt>
                <c:pt idx="9">
                  <c:v>1250.55</c:v>
                </c:pt>
                <c:pt idx="10">
                  <c:v>1124.0999999999999</c:v>
                </c:pt>
                <c:pt idx="11">
                  <c:v>1216.3499999999999</c:v>
                </c:pt>
                <c:pt idx="12">
                  <c:v>479.25</c:v>
                </c:pt>
                <c:pt idx="13">
                  <c:v>352.35</c:v>
                </c:pt>
                <c:pt idx="14">
                  <c:v>571.5</c:v>
                </c:pt>
                <c:pt idx="15">
                  <c:v>628.65</c:v>
                </c:pt>
                <c:pt idx="16">
                  <c:v>577.35</c:v>
                </c:pt>
                <c:pt idx="17">
                  <c:v>817.2</c:v>
                </c:pt>
                <c:pt idx="18">
                  <c:v>1017</c:v>
                </c:pt>
                <c:pt idx="19">
                  <c:v>185.39999999999998</c:v>
                </c:pt>
                <c:pt idx="20">
                  <c:v>222.75</c:v>
                </c:pt>
                <c:pt idx="21">
                  <c:v>582.75</c:v>
                </c:pt>
                <c:pt idx="22">
                  <c:v>480.15</c:v>
                </c:pt>
                <c:pt idx="23">
                  <c:v>668.69999999999993</c:v>
                </c:pt>
                <c:pt idx="24">
                  <c:v>731.69999999999993</c:v>
                </c:pt>
                <c:pt idx="25">
                  <c:v>1022.8499999999999</c:v>
                </c:pt>
                <c:pt idx="26">
                  <c:v>1165.9499999999998</c:v>
                </c:pt>
                <c:pt idx="27">
                  <c:v>1314.45</c:v>
                </c:pt>
                <c:pt idx="28">
                  <c:v>1155.6000000000001</c:v>
                </c:pt>
                <c:pt idx="29">
                  <c:v>1748.6999999999998</c:v>
                </c:pt>
                <c:pt idx="30">
                  <c:v>2263.0499999999997</c:v>
                </c:pt>
                <c:pt idx="31">
                  <c:v>117.44999999999999</c:v>
                </c:pt>
                <c:pt idx="32">
                  <c:v>882.44999999999993</c:v>
                </c:pt>
                <c:pt idx="33">
                  <c:v>1753.2</c:v>
                </c:pt>
                <c:pt idx="34">
                  <c:v>2323.8000000000002</c:v>
                </c:pt>
                <c:pt idx="35">
                  <c:v>2291.85</c:v>
                </c:pt>
                <c:pt idx="36">
                  <c:v>1828.8000000000002</c:v>
                </c:pt>
                <c:pt idx="37">
                  <c:v>2160.4499999999998</c:v>
                </c:pt>
                <c:pt idx="38">
                  <c:v>2023.2</c:v>
                </c:pt>
                <c:pt idx="39">
                  <c:v>3829.5</c:v>
                </c:pt>
                <c:pt idx="40">
                  <c:v>5783.85</c:v>
                </c:pt>
              </c:numCache>
            </c:numRef>
          </c:val>
        </c:ser>
        <c:ser>
          <c:idx val="13"/>
          <c:order val="4"/>
          <c:tx>
            <c:strRef>
              <c:f>PP!$M$161</c:f>
              <c:strCache>
                <c:ptCount val="1"/>
                <c:pt idx="0">
                  <c:v>Flaxseed</c:v>
                </c:pt>
              </c:strCache>
            </c:strRef>
          </c:tx>
          <c:spPr>
            <a:solidFill>
              <a:srgbClr val="C0504D"/>
            </a:solidFill>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PP!$M$166:$M$206</c:f>
              <c:numCache>
                <c:formatCode>0</c:formatCode>
                <c:ptCount val="41"/>
                <c:pt idx="0">
                  <c:v>5420.8</c:v>
                </c:pt>
                <c:pt idx="1">
                  <c:v>3855.5</c:v>
                </c:pt>
                <c:pt idx="2">
                  <c:v>4890.6000000000004</c:v>
                </c:pt>
                <c:pt idx="3">
                  <c:v>3045.9</c:v>
                </c:pt>
                <c:pt idx="4">
                  <c:v>7180.8</c:v>
                </c:pt>
                <c:pt idx="5">
                  <c:v>6286.5</c:v>
                </c:pt>
                <c:pt idx="6">
                  <c:v>8969.4</c:v>
                </c:pt>
                <c:pt idx="7">
                  <c:v>4860.9000000000005</c:v>
                </c:pt>
                <c:pt idx="8">
                  <c:v>5141.3999999999996</c:v>
                </c:pt>
                <c:pt idx="9">
                  <c:v>8270.9</c:v>
                </c:pt>
                <c:pt idx="10">
                  <c:v>4882.8999999999996</c:v>
                </c:pt>
                <c:pt idx="11">
                  <c:v>7628.5</c:v>
                </c:pt>
                <c:pt idx="12">
                  <c:v>9865.9</c:v>
                </c:pt>
                <c:pt idx="13">
                  <c:v>10897.7</c:v>
                </c:pt>
                <c:pt idx="14">
                  <c:v>7712.1</c:v>
                </c:pt>
                <c:pt idx="15">
                  <c:v>3603.6000000000004</c:v>
                </c:pt>
                <c:pt idx="16">
                  <c:v>5476.9</c:v>
                </c:pt>
                <c:pt idx="17">
                  <c:v>9779</c:v>
                </c:pt>
                <c:pt idx="18">
                  <c:v>6985</c:v>
                </c:pt>
                <c:pt idx="19">
                  <c:v>3702.6</c:v>
                </c:pt>
                <c:pt idx="20">
                  <c:v>6901.4000000000005</c:v>
                </c:pt>
                <c:pt idx="21">
                  <c:v>10644.7</c:v>
                </c:pt>
                <c:pt idx="22">
                  <c:v>12153.899999999998</c:v>
                </c:pt>
                <c:pt idx="23">
                  <c:v>9361</c:v>
                </c:pt>
                <c:pt idx="24">
                  <c:v>9849.4</c:v>
                </c:pt>
                <c:pt idx="25">
                  <c:v>11889.9</c:v>
                </c:pt>
                <c:pt idx="26">
                  <c:v>11246.4</c:v>
                </c:pt>
                <c:pt idx="27">
                  <c:v>7627.4</c:v>
                </c:pt>
                <c:pt idx="28">
                  <c:v>7865.0000000000009</c:v>
                </c:pt>
                <c:pt idx="29">
                  <c:v>7473.4000000000005</c:v>
                </c:pt>
                <c:pt idx="30">
                  <c:v>8298.4</c:v>
                </c:pt>
                <c:pt idx="31">
                  <c:v>5685.9</c:v>
                </c:pt>
                <c:pt idx="32">
                  <c:v>10896.599999999999</c:v>
                </c:pt>
                <c:pt idx="33">
                  <c:v>10876.8</c:v>
                </c:pt>
                <c:pt idx="34">
                  <c:v>6968.5000000000009</c:v>
                </c:pt>
                <c:pt idx="35">
                  <c:v>9472.1</c:v>
                </c:pt>
                <c:pt idx="36">
                  <c:v>10063.9</c:v>
                </c:pt>
                <c:pt idx="37">
                  <c:v>4603.5</c:v>
                </c:pt>
                <c:pt idx="38">
                  <c:v>4387.8999999999996</c:v>
                </c:pt>
                <c:pt idx="39">
                  <c:v>5377.9</c:v>
                </c:pt>
                <c:pt idx="40">
                  <c:v>7835.2999999999993</c:v>
                </c:pt>
              </c:numCache>
            </c:numRef>
          </c:val>
        </c:ser>
        <c:ser>
          <c:idx val="15"/>
          <c:order val="5"/>
          <c:tx>
            <c:strRef>
              <c:f>PP!$Q$161</c:f>
              <c:strCache>
                <c:ptCount val="1"/>
                <c:pt idx="0">
                  <c:v>Oats</c:v>
                </c:pt>
              </c:strCache>
            </c:strRef>
          </c:tx>
          <c:spPr>
            <a:solidFill>
              <a:srgbClr val="FFFF00"/>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PP!$Q$166:$Q$206</c:f>
              <c:numCache>
                <c:formatCode>0</c:formatCode>
                <c:ptCount val="41"/>
                <c:pt idx="0">
                  <c:v>24844.899999999998</c:v>
                </c:pt>
                <c:pt idx="1">
                  <c:v>18018.599999999999</c:v>
                </c:pt>
                <c:pt idx="2">
                  <c:v>20927.3</c:v>
                </c:pt>
                <c:pt idx="3">
                  <c:v>23387.599999999999</c:v>
                </c:pt>
                <c:pt idx="4">
                  <c:v>20744.400000000001</c:v>
                </c:pt>
                <c:pt idx="5">
                  <c:v>16195.5</c:v>
                </c:pt>
                <c:pt idx="6">
                  <c:v>12189.4</c:v>
                </c:pt>
                <c:pt idx="7">
                  <c:v>12744</c:v>
                </c:pt>
                <c:pt idx="8">
                  <c:v>14921.1</c:v>
                </c:pt>
                <c:pt idx="9">
                  <c:v>16738.300000000003</c:v>
                </c:pt>
                <c:pt idx="10">
                  <c:v>12378.2</c:v>
                </c:pt>
                <c:pt idx="11">
                  <c:v>10738</c:v>
                </c:pt>
                <c:pt idx="12">
                  <c:v>11646.6</c:v>
                </c:pt>
                <c:pt idx="13">
                  <c:v>15696.36</c:v>
                </c:pt>
                <c:pt idx="14">
                  <c:v>14103.36</c:v>
                </c:pt>
                <c:pt idx="15">
                  <c:v>14012.5</c:v>
                </c:pt>
                <c:pt idx="16">
                  <c:v>15413.75</c:v>
                </c:pt>
                <c:pt idx="17">
                  <c:v>12647.830000000002</c:v>
                </c:pt>
                <c:pt idx="18">
                  <c:v>8225.7800000000007</c:v>
                </c:pt>
                <c:pt idx="19">
                  <c:v>13303.32</c:v>
                </c:pt>
                <c:pt idx="20">
                  <c:v>17924.79</c:v>
                </c:pt>
                <c:pt idx="21">
                  <c:v>19108.330000000002</c:v>
                </c:pt>
                <c:pt idx="22">
                  <c:v>14785.99</c:v>
                </c:pt>
                <c:pt idx="23">
                  <c:v>23702.66</c:v>
                </c:pt>
                <c:pt idx="24">
                  <c:v>18397.97</c:v>
                </c:pt>
                <c:pt idx="25">
                  <c:v>21000.46</c:v>
                </c:pt>
                <c:pt idx="26">
                  <c:v>19189.75</c:v>
                </c:pt>
                <c:pt idx="27">
                  <c:v>17997.95</c:v>
                </c:pt>
                <c:pt idx="28">
                  <c:v>13575.9</c:v>
                </c:pt>
                <c:pt idx="29">
                  <c:v>14376.529999999999</c:v>
                </c:pt>
                <c:pt idx="30">
                  <c:v>16842.14</c:v>
                </c:pt>
                <c:pt idx="31">
                  <c:v>17688.79</c:v>
                </c:pt>
                <c:pt idx="32">
                  <c:v>16621.48</c:v>
                </c:pt>
                <c:pt idx="33">
                  <c:v>20065.900000000001</c:v>
                </c:pt>
                <c:pt idx="34">
                  <c:v>24483.82</c:v>
                </c:pt>
                <c:pt idx="35">
                  <c:v>23157.5</c:v>
                </c:pt>
                <c:pt idx="36">
                  <c:v>15013.14</c:v>
                </c:pt>
                <c:pt idx="37">
                  <c:v>12010.63</c:v>
                </c:pt>
                <c:pt idx="38">
                  <c:v>16241.519999999999</c:v>
                </c:pt>
                <c:pt idx="39">
                  <c:v>14431.400000000001</c:v>
                </c:pt>
                <c:pt idx="40">
                  <c:v>20773.309999999998</c:v>
                </c:pt>
              </c:numCache>
            </c:numRef>
          </c:val>
        </c:ser>
        <c:ser>
          <c:idx val="16"/>
          <c:order val="6"/>
          <c:tx>
            <c:strRef>
              <c:f>PP!$R$161</c:f>
              <c:strCache>
                <c:ptCount val="1"/>
                <c:pt idx="0">
                  <c:v>Peas, dry</c:v>
                </c:pt>
              </c:strCache>
            </c:strRef>
          </c:tx>
          <c:spPr>
            <a:solidFill>
              <a:srgbClr val="00B0F0"/>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PP!$R$166:$R$206</c:f>
              <c:numCache>
                <c:formatCode>0</c:formatCode>
                <c:ptCount val="41"/>
                <c:pt idx="0">
                  <c:v>490.89240000000007</c:v>
                </c:pt>
                <c:pt idx="1">
                  <c:v>519.14519999999993</c:v>
                </c:pt>
                <c:pt idx="2">
                  <c:v>563.87879999999996</c:v>
                </c:pt>
                <c:pt idx="3">
                  <c:v>503.25299999999999</c:v>
                </c:pt>
                <c:pt idx="4">
                  <c:v>647.46</c:v>
                </c:pt>
                <c:pt idx="5">
                  <c:v>938.22839999999997</c:v>
                </c:pt>
                <c:pt idx="6">
                  <c:v>912.91859999999997</c:v>
                </c:pt>
                <c:pt idx="7">
                  <c:v>894.08339999999987</c:v>
                </c:pt>
                <c:pt idx="8">
                  <c:v>1300.806</c:v>
                </c:pt>
                <c:pt idx="9">
                  <c:v>1845.8496</c:v>
                </c:pt>
                <c:pt idx="10">
                  <c:v>1373.7923999999998</c:v>
                </c:pt>
                <c:pt idx="11">
                  <c:v>1543.3092000000001</c:v>
                </c:pt>
                <c:pt idx="12">
                  <c:v>1987.1136000000001</c:v>
                </c:pt>
                <c:pt idx="13">
                  <c:v>2812.3308000000002</c:v>
                </c:pt>
                <c:pt idx="14">
                  <c:v>4885.38</c:v>
                </c:pt>
                <c:pt idx="15">
                  <c:v>3763.5084000000002</c:v>
                </c:pt>
                <c:pt idx="16">
                  <c:v>2755.8252000000002</c:v>
                </c:pt>
                <c:pt idx="17">
                  <c:v>3107.808</c:v>
                </c:pt>
                <c:pt idx="18">
                  <c:v>4822.9884000000002</c:v>
                </c:pt>
                <c:pt idx="19">
                  <c:v>5942.5056000000004</c:v>
                </c:pt>
                <c:pt idx="20">
                  <c:v>11421.1944</c:v>
                </c:pt>
                <c:pt idx="21">
                  <c:v>16963.452000000001</c:v>
                </c:pt>
                <c:pt idx="22">
                  <c:v>16804.53</c:v>
                </c:pt>
                <c:pt idx="23">
                  <c:v>13760.290800000001</c:v>
                </c:pt>
                <c:pt idx="24">
                  <c:v>20697.5304</c:v>
                </c:pt>
                <c:pt idx="25">
                  <c:v>27401.684400000002</c:v>
                </c:pt>
                <c:pt idx="26">
                  <c:v>26442.266400000004</c:v>
                </c:pt>
                <c:pt idx="27">
                  <c:v>33590.224799999996</c:v>
                </c:pt>
                <c:pt idx="28">
                  <c:v>24018.411600000003</c:v>
                </c:pt>
                <c:pt idx="29">
                  <c:v>15071.6916</c:v>
                </c:pt>
                <c:pt idx="30">
                  <c:v>22618.720800000003</c:v>
                </c:pt>
                <c:pt idx="31">
                  <c:v>36420.213600000003</c:v>
                </c:pt>
                <c:pt idx="32">
                  <c:v>35172.381600000001</c:v>
                </c:pt>
                <c:pt idx="33">
                  <c:v>29637.187200000004</c:v>
                </c:pt>
                <c:pt idx="34">
                  <c:v>34548.465599999996</c:v>
                </c:pt>
                <c:pt idx="35">
                  <c:v>41961.294000000002</c:v>
                </c:pt>
                <c:pt idx="36">
                  <c:v>39782.296800000004</c:v>
                </c:pt>
                <c:pt idx="37">
                  <c:v>35530.250399999997</c:v>
                </c:pt>
                <c:pt idx="38">
                  <c:v>29453.544000000002</c:v>
                </c:pt>
                <c:pt idx="39">
                  <c:v>39327.897599999997</c:v>
                </c:pt>
                <c:pt idx="40">
                  <c:v>45313.959600000002</c:v>
                </c:pt>
              </c:numCache>
            </c:numRef>
          </c:val>
        </c:ser>
        <c:ser>
          <c:idx val="17"/>
          <c:order val="7"/>
          <c:tx>
            <c:strRef>
              <c:f>PP!$S$161</c:f>
              <c:strCache>
                <c:ptCount val="1"/>
                <c:pt idx="0">
                  <c:v>Rye, all</c:v>
                </c:pt>
              </c:strCache>
            </c:strRef>
          </c:tx>
          <c:spPr>
            <a:solidFill>
              <a:srgbClr val="EEECE1">
                <a:lumMod val="90000"/>
              </a:srgbClr>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PP!$S$166:$S$206</c:f>
              <c:numCache>
                <c:formatCode>0</c:formatCode>
                <c:ptCount val="41"/>
                <c:pt idx="0">
                  <c:v>1795.1999999999998</c:v>
                </c:pt>
                <c:pt idx="1">
                  <c:v>2469.5</c:v>
                </c:pt>
                <c:pt idx="2">
                  <c:v>2654.3</c:v>
                </c:pt>
                <c:pt idx="3">
                  <c:v>2091.1</c:v>
                </c:pt>
                <c:pt idx="4">
                  <c:v>1996.5</c:v>
                </c:pt>
                <c:pt idx="5">
                  <c:v>3075.05</c:v>
                </c:pt>
                <c:pt idx="6">
                  <c:v>2524.5</c:v>
                </c:pt>
                <c:pt idx="7">
                  <c:v>2016.85</c:v>
                </c:pt>
                <c:pt idx="8">
                  <c:v>4537.5</c:v>
                </c:pt>
                <c:pt idx="9">
                  <c:v>4576</c:v>
                </c:pt>
                <c:pt idx="10">
                  <c:v>3967.7</c:v>
                </c:pt>
                <c:pt idx="11">
                  <c:v>3095.95</c:v>
                </c:pt>
                <c:pt idx="12">
                  <c:v>2706.55</c:v>
                </c:pt>
                <c:pt idx="13">
                  <c:v>2537.15</c:v>
                </c:pt>
                <c:pt idx="14">
                  <c:v>2011.35</c:v>
                </c:pt>
                <c:pt idx="15">
                  <c:v>1327.6999999999998</c:v>
                </c:pt>
                <c:pt idx="16">
                  <c:v>4176.7</c:v>
                </c:pt>
                <c:pt idx="17">
                  <c:v>3017.2999999999997</c:v>
                </c:pt>
                <c:pt idx="18">
                  <c:v>1564.75</c:v>
                </c:pt>
                <c:pt idx="19">
                  <c:v>1376.1</c:v>
                </c:pt>
                <c:pt idx="20">
                  <c:v>1592.7999999999997</c:v>
                </c:pt>
                <c:pt idx="21">
                  <c:v>1914</c:v>
                </c:pt>
                <c:pt idx="22">
                  <c:v>1425.05</c:v>
                </c:pt>
                <c:pt idx="23">
                  <c:v>1455.85</c:v>
                </c:pt>
                <c:pt idx="24">
                  <c:v>1467.3999999999999</c:v>
                </c:pt>
                <c:pt idx="25">
                  <c:v>1906.85</c:v>
                </c:pt>
                <c:pt idx="26">
                  <c:v>1743.5000000000002</c:v>
                </c:pt>
                <c:pt idx="27">
                  <c:v>1079.0999999999999</c:v>
                </c:pt>
                <c:pt idx="28">
                  <c:v>905.84999999999991</c:v>
                </c:pt>
                <c:pt idx="29">
                  <c:v>451.55</c:v>
                </c:pt>
                <c:pt idx="30">
                  <c:v>1447.05</c:v>
                </c:pt>
                <c:pt idx="31">
                  <c:v>1809.5</c:v>
                </c:pt>
                <c:pt idx="32">
                  <c:v>1503.15</c:v>
                </c:pt>
                <c:pt idx="33">
                  <c:v>1830.4</c:v>
                </c:pt>
                <c:pt idx="34">
                  <c:v>1148.4000000000001</c:v>
                </c:pt>
                <c:pt idx="35">
                  <c:v>1383.25</c:v>
                </c:pt>
                <c:pt idx="36">
                  <c:v>1335.95</c:v>
                </c:pt>
                <c:pt idx="37">
                  <c:v>1082.4000000000001</c:v>
                </c:pt>
                <c:pt idx="38">
                  <c:v>1156.0999999999999</c:v>
                </c:pt>
                <c:pt idx="39">
                  <c:v>1690.7</c:v>
                </c:pt>
                <c:pt idx="40">
                  <c:v>981.75</c:v>
                </c:pt>
              </c:numCache>
            </c:numRef>
          </c:val>
        </c:ser>
        <c:ser>
          <c:idx val="19"/>
          <c:order val="8"/>
          <c:tx>
            <c:strRef>
              <c:f>PP!$U$161</c:f>
              <c:strCache>
                <c:ptCount val="1"/>
                <c:pt idx="0">
                  <c:v>Soybeans</c:v>
                </c:pt>
              </c:strCache>
            </c:strRef>
          </c:tx>
          <c:spPr>
            <a:solidFill>
              <a:srgbClr val="8064A2">
                <a:lumMod val="75000"/>
              </a:srgbClr>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PP!$U$166:$U$206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734</c:v>
                </c:pt>
                <c:pt idx="29">
                  <c:v>2178</c:v>
                </c:pt>
                <c:pt idx="30">
                  <c:v>2994</c:v>
                </c:pt>
                <c:pt idx="31">
                  <c:v>816</c:v>
                </c:pt>
                <c:pt idx="32">
                  <c:v>1116</c:v>
                </c:pt>
                <c:pt idx="33">
                  <c:v>5046</c:v>
                </c:pt>
                <c:pt idx="34">
                  <c:v>4056</c:v>
                </c:pt>
                <c:pt idx="35">
                  <c:v>4844</c:v>
                </c:pt>
                <c:pt idx="36">
                  <c:v>6422</c:v>
                </c:pt>
                <c:pt idx="37">
                  <c:v>8708</c:v>
                </c:pt>
                <c:pt idx="38">
                  <c:v>8274</c:v>
                </c:pt>
                <c:pt idx="39">
                  <c:v>15404</c:v>
                </c:pt>
                <c:pt idx="40">
                  <c:v>23732</c:v>
                </c:pt>
              </c:numCache>
            </c:numRef>
          </c:val>
        </c:ser>
        <c:ser>
          <c:idx val="22"/>
          <c:order val="9"/>
          <c:tx>
            <c:strRef>
              <c:f>PP!$X$161</c:f>
              <c:strCache>
                <c:ptCount val="1"/>
                <c:pt idx="0">
                  <c:v>Tame hay</c:v>
                </c:pt>
              </c:strCache>
            </c:strRef>
          </c:tx>
          <c:spPr>
            <a:solidFill>
              <a:srgbClr val="9BBB59">
                <a:lumMod val="60000"/>
                <a:lumOff val="40000"/>
              </a:srgbClr>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PP!$X$166:$X$206</c:f>
              <c:numCache>
                <c:formatCode>0</c:formatCode>
                <c:ptCount val="41"/>
                <c:pt idx="0">
                  <c:v>225354</c:v>
                </c:pt>
                <c:pt idx="1">
                  <c:v>244122</c:v>
                </c:pt>
                <c:pt idx="2">
                  <c:v>244122</c:v>
                </c:pt>
                <c:pt idx="3">
                  <c:v>254564</c:v>
                </c:pt>
                <c:pt idx="4">
                  <c:v>250401</c:v>
                </c:pt>
                <c:pt idx="5">
                  <c:v>294193</c:v>
                </c:pt>
                <c:pt idx="6">
                  <c:v>260843</c:v>
                </c:pt>
                <c:pt idx="7">
                  <c:v>191958</c:v>
                </c:pt>
                <c:pt idx="8">
                  <c:v>235773</c:v>
                </c:pt>
                <c:pt idx="9">
                  <c:v>242052</c:v>
                </c:pt>
                <c:pt idx="10">
                  <c:v>260820</c:v>
                </c:pt>
                <c:pt idx="11">
                  <c:v>242052</c:v>
                </c:pt>
                <c:pt idx="12">
                  <c:v>206563</c:v>
                </c:pt>
                <c:pt idx="13">
                  <c:v>317151.59999999998</c:v>
                </c:pt>
                <c:pt idx="14">
                  <c:v>312979.40000000002</c:v>
                </c:pt>
                <c:pt idx="15">
                  <c:v>287941.59999999998</c:v>
                </c:pt>
                <c:pt idx="16">
                  <c:v>312977.09999999998</c:v>
                </c:pt>
                <c:pt idx="17">
                  <c:v>359924.7</c:v>
                </c:pt>
                <c:pt idx="18">
                  <c:v>354710.6</c:v>
                </c:pt>
                <c:pt idx="19">
                  <c:v>321951.7</c:v>
                </c:pt>
                <c:pt idx="20">
                  <c:v>295660.40000000002</c:v>
                </c:pt>
                <c:pt idx="21">
                  <c:v>360968.9</c:v>
                </c:pt>
                <c:pt idx="22">
                  <c:v>264987.59999999998</c:v>
                </c:pt>
                <c:pt idx="23">
                  <c:v>301502.40000000002</c:v>
                </c:pt>
                <c:pt idx="24">
                  <c:v>174225</c:v>
                </c:pt>
                <c:pt idx="25">
                  <c:v>250904.69999999998</c:v>
                </c:pt>
                <c:pt idx="26">
                  <c:v>309849.09999999998</c:v>
                </c:pt>
                <c:pt idx="27">
                  <c:v>280114.7</c:v>
                </c:pt>
                <c:pt idx="28">
                  <c:v>220128.4</c:v>
                </c:pt>
                <c:pt idx="29">
                  <c:v>167964.40000000002</c:v>
                </c:pt>
                <c:pt idx="30">
                  <c:v>266034.09999999998</c:v>
                </c:pt>
                <c:pt idx="31">
                  <c:v>364101.5</c:v>
                </c:pt>
                <c:pt idx="32">
                  <c:v>413652.69999999995</c:v>
                </c:pt>
                <c:pt idx="33">
                  <c:v>393833.6</c:v>
                </c:pt>
                <c:pt idx="34">
                  <c:v>410209.6</c:v>
                </c:pt>
                <c:pt idx="35">
                  <c:v>373906.4</c:v>
                </c:pt>
                <c:pt idx="36">
                  <c:v>269162.09999999998</c:v>
                </c:pt>
                <c:pt idx="37">
                  <c:v>409271.2</c:v>
                </c:pt>
                <c:pt idx="38">
                  <c:v>380792.6</c:v>
                </c:pt>
                <c:pt idx="39">
                  <c:v>355336.19999999995</c:v>
                </c:pt>
                <c:pt idx="40">
                  <c:v>350848.9</c:v>
                </c:pt>
              </c:numCache>
            </c:numRef>
          </c:val>
        </c:ser>
        <c:ser>
          <c:idx val="24"/>
          <c:order val="10"/>
          <c:tx>
            <c:strRef>
              <c:f>PP!$Z$161</c:f>
              <c:strCache>
                <c:ptCount val="1"/>
                <c:pt idx="0">
                  <c:v>Wheat, all</c:v>
                </c:pt>
              </c:strCache>
            </c:strRef>
          </c:tx>
          <c:spPr>
            <a:solidFill>
              <a:srgbClr val="F79646">
                <a:lumMod val="60000"/>
                <a:lumOff val="40000"/>
              </a:srgbClr>
            </a:solidFill>
            <a:ln w="25400">
              <a:noFill/>
            </a:ln>
          </c:spPr>
          <c:cat>
            <c:numRef>
              <c:f>PP!$A$166:$A$206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PP!$Z$166:$Z$206</c:f>
              <c:numCache>
                <c:formatCode>0</c:formatCode>
                <c:ptCount val="41"/>
                <c:pt idx="0">
                  <c:v>85910</c:v>
                </c:pt>
                <c:pt idx="1">
                  <c:v>69597</c:v>
                </c:pt>
                <c:pt idx="2">
                  <c:v>89815</c:v>
                </c:pt>
                <c:pt idx="3">
                  <c:v>125136</c:v>
                </c:pt>
                <c:pt idx="4">
                  <c:v>103587</c:v>
                </c:pt>
                <c:pt idx="5">
                  <c:v>113157</c:v>
                </c:pt>
                <c:pt idx="6">
                  <c:v>89512.5</c:v>
                </c:pt>
                <c:pt idx="7">
                  <c:v>100287</c:v>
                </c:pt>
                <c:pt idx="8">
                  <c:v>131092.5</c:v>
                </c:pt>
                <c:pt idx="9">
                  <c:v>143698.5</c:v>
                </c:pt>
                <c:pt idx="10">
                  <c:v>139849.04999999999</c:v>
                </c:pt>
                <c:pt idx="11">
                  <c:v>110606.65</c:v>
                </c:pt>
                <c:pt idx="12">
                  <c:v>126384.5</c:v>
                </c:pt>
                <c:pt idx="13">
                  <c:v>165224.4</c:v>
                </c:pt>
                <c:pt idx="14">
                  <c:v>137244.79999999999</c:v>
                </c:pt>
                <c:pt idx="15">
                  <c:v>79602.05</c:v>
                </c:pt>
                <c:pt idx="16">
                  <c:v>128742.34999999999</c:v>
                </c:pt>
                <c:pt idx="17">
                  <c:v>167008.04999999999</c:v>
                </c:pt>
                <c:pt idx="18">
                  <c:v>170941.1</c:v>
                </c:pt>
                <c:pt idx="19">
                  <c:v>155800.70000000001</c:v>
                </c:pt>
                <c:pt idx="20">
                  <c:v>144587.85</c:v>
                </c:pt>
                <c:pt idx="21">
                  <c:v>117701.1</c:v>
                </c:pt>
                <c:pt idx="22">
                  <c:v>128340.85</c:v>
                </c:pt>
                <c:pt idx="23">
                  <c:v>157919.29999999999</c:v>
                </c:pt>
                <c:pt idx="24">
                  <c:v>127928.9</c:v>
                </c:pt>
                <c:pt idx="25">
                  <c:v>124149.85</c:v>
                </c:pt>
                <c:pt idx="26">
                  <c:v>138693.5</c:v>
                </c:pt>
                <c:pt idx="27">
                  <c:v>136408.25</c:v>
                </c:pt>
                <c:pt idx="28">
                  <c:v>105304.65</c:v>
                </c:pt>
                <c:pt idx="29">
                  <c:v>78825.45</c:v>
                </c:pt>
                <c:pt idx="30">
                  <c:v>113018.95</c:v>
                </c:pt>
                <c:pt idx="31">
                  <c:v>125622.2</c:v>
                </c:pt>
                <c:pt idx="32">
                  <c:v>130411.6</c:v>
                </c:pt>
                <c:pt idx="33">
                  <c:v>123212.09999999999</c:v>
                </c:pt>
                <c:pt idx="34">
                  <c:v>101102.65000000001</c:v>
                </c:pt>
                <c:pt idx="35">
                  <c:v>139476.69999999998</c:v>
                </c:pt>
                <c:pt idx="36">
                  <c:v>135185.04999999999</c:v>
                </c:pt>
                <c:pt idx="37">
                  <c:v>115601.75</c:v>
                </c:pt>
                <c:pt idx="38">
                  <c:v>124268.65000000001</c:v>
                </c:pt>
                <c:pt idx="39">
                  <c:v>137605.04999999999</c:v>
                </c:pt>
                <c:pt idx="40">
                  <c:v>191180.55</c:v>
                </c:pt>
              </c:numCache>
            </c:numRef>
          </c:val>
        </c:ser>
        <c:dLbls>
          <c:showLegendKey val="0"/>
          <c:showVal val="0"/>
          <c:showCatName val="0"/>
          <c:showSerName val="0"/>
          <c:showPercent val="0"/>
          <c:showBubbleSize val="0"/>
        </c:dLbls>
        <c:axId val="202937088"/>
        <c:axId val="202938624"/>
      </c:areaChart>
      <c:dateAx>
        <c:axId val="202937088"/>
        <c:scaling>
          <c:orientation val="minMax"/>
        </c:scaling>
        <c:delete val="0"/>
        <c:axPos val="b"/>
        <c:numFmt formatCode="General" sourceLinked="1"/>
        <c:majorTickMark val="out"/>
        <c:minorTickMark val="none"/>
        <c:tickLblPos val="nextTo"/>
        <c:crossAx val="202938624"/>
        <c:crosses val="autoZero"/>
        <c:auto val="0"/>
        <c:lblOffset val="100"/>
        <c:baseTimeUnit val="days"/>
        <c:majorUnit val="5"/>
        <c:majorTimeUnit val="days"/>
      </c:dateAx>
      <c:valAx>
        <c:axId val="202938624"/>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202937088"/>
        <c:crosses val="autoZero"/>
        <c:crossBetween val="midCat"/>
        <c:dispUnits>
          <c:builtInUnit val="thousands"/>
        </c:dispUnits>
      </c:valAx>
    </c:plotArea>
    <c:legend>
      <c:legendPos val="r"/>
      <c:layout>
        <c:manualLayout>
          <c:xMode val="edge"/>
          <c:yMode val="edge"/>
          <c:x val="0.79679915723191386"/>
          <c:y val="8.153316129601447E-2"/>
          <c:w val="0.18844170860553483"/>
          <c:h val="0.8599693980040212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PP!$B$57</c:f>
              <c:strCache>
                <c:ptCount val="1"/>
                <c:pt idx="0">
                  <c:v>Barley</c:v>
                </c:pt>
              </c:strCache>
            </c:strRef>
          </c:tx>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PP!$B$62:$B$102</c:f>
              <c:numCache>
                <c:formatCode>0</c:formatCode>
                <c:ptCount val="41"/>
                <c:pt idx="0">
                  <c:v>203007</c:v>
                </c:pt>
                <c:pt idx="1">
                  <c:v>173292</c:v>
                </c:pt>
                <c:pt idx="2">
                  <c:v>186984</c:v>
                </c:pt>
                <c:pt idx="3">
                  <c:v>208047</c:v>
                </c:pt>
                <c:pt idx="4">
                  <c:v>235473</c:v>
                </c:pt>
                <c:pt idx="5">
                  <c:v>204393</c:v>
                </c:pt>
                <c:pt idx="6">
                  <c:v>163233</c:v>
                </c:pt>
                <c:pt idx="7">
                  <c:v>219030</c:v>
                </c:pt>
                <c:pt idx="8">
                  <c:v>265188</c:v>
                </c:pt>
                <c:pt idx="9">
                  <c:v>264264</c:v>
                </c:pt>
                <c:pt idx="10">
                  <c:v>191121</c:v>
                </c:pt>
                <c:pt idx="11">
                  <c:v>189756</c:v>
                </c:pt>
                <c:pt idx="12">
                  <c:v>229530</c:v>
                </c:pt>
                <c:pt idx="13">
                  <c:v>272504.40000000002</c:v>
                </c:pt>
                <c:pt idx="14">
                  <c:v>261300.90000000002</c:v>
                </c:pt>
                <c:pt idx="15">
                  <c:v>190661.1</c:v>
                </c:pt>
                <c:pt idx="16">
                  <c:v>218551.2</c:v>
                </c:pt>
                <c:pt idx="17">
                  <c:v>254215.5</c:v>
                </c:pt>
                <c:pt idx="18">
                  <c:v>217866.6</c:v>
                </c:pt>
                <c:pt idx="19">
                  <c:v>201177.90000000002</c:v>
                </c:pt>
                <c:pt idx="20">
                  <c:v>247812.6</c:v>
                </c:pt>
                <c:pt idx="21">
                  <c:v>224952</c:v>
                </c:pt>
                <c:pt idx="22">
                  <c:v>252386.4</c:v>
                </c:pt>
                <c:pt idx="23">
                  <c:v>305421.90000000002</c:v>
                </c:pt>
                <c:pt idx="24">
                  <c:v>260114.4</c:v>
                </c:pt>
                <c:pt idx="25">
                  <c:v>243652.5</c:v>
                </c:pt>
                <c:pt idx="26">
                  <c:v>255036.6</c:v>
                </c:pt>
                <c:pt idx="27">
                  <c:v>256042.5</c:v>
                </c:pt>
                <c:pt idx="28">
                  <c:v>202366.5</c:v>
                </c:pt>
                <c:pt idx="29">
                  <c:v>131222.70000000001</c:v>
                </c:pt>
                <c:pt idx="30">
                  <c:v>232953</c:v>
                </c:pt>
                <c:pt idx="31">
                  <c:v>243333.3</c:v>
                </c:pt>
                <c:pt idx="32">
                  <c:v>226873.5</c:v>
                </c:pt>
                <c:pt idx="33">
                  <c:v>185564.40000000002</c:v>
                </c:pt>
                <c:pt idx="34">
                  <c:v>213429.3</c:v>
                </c:pt>
                <c:pt idx="35">
                  <c:v>234418.8</c:v>
                </c:pt>
                <c:pt idx="36">
                  <c:v>186456.9</c:v>
                </c:pt>
                <c:pt idx="37">
                  <c:v>146036.09999999998</c:v>
                </c:pt>
                <c:pt idx="38">
                  <c:v>154723.79999999999</c:v>
                </c:pt>
                <c:pt idx="39">
                  <c:v>156093</c:v>
                </c:pt>
                <c:pt idx="40">
                  <c:v>202912.5</c:v>
                </c:pt>
              </c:numCache>
            </c:numRef>
          </c:val>
        </c:ser>
        <c:ser>
          <c:idx val="3"/>
          <c:order val="1"/>
          <c:tx>
            <c:strRef>
              <c:f>PP!$C$57</c:f>
              <c:strCache>
                <c:ptCount val="1"/>
                <c:pt idx="0">
                  <c:v>Beans, dry</c:v>
                </c:pt>
              </c:strCache>
            </c:strRef>
          </c:tx>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PP!$C$62:$C$102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1120</c:v>
                </c:pt>
                <c:pt idx="20">
                  <c:v>1505</c:v>
                </c:pt>
                <c:pt idx="21">
                  <c:v>3515</c:v>
                </c:pt>
                <c:pt idx="22">
                  <c:v>3650</c:v>
                </c:pt>
                <c:pt idx="23">
                  <c:v>2950</c:v>
                </c:pt>
                <c:pt idx="24">
                  <c:v>4200</c:v>
                </c:pt>
                <c:pt idx="25">
                  <c:v>5875</c:v>
                </c:pt>
                <c:pt idx="26">
                  <c:v>8215</c:v>
                </c:pt>
                <c:pt idx="27">
                  <c:v>9545</c:v>
                </c:pt>
                <c:pt idx="28">
                  <c:v>10975</c:v>
                </c:pt>
                <c:pt idx="29">
                  <c:v>13150</c:v>
                </c:pt>
                <c:pt idx="30">
                  <c:v>11290</c:v>
                </c:pt>
                <c:pt idx="31">
                  <c:v>3635</c:v>
                </c:pt>
                <c:pt idx="32">
                  <c:v>5510</c:v>
                </c:pt>
                <c:pt idx="33">
                  <c:v>10705</c:v>
                </c:pt>
                <c:pt idx="34">
                  <c:v>7825</c:v>
                </c:pt>
                <c:pt idx="35">
                  <c:v>6340</c:v>
                </c:pt>
                <c:pt idx="36">
                  <c:v>6985</c:v>
                </c:pt>
                <c:pt idx="37">
                  <c:v>5395</c:v>
                </c:pt>
                <c:pt idx="38">
                  <c:v>4265</c:v>
                </c:pt>
                <c:pt idx="39">
                  <c:v>7825</c:v>
                </c:pt>
                <c:pt idx="40">
                  <c:v>6145</c:v>
                </c:pt>
              </c:numCache>
            </c:numRef>
          </c:val>
        </c:ser>
        <c:ser>
          <c:idx val="10"/>
          <c:order val="2"/>
          <c:tx>
            <c:strRef>
              <c:f>PP!$F$57</c:f>
              <c:strCache>
                <c:ptCount val="1"/>
                <c:pt idx="0">
                  <c:v>Canola</c:v>
                </c:pt>
              </c:strCache>
            </c:strRef>
          </c:tx>
          <c:spPr>
            <a:solidFill>
              <a:srgbClr val="1F497D">
                <a:lumMod val="60000"/>
                <a:lumOff val="40000"/>
              </a:srgbClr>
            </a:solidFill>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PP!$F$62:$F$102</c:f>
              <c:numCache>
                <c:formatCode>0</c:formatCode>
                <c:ptCount val="41"/>
                <c:pt idx="0">
                  <c:v>41868.633782489604</c:v>
                </c:pt>
                <c:pt idx="1">
                  <c:v>39766.616674723133</c:v>
                </c:pt>
                <c:pt idx="2">
                  <c:v>62713.134452447113</c:v>
                </c:pt>
                <c:pt idx="3">
                  <c:v>28223.893364194089</c:v>
                </c:pt>
                <c:pt idx="4">
                  <c:v>65268.686362367342</c:v>
                </c:pt>
                <c:pt idx="5">
                  <c:v>116849.28072548915</c:v>
                </c:pt>
                <c:pt idx="6">
                  <c:v>113753.77299332709</c:v>
                </c:pt>
                <c:pt idx="7">
                  <c:v>82747.090525156673</c:v>
                </c:pt>
                <c:pt idx="8">
                  <c:v>61771.064891917849</c:v>
                </c:pt>
                <c:pt idx="9">
                  <c:v>73684.075586038409</c:v>
                </c:pt>
                <c:pt idx="10">
                  <c:v>86686.620950019133</c:v>
                </c:pt>
                <c:pt idx="11">
                  <c:v>114445.04912188285</c:v>
                </c:pt>
                <c:pt idx="12">
                  <c:v>116202.44558252516</c:v>
                </c:pt>
                <c:pt idx="13">
                  <c:v>120954.01150659715</c:v>
                </c:pt>
                <c:pt idx="14">
                  <c:v>122367.88295275322</c:v>
                </c:pt>
                <c:pt idx="15">
                  <c:v>142005.23144794832</c:v>
                </c:pt>
                <c:pt idx="16">
                  <c:v>108168.01568247093</c:v>
                </c:pt>
                <c:pt idx="17">
                  <c:v>108327.18443186264</c:v>
                </c:pt>
                <c:pt idx="18">
                  <c:v>139865.01563479516</c:v>
                </c:pt>
                <c:pt idx="19">
                  <c:v>129237.60593784291</c:v>
                </c:pt>
                <c:pt idx="20">
                  <c:v>183941.18228094751</c:v>
                </c:pt>
                <c:pt idx="21">
                  <c:v>242404.59877898812</c:v>
                </c:pt>
                <c:pt idx="22">
                  <c:v>214783.78051612899</c:v>
                </c:pt>
                <c:pt idx="23">
                  <c:v>167250.19736231863</c:v>
                </c:pt>
                <c:pt idx="24">
                  <c:v>213373.79847876262</c:v>
                </c:pt>
                <c:pt idx="25">
                  <c:v>252511.21965742848</c:v>
                </c:pt>
                <c:pt idx="26">
                  <c:v>287770.01350398979</c:v>
                </c:pt>
                <c:pt idx="27">
                  <c:v>237783.18340050094</c:v>
                </c:pt>
                <c:pt idx="28">
                  <c:v>167053.02429564737</c:v>
                </c:pt>
                <c:pt idx="29">
                  <c:v>150765.00609108762</c:v>
                </c:pt>
                <c:pt idx="30">
                  <c:v>223126.70423376793</c:v>
                </c:pt>
                <c:pt idx="31">
                  <c:v>250381.72455365985</c:v>
                </c:pt>
                <c:pt idx="32">
                  <c:v>305516.07293096115</c:v>
                </c:pt>
                <c:pt idx="33">
                  <c:v>294391.29995415045</c:v>
                </c:pt>
                <c:pt idx="34">
                  <c:v>317328.35198692791</c:v>
                </c:pt>
                <c:pt idx="35">
                  <c:v>405902.86980839248</c:v>
                </c:pt>
                <c:pt idx="36">
                  <c:v>413037.73426414805</c:v>
                </c:pt>
                <c:pt idx="37">
                  <c:v>411804.5422142726</c:v>
                </c:pt>
                <c:pt idx="38">
                  <c:v>468105.11350959749</c:v>
                </c:pt>
                <c:pt idx="39">
                  <c:v>454239.37373104767</c:v>
                </c:pt>
                <c:pt idx="40">
                  <c:v>564096.72549897677</c:v>
                </c:pt>
              </c:numCache>
            </c:numRef>
          </c:val>
        </c:ser>
        <c:ser>
          <c:idx val="15"/>
          <c:order val="3"/>
          <c:tx>
            <c:strRef>
              <c:f>PP!$J$57</c:f>
              <c:strCache>
                <c:ptCount val="1"/>
                <c:pt idx="0">
                  <c:v>Corn for grain</c:v>
                </c:pt>
              </c:strCache>
            </c:strRef>
          </c:tx>
          <c:spPr>
            <a:solidFill>
              <a:srgbClr val="8064A2">
                <a:lumMod val="60000"/>
                <a:lumOff val="40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PP!$J$62:$J$102</c:f>
              <c:numCache>
                <c:formatCode>0</c:formatCode>
                <c:ptCount val="41"/>
                <c:pt idx="0">
                  <c:v>268.8</c:v>
                </c:pt>
                <c:pt idx="1">
                  <c:v>57.6</c:v>
                </c:pt>
                <c:pt idx="2">
                  <c:v>229.2</c:v>
                </c:pt>
                <c:pt idx="3">
                  <c:v>350.4</c:v>
                </c:pt>
                <c:pt idx="4">
                  <c:v>472.8</c:v>
                </c:pt>
                <c:pt idx="5">
                  <c:v>1767.6</c:v>
                </c:pt>
                <c:pt idx="6">
                  <c:v>2509.1999999999998</c:v>
                </c:pt>
                <c:pt idx="7">
                  <c:v>2460</c:v>
                </c:pt>
                <c:pt idx="8">
                  <c:v>5547.6</c:v>
                </c:pt>
                <c:pt idx="9">
                  <c:v>3334.8</c:v>
                </c:pt>
                <c:pt idx="10">
                  <c:v>2997.6</c:v>
                </c:pt>
                <c:pt idx="11">
                  <c:v>3243.6</c:v>
                </c:pt>
                <c:pt idx="12">
                  <c:v>1278</c:v>
                </c:pt>
                <c:pt idx="13">
                  <c:v>939.6</c:v>
                </c:pt>
                <c:pt idx="14">
                  <c:v>1524</c:v>
                </c:pt>
                <c:pt idx="15">
                  <c:v>1676.3999999999999</c:v>
                </c:pt>
                <c:pt idx="16">
                  <c:v>1539.6</c:v>
                </c:pt>
                <c:pt idx="17">
                  <c:v>2179.1999999999998</c:v>
                </c:pt>
                <c:pt idx="18">
                  <c:v>2712</c:v>
                </c:pt>
                <c:pt idx="19">
                  <c:v>494.4</c:v>
                </c:pt>
                <c:pt idx="20">
                  <c:v>594</c:v>
                </c:pt>
                <c:pt idx="21">
                  <c:v>1554</c:v>
                </c:pt>
                <c:pt idx="22">
                  <c:v>1280.4000000000001</c:v>
                </c:pt>
                <c:pt idx="23">
                  <c:v>1783.2</c:v>
                </c:pt>
                <c:pt idx="24">
                  <c:v>1951.2</c:v>
                </c:pt>
                <c:pt idx="25">
                  <c:v>2727.6000000000004</c:v>
                </c:pt>
                <c:pt idx="26">
                  <c:v>3109.2</c:v>
                </c:pt>
                <c:pt idx="27">
                  <c:v>3505.2000000000003</c:v>
                </c:pt>
                <c:pt idx="28">
                  <c:v>3081.6</c:v>
                </c:pt>
                <c:pt idx="29">
                  <c:v>4663.2000000000007</c:v>
                </c:pt>
                <c:pt idx="30">
                  <c:v>6034.8</c:v>
                </c:pt>
                <c:pt idx="31">
                  <c:v>313.2</c:v>
                </c:pt>
                <c:pt idx="32">
                  <c:v>2353.2000000000003</c:v>
                </c:pt>
                <c:pt idx="33">
                  <c:v>4675.2</c:v>
                </c:pt>
                <c:pt idx="34">
                  <c:v>6196.8</c:v>
                </c:pt>
                <c:pt idx="35">
                  <c:v>6111.5999999999995</c:v>
                </c:pt>
                <c:pt idx="36">
                  <c:v>4876.7999999999993</c:v>
                </c:pt>
                <c:pt idx="37">
                  <c:v>5761.2</c:v>
                </c:pt>
                <c:pt idx="38">
                  <c:v>5395.2</c:v>
                </c:pt>
                <c:pt idx="39">
                  <c:v>10212</c:v>
                </c:pt>
                <c:pt idx="40">
                  <c:v>15423.6</c:v>
                </c:pt>
              </c:numCache>
            </c:numRef>
          </c:val>
        </c:ser>
        <c:ser>
          <c:idx val="19"/>
          <c:order val="4"/>
          <c:tx>
            <c:strRef>
              <c:f>PP!$M$57</c:f>
              <c:strCache>
                <c:ptCount val="1"/>
                <c:pt idx="0">
                  <c:v>Flaxseed</c:v>
                </c:pt>
              </c:strCache>
            </c:strRef>
          </c:tx>
          <c:spPr>
            <a:solidFill>
              <a:srgbClr val="C0504D">
                <a:lumMod val="60000"/>
                <a:lumOff val="40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PP!$M$62:$M$102</c:f>
              <c:numCache>
                <c:formatCode>0</c:formatCode>
                <c:ptCount val="41"/>
                <c:pt idx="0">
                  <c:v>22176</c:v>
                </c:pt>
                <c:pt idx="1">
                  <c:v>15772.5</c:v>
                </c:pt>
                <c:pt idx="2">
                  <c:v>20007</c:v>
                </c:pt>
                <c:pt idx="3">
                  <c:v>12460.5</c:v>
                </c:pt>
                <c:pt idx="4">
                  <c:v>29376</c:v>
                </c:pt>
                <c:pt idx="5">
                  <c:v>25717.5</c:v>
                </c:pt>
                <c:pt idx="6">
                  <c:v>36693</c:v>
                </c:pt>
                <c:pt idx="7">
                  <c:v>19885.5</c:v>
                </c:pt>
                <c:pt idx="8">
                  <c:v>21033</c:v>
                </c:pt>
                <c:pt idx="9">
                  <c:v>33835.5</c:v>
                </c:pt>
                <c:pt idx="10">
                  <c:v>19975.5</c:v>
                </c:pt>
                <c:pt idx="11">
                  <c:v>31207.5</c:v>
                </c:pt>
                <c:pt idx="12">
                  <c:v>40360.5</c:v>
                </c:pt>
                <c:pt idx="13">
                  <c:v>44581.5</c:v>
                </c:pt>
                <c:pt idx="14">
                  <c:v>31549.5</c:v>
                </c:pt>
                <c:pt idx="15">
                  <c:v>14742</c:v>
                </c:pt>
                <c:pt idx="16">
                  <c:v>22405.5</c:v>
                </c:pt>
                <c:pt idx="17">
                  <c:v>40005</c:v>
                </c:pt>
                <c:pt idx="18">
                  <c:v>28575</c:v>
                </c:pt>
                <c:pt idx="19">
                  <c:v>15147</c:v>
                </c:pt>
                <c:pt idx="20">
                  <c:v>28233</c:v>
                </c:pt>
                <c:pt idx="21">
                  <c:v>43546.5</c:v>
                </c:pt>
                <c:pt idx="22">
                  <c:v>49720.5</c:v>
                </c:pt>
                <c:pt idx="23">
                  <c:v>38295</c:v>
                </c:pt>
                <c:pt idx="24">
                  <c:v>40293</c:v>
                </c:pt>
                <c:pt idx="25">
                  <c:v>48640.5</c:v>
                </c:pt>
                <c:pt idx="26">
                  <c:v>46008</c:v>
                </c:pt>
                <c:pt idx="27">
                  <c:v>31203</c:v>
                </c:pt>
                <c:pt idx="28">
                  <c:v>32175</c:v>
                </c:pt>
                <c:pt idx="29">
                  <c:v>30573</c:v>
                </c:pt>
                <c:pt idx="30">
                  <c:v>33948</c:v>
                </c:pt>
                <c:pt idx="31">
                  <c:v>23260.5</c:v>
                </c:pt>
                <c:pt idx="32">
                  <c:v>44577</c:v>
                </c:pt>
                <c:pt idx="33">
                  <c:v>44496</c:v>
                </c:pt>
                <c:pt idx="34">
                  <c:v>28507.5</c:v>
                </c:pt>
                <c:pt idx="35">
                  <c:v>38749.5</c:v>
                </c:pt>
                <c:pt idx="36">
                  <c:v>41170.5</c:v>
                </c:pt>
                <c:pt idx="37">
                  <c:v>18832.5</c:v>
                </c:pt>
                <c:pt idx="38">
                  <c:v>17950.5</c:v>
                </c:pt>
                <c:pt idx="39">
                  <c:v>22000.5</c:v>
                </c:pt>
                <c:pt idx="40">
                  <c:v>32053.5</c:v>
                </c:pt>
              </c:numCache>
            </c:numRef>
          </c:val>
        </c:ser>
        <c:ser>
          <c:idx val="1"/>
          <c:order val="5"/>
          <c:tx>
            <c:strRef>
              <c:f>PP!$Q$57</c:f>
              <c:strCache>
                <c:ptCount val="1"/>
                <c:pt idx="0">
                  <c:v>Oats</c:v>
                </c:pt>
              </c:strCache>
            </c:strRef>
          </c:tx>
          <c:spPr>
            <a:solidFill>
              <a:srgbClr val="FFFF00"/>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PP!$Q$62:$Q$102</c:f>
              <c:numCache>
                <c:formatCode>0</c:formatCode>
                <c:ptCount val="41"/>
                <c:pt idx="0">
                  <c:v>101064</c:v>
                </c:pt>
                <c:pt idx="1">
                  <c:v>73296</c:v>
                </c:pt>
                <c:pt idx="2">
                  <c:v>85128</c:v>
                </c:pt>
                <c:pt idx="3">
                  <c:v>95136</c:v>
                </c:pt>
                <c:pt idx="4">
                  <c:v>84384</c:v>
                </c:pt>
                <c:pt idx="5">
                  <c:v>65880</c:v>
                </c:pt>
                <c:pt idx="6">
                  <c:v>49584</c:v>
                </c:pt>
                <c:pt idx="7">
                  <c:v>51840</c:v>
                </c:pt>
                <c:pt idx="8">
                  <c:v>60696</c:v>
                </c:pt>
                <c:pt idx="9">
                  <c:v>68088</c:v>
                </c:pt>
                <c:pt idx="10">
                  <c:v>50352</c:v>
                </c:pt>
                <c:pt idx="11">
                  <c:v>43680</c:v>
                </c:pt>
                <c:pt idx="12">
                  <c:v>47376</c:v>
                </c:pt>
                <c:pt idx="13">
                  <c:v>63849.600000000006</c:v>
                </c:pt>
                <c:pt idx="14">
                  <c:v>57369.599999999999</c:v>
                </c:pt>
                <c:pt idx="15">
                  <c:v>57000</c:v>
                </c:pt>
                <c:pt idx="16">
                  <c:v>62700</c:v>
                </c:pt>
                <c:pt idx="17">
                  <c:v>51448.800000000003</c:v>
                </c:pt>
                <c:pt idx="18">
                  <c:v>33460.800000000003</c:v>
                </c:pt>
                <c:pt idx="19">
                  <c:v>54115.199999999997</c:v>
                </c:pt>
                <c:pt idx="20">
                  <c:v>72914.399999999994</c:v>
                </c:pt>
                <c:pt idx="21">
                  <c:v>77728.800000000003</c:v>
                </c:pt>
                <c:pt idx="22">
                  <c:v>60146.400000000001</c:v>
                </c:pt>
                <c:pt idx="23">
                  <c:v>96417.600000000006</c:v>
                </c:pt>
                <c:pt idx="24">
                  <c:v>74839.199999999997</c:v>
                </c:pt>
                <c:pt idx="25">
                  <c:v>85425.600000000006</c:v>
                </c:pt>
                <c:pt idx="26">
                  <c:v>78060</c:v>
                </c:pt>
                <c:pt idx="27">
                  <c:v>73212</c:v>
                </c:pt>
                <c:pt idx="28">
                  <c:v>55224</c:v>
                </c:pt>
                <c:pt idx="29">
                  <c:v>58480.799999999996</c:v>
                </c:pt>
                <c:pt idx="30">
                  <c:v>68510.399999999994</c:v>
                </c:pt>
                <c:pt idx="31">
                  <c:v>71954.399999999994</c:v>
                </c:pt>
                <c:pt idx="32">
                  <c:v>67612.800000000003</c:v>
                </c:pt>
                <c:pt idx="33">
                  <c:v>81624</c:v>
                </c:pt>
                <c:pt idx="34">
                  <c:v>99595.200000000012</c:v>
                </c:pt>
                <c:pt idx="35">
                  <c:v>94200</c:v>
                </c:pt>
                <c:pt idx="36">
                  <c:v>61070.400000000001</c:v>
                </c:pt>
                <c:pt idx="37">
                  <c:v>48856.800000000003</c:v>
                </c:pt>
                <c:pt idx="38">
                  <c:v>66067.199999999997</c:v>
                </c:pt>
                <c:pt idx="39">
                  <c:v>58704</c:v>
                </c:pt>
                <c:pt idx="40">
                  <c:v>84501.6</c:v>
                </c:pt>
              </c:numCache>
            </c:numRef>
          </c:val>
        </c:ser>
        <c:ser>
          <c:idx val="5"/>
          <c:order val="6"/>
          <c:tx>
            <c:strRef>
              <c:f>PP!$R$57</c:f>
              <c:strCache>
                <c:ptCount val="1"/>
                <c:pt idx="0">
                  <c:v>Peas, dry</c:v>
                </c:pt>
              </c:strCache>
            </c:strRef>
          </c:tx>
          <c:spPr>
            <a:solidFill>
              <a:srgbClr val="00B0F0"/>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PP!$R$62:$R$102</c:f>
              <c:numCache>
                <c:formatCode>0</c:formatCode>
                <c:ptCount val="41"/>
                <c:pt idx="0">
                  <c:v>1637.9760000000001</c:v>
                </c:pt>
                <c:pt idx="1">
                  <c:v>1732.248</c:v>
                </c:pt>
                <c:pt idx="2">
                  <c:v>1881.5120000000002</c:v>
                </c:pt>
                <c:pt idx="3">
                  <c:v>1679.22</c:v>
                </c:pt>
                <c:pt idx="4">
                  <c:v>2160.4</c:v>
                </c:pt>
                <c:pt idx="5">
                  <c:v>3130.616</c:v>
                </c:pt>
                <c:pt idx="6">
                  <c:v>3046.1639999999998</c:v>
                </c:pt>
                <c:pt idx="7">
                  <c:v>2983.3159999999998</c:v>
                </c:pt>
                <c:pt idx="8">
                  <c:v>4340.4399999999996</c:v>
                </c:pt>
                <c:pt idx="9">
                  <c:v>6159.1039999999994</c:v>
                </c:pt>
                <c:pt idx="10">
                  <c:v>4583.9759999999997</c:v>
                </c:pt>
                <c:pt idx="11">
                  <c:v>5149.6080000000002</c:v>
                </c:pt>
                <c:pt idx="12">
                  <c:v>6630.4639999999999</c:v>
                </c:pt>
                <c:pt idx="13">
                  <c:v>9383.9920000000002</c:v>
                </c:pt>
                <c:pt idx="14">
                  <c:v>16301.2</c:v>
                </c:pt>
                <c:pt idx="15">
                  <c:v>12557.815999999999</c:v>
                </c:pt>
                <c:pt idx="16">
                  <c:v>9195.4480000000003</c:v>
                </c:pt>
                <c:pt idx="17">
                  <c:v>10369.92</c:v>
                </c:pt>
                <c:pt idx="18">
                  <c:v>16093.016</c:v>
                </c:pt>
                <c:pt idx="19">
                  <c:v>19828.543999999998</c:v>
                </c:pt>
                <c:pt idx="20">
                  <c:v>38109.455999999998</c:v>
                </c:pt>
                <c:pt idx="21">
                  <c:v>56602.48</c:v>
                </c:pt>
                <c:pt idx="22">
                  <c:v>56072.2</c:v>
                </c:pt>
                <c:pt idx="23">
                  <c:v>45914.392</c:v>
                </c:pt>
                <c:pt idx="24">
                  <c:v>69062.096000000005</c:v>
                </c:pt>
                <c:pt idx="25">
                  <c:v>91432.055999999997</c:v>
                </c:pt>
                <c:pt idx="26">
                  <c:v>88230.736000000004</c:v>
                </c:pt>
                <c:pt idx="27">
                  <c:v>112081.55200000001</c:v>
                </c:pt>
                <c:pt idx="28">
                  <c:v>80142.983999999997</c:v>
                </c:pt>
                <c:pt idx="29">
                  <c:v>50290.183999999994</c:v>
                </c:pt>
                <c:pt idx="30">
                  <c:v>75472.592000000004</c:v>
                </c:pt>
                <c:pt idx="31">
                  <c:v>121524.46400000001</c:v>
                </c:pt>
                <c:pt idx="32">
                  <c:v>117360.78400000001</c:v>
                </c:pt>
                <c:pt idx="33">
                  <c:v>98891.327999999994</c:v>
                </c:pt>
                <c:pt idx="34">
                  <c:v>115278.944</c:v>
                </c:pt>
                <c:pt idx="35">
                  <c:v>140013.56</c:v>
                </c:pt>
                <c:pt idx="36">
                  <c:v>132742.83199999999</c:v>
                </c:pt>
                <c:pt idx="37">
                  <c:v>118554.89600000001</c:v>
                </c:pt>
                <c:pt idx="38">
                  <c:v>98278.56</c:v>
                </c:pt>
                <c:pt idx="39">
                  <c:v>131226.62399999998</c:v>
                </c:pt>
                <c:pt idx="40">
                  <c:v>151200.50399999999</c:v>
                </c:pt>
              </c:numCache>
            </c:numRef>
          </c:val>
        </c:ser>
        <c:ser>
          <c:idx val="7"/>
          <c:order val="7"/>
          <c:tx>
            <c:strRef>
              <c:f>PP!$S$57</c:f>
              <c:strCache>
                <c:ptCount val="1"/>
                <c:pt idx="0">
                  <c:v>Rye, all</c:v>
                </c:pt>
              </c:strCache>
            </c:strRef>
          </c:tx>
          <c:spPr>
            <a:solidFill>
              <a:srgbClr val="EEECE1">
                <a:lumMod val="90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PP!$S$62:$S$102</c:f>
              <c:numCache>
                <c:formatCode>0</c:formatCode>
                <c:ptCount val="41"/>
                <c:pt idx="0">
                  <c:v>8160</c:v>
                </c:pt>
                <c:pt idx="1">
                  <c:v>11225</c:v>
                </c:pt>
                <c:pt idx="2">
                  <c:v>12065</c:v>
                </c:pt>
                <c:pt idx="3">
                  <c:v>9505</c:v>
                </c:pt>
                <c:pt idx="4">
                  <c:v>9075</c:v>
                </c:pt>
                <c:pt idx="5">
                  <c:v>13977.5</c:v>
                </c:pt>
                <c:pt idx="6">
                  <c:v>11475</c:v>
                </c:pt>
                <c:pt idx="7">
                  <c:v>9167.5</c:v>
                </c:pt>
                <c:pt idx="8">
                  <c:v>20625</c:v>
                </c:pt>
                <c:pt idx="9">
                  <c:v>20800</c:v>
                </c:pt>
                <c:pt idx="10">
                  <c:v>18035</c:v>
                </c:pt>
                <c:pt idx="11">
                  <c:v>14072.5</c:v>
                </c:pt>
                <c:pt idx="12">
                  <c:v>12302.5</c:v>
                </c:pt>
                <c:pt idx="13">
                  <c:v>11532.5</c:v>
                </c:pt>
                <c:pt idx="14">
                  <c:v>9142.5</c:v>
                </c:pt>
                <c:pt idx="15">
                  <c:v>6035</c:v>
                </c:pt>
                <c:pt idx="16">
                  <c:v>18985</c:v>
                </c:pt>
                <c:pt idx="17">
                  <c:v>13715</c:v>
                </c:pt>
                <c:pt idx="18">
                  <c:v>7112.5</c:v>
                </c:pt>
                <c:pt idx="19">
                  <c:v>6255</c:v>
                </c:pt>
                <c:pt idx="20">
                  <c:v>7240</c:v>
                </c:pt>
                <c:pt idx="21">
                  <c:v>8700</c:v>
                </c:pt>
                <c:pt idx="22">
                  <c:v>6477.5</c:v>
                </c:pt>
                <c:pt idx="23">
                  <c:v>6617.5</c:v>
                </c:pt>
                <c:pt idx="24">
                  <c:v>6670</c:v>
                </c:pt>
                <c:pt idx="25">
                  <c:v>8667.5</c:v>
                </c:pt>
                <c:pt idx="26">
                  <c:v>7925</c:v>
                </c:pt>
                <c:pt idx="27">
                  <c:v>4905</c:v>
                </c:pt>
                <c:pt idx="28">
                  <c:v>4117.5</c:v>
                </c:pt>
                <c:pt idx="29">
                  <c:v>2052.5</c:v>
                </c:pt>
                <c:pt idx="30">
                  <c:v>6577.5</c:v>
                </c:pt>
                <c:pt idx="31">
                  <c:v>8225</c:v>
                </c:pt>
                <c:pt idx="32">
                  <c:v>6832.5</c:v>
                </c:pt>
                <c:pt idx="33">
                  <c:v>8320</c:v>
                </c:pt>
                <c:pt idx="34">
                  <c:v>5220</c:v>
                </c:pt>
                <c:pt idx="35">
                  <c:v>6287.5</c:v>
                </c:pt>
                <c:pt idx="36">
                  <c:v>6072.5</c:v>
                </c:pt>
                <c:pt idx="37">
                  <c:v>4920</c:v>
                </c:pt>
                <c:pt idx="38">
                  <c:v>5255</c:v>
                </c:pt>
                <c:pt idx="39">
                  <c:v>7685</c:v>
                </c:pt>
                <c:pt idx="40">
                  <c:v>4462.5</c:v>
                </c:pt>
              </c:numCache>
            </c:numRef>
          </c:val>
        </c:ser>
        <c:ser>
          <c:idx val="9"/>
          <c:order val="8"/>
          <c:tx>
            <c:strRef>
              <c:f>PP!$U$57</c:f>
              <c:strCache>
                <c:ptCount val="1"/>
                <c:pt idx="0">
                  <c:v>Soybeans</c:v>
                </c:pt>
              </c:strCache>
            </c:strRef>
          </c:tx>
          <c:spPr>
            <a:solidFill>
              <a:srgbClr val="8064A2">
                <a:lumMod val="75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PP!$U$62:$U$102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2018.5</c:v>
                </c:pt>
                <c:pt idx="29">
                  <c:v>5989.5</c:v>
                </c:pt>
                <c:pt idx="30">
                  <c:v>8233.5</c:v>
                </c:pt>
                <c:pt idx="31">
                  <c:v>2244</c:v>
                </c:pt>
                <c:pt idx="32">
                  <c:v>3069</c:v>
                </c:pt>
                <c:pt idx="33">
                  <c:v>13876.5</c:v>
                </c:pt>
                <c:pt idx="34">
                  <c:v>11154</c:v>
                </c:pt>
                <c:pt idx="35">
                  <c:v>13321</c:v>
                </c:pt>
                <c:pt idx="36">
                  <c:v>17660.5</c:v>
                </c:pt>
                <c:pt idx="37">
                  <c:v>23947</c:v>
                </c:pt>
                <c:pt idx="38">
                  <c:v>22753.5</c:v>
                </c:pt>
                <c:pt idx="39">
                  <c:v>42361</c:v>
                </c:pt>
                <c:pt idx="40">
                  <c:v>65263</c:v>
                </c:pt>
              </c:numCache>
            </c:numRef>
          </c:val>
        </c:ser>
        <c:ser>
          <c:idx val="18"/>
          <c:order val="9"/>
          <c:tx>
            <c:strRef>
              <c:f>PP!$X$57</c:f>
              <c:strCache>
                <c:ptCount val="1"/>
                <c:pt idx="0">
                  <c:v>Tame hay</c:v>
                </c:pt>
              </c:strCache>
            </c:strRef>
          </c:tx>
          <c:spPr>
            <a:solidFill>
              <a:srgbClr val="9BBB59">
                <a:lumMod val="60000"/>
                <a:lumOff val="40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PP!$X$62:$X$102</c:f>
              <c:numCache>
                <c:formatCode>0</c:formatCode>
                <c:ptCount val="41"/>
                <c:pt idx="0">
                  <c:v>191061</c:v>
                </c:pt>
                <c:pt idx="1">
                  <c:v>206973</c:v>
                </c:pt>
                <c:pt idx="2">
                  <c:v>206973</c:v>
                </c:pt>
                <c:pt idx="3">
                  <c:v>215826</c:v>
                </c:pt>
                <c:pt idx="4">
                  <c:v>212296.5</c:v>
                </c:pt>
                <c:pt idx="5">
                  <c:v>249424.5</c:v>
                </c:pt>
                <c:pt idx="6">
                  <c:v>221149.5</c:v>
                </c:pt>
                <c:pt idx="7">
                  <c:v>162747</c:v>
                </c:pt>
                <c:pt idx="8">
                  <c:v>199894.5</c:v>
                </c:pt>
                <c:pt idx="9">
                  <c:v>205218</c:v>
                </c:pt>
                <c:pt idx="10">
                  <c:v>221130</c:v>
                </c:pt>
                <c:pt idx="11">
                  <c:v>205218</c:v>
                </c:pt>
                <c:pt idx="12">
                  <c:v>175129.5</c:v>
                </c:pt>
                <c:pt idx="13">
                  <c:v>268889.40000000002</c:v>
                </c:pt>
                <c:pt idx="14">
                  <c:v>265352.09999999998</c:v>
                </c:pt>
                <c:pt idx="15">
                  <c:v>244124.40000000002</c:v>
                </c:pt>
                <c:pt idx="16">
                  <c:v>265350.15000000002</c:v>
                </c:pt>
                <c:pt idx="17">
                  <c:v>305153.55</c:v>
                </c:pt>
                <c:pt idx="18">
                  <c:v>300732.90000000002</c:v>
                </c:pt>
                <c:pt idx="19">
                  <c:v>272959.05</c:v>
                </c:pt>
                <c:pt idx="20">
                  <c:v>250668.59999999998</c:v>
                </c:pt>
                <c:pt idx="21">
                  <c:v>306038.84999999998</c:v>
                </c:pt>
                <c:pt idx="22">
                  <c:v>224663.4</c:v>
                </c:pt>
                <c:pt idx="23">
                  <c:v>255621.59999999998</c:v>
                </c:pt>
                <c:pt idx="24">
                  <c:v>147712.5</c:v>
                </c:pt>
                <c:pt idx="25">
                  <c:v>212723.55</c:v>
                </c:pt>
                <c:pt idx="26">
                  <c:v>262698.15000000002</c:v>
                </c:pt>
                <c:pt idx="27">
                  <c:v>237488.55</c:v>
                </c:pt>
                <c:pt idx="28">
                  <c:v>186630.59999999998</c:v>
                </c:pt>
                <c:pt idx="29">
                  <c:v>142404.59999999998</c:v>
                </c:pt>
                <c:pt idx="30">
                  <c:v>225550.65</c:v>
                </c:pt>
                <c:pt idx="31">
                  <c:v>308694.75</c:v>
                </c:pt>
                <c:pt idx="32">
                  <c:v>350705.55000000005</c:v>
                </c:pt>
                <c:pt idx="33">
                  <c:v>333902.40000000002</c:v>
                </c:pt>
                <c:pt idx="34">
                  <c:v>347786.4</c:v>
                </c:pt>
                <c:pt idx="35">
                  <c:v>317007.59999999998</c:v>
                </c:pt>
                <c:pt idx="36">
                  <c:v>228202.65000000002</c:v>
                </c:pt>
                <c:pt idx="37">
                  <c:v>346990.8</c:v>
                </c:pt>
                <c:pt idx="38">
                  <c:v>322845.90000000002</c:v>
                </c:pt>
                <c:pt idx="39">
                  <c:v>301263.30000000005</c:v>
                </c:pt>
                <c:pt idx="40">
                  <c:v>297458.84999999998</c:v>
                </c:pt>
              </c:numCache>
            </c:numRef>
          </c:val>
        </c:ser>
        <c:ser>
          <c:idx val="23"/>
          <c:order val="10"/>
          <c:tx>
            <c:strRef>
              <c:f>PP!$Z$57</c:f>
              <c:strCache>
                <c:ptCount val="1"/>
                <c:pt idx="0">
                  <c:v>Wheat, all</c:v>
                </c:pt>
              </c:strCache>
            </c:strRef>
          </c:tx>
          <c:spPr>
            <a:solidFill>
              <a:srgbClr val="F79646">
                <a:lumMod val="60000"/>
                <a:lumOff val="40000"/>
              </a:srgbClr>
            </a:solidFill>
            <a:ln w="25400">
              <a:noFill/>
            </a:ln>
          </c:spPr>
          <c:cat>
            <c:numRef>
              <c:f>PP!$A$62:$A$102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PP!$Z$62:$Z$102</c:f>
              <c:numCache>
                <c:formatCode>0</c:formatCode>
                <c:ptCount val="41"/>
                <c:pt idx="0">
                  <c:v>375207.25612009637</c:v>
                </c:pt>
                <c:pt idx="1">
                  <c:v>306103.80322330061</c:v>
                </c:pt>
                <c:pt idx="2">
                  <c:v>390937.17700007663</c:v>
                </c:pt>
                <c:pt idx="3">
                  <c:v>539275.11185024551</c:v>
                </c:pt>
                <c:pt idx="4">
                  <c:v>448587.85732045723</c:v>
                </c:pt>
                <c:pt idx="5">
                  <c:v>489169.17976279248</c:v>
                </c:pt>
                <c:pt idx="6">
                  <c:v>391781.58989263582</c:v>
                </c:pt>
                <c:pt idx="7">
                  <c:v>437262.57662149204</c:v>
                </c:pt>
                <c:pt idx="8">
                  <c:v>566693.12297498551</c:v>
                </c:pt>
                <c:pt idx="9">
                  <c:v>618320.00960478163</c:v>
                </c:pt>
                <c:pt idx="10">
                  <c:v>605949.76054950606</c:v>
                </c:pt>
                <c:pt idx="11">
                  <c:v>484280.27249917586</c:v>
                </c:pt>
                <c:pt idx="12">
                  <c:v>549618.49860865029</c:v>
                </c:pt>
                <c:pt idx="13">
                  <c:v>709769.35166047979</c:v>
                </c:pt>
                <c:pt idx="14">
                  <c:v>594964.75215451047</c:v>
                </c:pt>
                <c:pt idx="15">
                  <c:v>351997.14965016686</c:v>
                </c:pt>
                <c:pt idx="16">
                  <c:v>560205.33079994028</c:v>
                </c:pt>
                <c:pt idx="17">
                  <c:v>715857.91372220498</c:v>
                </c:pt>
                <c:pt idx="18">
                  <c:v>732622.32477551745</c:v>
                </c:pt>
                <c:pt idx="19">
                  <c:v>669911.92076703242</c:v>
                </c:pt>
                <c:pt idx="20">
                  <c:v>620367.34403678332</c:v>
                </c:pt>
                <c:pt idx="21">
                  <c:v>507340.594055005</c:v>
                </c:pt>
                <c:pt idx="22">
                  <c:v>550520.29662694409</c:v>
                </c:pt>
                <c:pt idx="23">
                  <c:v>672625.18180410005</c:v>
                </c:pt>
                <c:pt idx="24">
                  <c:v>550521.23179704521</c:v>
                </c:pt>
                <c:pt idx="25">
                  <c:v>532572.0938428978</c:v>
                </c:pt>
                <c:pt idx="26">
                  <c:v>588497.19450393622</c:v>
                </c:pt>
                <c:pt idx="27">
                  <c:v>581863.05935632403</c:v>
                </c:pt>
                <c:pt idx="28">
                  <c:v>456350.20899260289</c:v>
                </c:pt>
                <c:pt idx="29">
                  <c:v>342885.31357474846</c:v>
                </c:pt>
                <c:pt idx="30">
                  <c:v>484520.03061168402</c:v>
                </c:pt>
                <c:pt idx="31">
                  <c:v>531594.53199970489</c:v>
                </c:pt>
                <c:pt idx="32">
                  <c:v>550264.8750086301</c:v>
                </c:pt>
                <c:pt idx="33">
                  <c:v>523224.16972731077</c:v>
                </c:pt>
                <c:pt idx="34">
                  <c:v>432527.56984915817</c:v>
                </c:pt>
                <c:pt idx="35">
                  <c:v>586989.30514933087</c:v>
                </c:pt>
                <c:pt idx="36">
                  <c:v>570157.12971229875</c:v>
                </c:pt>
                <c:pt idx="37">
                  <c:v>487310.69901926769</c:v>
                </c:pt>
                <c:pt idx="38">
                  <c:v>521468.37045930431</c:v>
                </c:pt>
                <c:pt idx="39">
                  <c:v>578358.37064550875</c:v>
                </c:pt>
                <c:pt idx="40">
                  <c:v>783670.64330382098</c:v>
                </c:pt>
              </c:numCache>
            </c:numRef>
          </c:val>
        </c:ser>
        <c:dLbls>
          <c:showLegendKey val="0"/>
          <c:showVal val="0"/>
          <c:showCatName val="0"/>
          <c:showSerName val="0"/>
          <c:showPercent val="0"/>
          <c:showBubbleSize val="0"/>
        </c:dLbls>
        <c:axId val="202850304"/>
        <c:axId val="202851840"/>
      </c:areaChart>
      <c:dateAx>
        <c:axId val="202850304"/>
        <c:scaling>
          <c:orientation val="minMax"/>
        </c:scaling>
        <c:delete val="0"/>
        <c:axPos val="b"/>
        <c:numFmt formatCode="0" sourceLinked="0"/>
        <c:majorTickMark val="out"/>
        <c:minorTickMark val="none"/>
        <c:tickLblPos val="nextTo"/>
        <c:crossAx val="202851840"/>
        <c:crosses val="autoZero"/>
        <c:auto val="0"/>
        <c:lblOffset val="100"/>
        <c:baseTimeUnit val="days"/>
        <c:majorUnit val="5"/>
        <c:majorTimeUnit val="days"/>
        <c:minorUnit val="1"/>
        <c:minorTimeUnit val="days"/>
      </c:dateAx>
      <c:valAx>
        <c:axId val="202851840"/>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8574199841501333E-2"/>
              <c:y val="0.36201146027677522"/>
            </c:manualLayout>
          </c:layout>
          <c:overlay val="0"/>
        </c:title>
        <c:numFmt formatCode="0" sourceLinked="1"/>
        <c:majorTickMark val="out"/>
        <c:minorTickMark val="none"/>
        <c:tickLblPos val="nextTo"/>
        <c:crossAx val="202850304"/>
        <c:crosses val="autoZero"/>
        <c:crossBetween val="midCat"/>
        <c:dispUnits>
          <c:builtInUnit val="thousands"/>
        </c:dispUnits>
      </c:valAx>
    </c:plotArea>
    <c:legend>
      <c:legendPos val="r"/>
      <c:layout>
        <c:manualLayout>
          <c:xMode val="edge"/>
          <c:yMode val="edge"/>
          <c:x val="0.79087682607460508"/>
          <c:y val="6.4718489944981916E-2"/>
          <c:w val="0.19773276436499226"/>
          <c:h val="0.87095942088307965"/>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CA!$B$109</c:f>
              <c:strCache>
                <c:ptCount val="1"/>
                <c:pt idx="0">
                  <c:v>Barley</c:v>
                </c:pt>
              </c:strCache>
            </c:strRef>
          </c:tx>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CA!$B$114:$B$154</c:f>
              <c:numCache>
                <c:formatCode>0</c:formatCode>
                <c:ptCount val="41"/>
                <c:pt idx="0">
                  <c:v>83746.585000000006</c:v>
                </c:pt>
                <c:pt idx="1">
                  <c:v>71724.865000000005</c:v>
                </c:pt>
                <c:pt idx="2">
                  <c:v>77679.285000000003</c:v>
                </c:pt>
                <c:pt idx="3">
                  <c:v>85598.232000000004</c:v>
                </c:pt>
                <c:pt idx="4">
                  <c:v>96450.565000000002</c:v>
                </c:pt>
                <c:pt idx="5">
                  <c:v>85067.944999999992</c:v>
                </c:pt>
                <c:pt idx="6">
                  <c:v>68987.524999999994</c:v>
                </c:pt>
                <c:pt idx="7">
                  <c:v>92438.345000000001</c:v>
                </c:pt>
                <c:pt idx="8">
                  <c:v>111990.65500000001</c:v>
                </c:pt>
                <c:pt idx="9">
                  <c:v>113853.17500000002</c:v>
                </c:pt>
                <c:pt idx="10">
                  <c:v>82761.375</c:v>
                </c:pt>
                <c:pt idx="11">
                  <c:v>83624.574999999997</c:v>
                </c:pt>
                <c:pt idx="12">
                  <c:v>101145.875</c:v>
                </c:pt>
                <c:pt idx="13">
                  <c:v>118576.70500000002</c:v>
                </c:pt>
                <c:pt idx="14">
                  <c:v>113414.93500000001</c:v>
                </c:pt>
                <c:pt idx="15">
                  <c:v>83793.895000000019</c:v>
                </c:pt>
                <c:pt idx="16">
                  <c:v>95369.075000000012</c:v>
                </c:pt>
                <c:pt idx="17">
                  <c:v>109568.71500000001</c:v>
                </c:pt>
                <c:pt idx="18">
                  <c:v>94632.865000000005</c:v>
                </c:pt>
                <c:pt idx="19">
                  <c:v>89603.065000000017</c:v>
                </c:pt>
                <c:pt idx="20">
                  <c:v>105913.39500000002</c:v>
                </c:pt>
                <c:pt idx="21">
                  <c:v>95637.165000000008</c:v>
                </c:pt>
                <c:pt idx="22">
                  <c:v>106328.395</c:v>
                </c:pt>
                <c:pt idx="23">
                  <c:v>127114.91500000002</c:v>
                </c:pt>
                <c:pt idx="24">
                  <c:v>110121.49500000001</c:v>
                </c:pt>
                <c:pt idx="25">
                  <c:v>103191.825</c:v>
                </c:pt>
                <c:pt idx="26">
                  <c:v>107716.985</c:v>
                </c:pt>
                <c:pt idx="27">
                  <c:v>107615.72500000002</c:v>
                </c:pt>
                <c:pt idx="28">
                  <c:v>88024.405000000013</c:v>
                </c:pt>
                <c:pt idx="29">
                  <c:v>59463.275000000001</c:v>
                </c:pt>
                <c:pt idx="30">
                  <c:v>98603.585000000006</c:v>
                </c:pt>
                <c:pt idx="31">
                  <c:v>102248.94499999999</c:v>
                </c:pt>
                <c:pt idx="32">
                  <c:v>95114.264999999985</c:v>
                </c:pt>
                <c:pt idx="33">
                  <c:v>78458.654999999999</c:v>
                </c:pt>
                <c:pt idx="34">
                  <c:v>88919.97500000002</c:v>
                </c:pt>
                <c:pt idx="35">
                  <c:v>96584.195000000007</c:v>
                </c:pt>
                <c:pt idx="36">
                  <c:v>78147.405000000013</c:v>
                </c:pt>
                <c:pt idx="37">
                  <c:v>62384.044999999998</c:v>
                </c:pt>
                <c:pt idx="38">
                  <c:v>64317.945000000007</c:v>
                </c:pt>
                <c:pt idx="39">
                  <c:v>65211.024999999994</c:v>
                </c:pt>
                <c:pt idx="40">
                  <c:v>83351.505000000019</c:v>
                </c:pt>
              </c:numCache>
            </c:numRef>
          </c:val>
        </c:ser>
        <c:ser>
          <c:idx val="3"/>
          <c:order val="1"/>
          <c:tx>
            <c:strRef>
              <c:f>CA!$C$109</c:f>
              <c:strCache>
                <c:ptCount val="1"/>
                <c:pt idx="0">
                  <c:v>Beans, dry</c:v>
                </c:pt>
              </c:strCache>
            </c:strRef>
          </c:tx>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CA!$C$114:$C$154</c:f>
              <c:numCache>
                <c:formatCode>0</c:formatCode>
                <c:ptCount val="41"/>
                <c:pt idx="0">
                  <c:v>1338.35</c:v>
                </c:pt>
                <c:pt idx="1">
                  <c:v>1640.6</c:v>
                </c:pt>
                <c:pt idx="2">
                  <c:v>1498.25</c:v>
                </c:pt>
                <c:pt idx="3">
                  <c:v>1485.25</c:v>
                </c:pt>
                <c:pt idx="4">
                  <c:v>967.85</c:v>
                </c:pt>
                <c:pt idx="5">
                  <c:v>1309.75</c:v>
                </c:pt>
                <c:pt idx="6">
                  <c:v>1116.7</c:v>
                </c:pt>
                <c:pt idx="7">
                  <c:v>1229.1500000000001</c:v>
                </c:pt>
                <c:pt idx="8">
                  <c:v>1155.7</c:v>
                </c:pt>
                <c:pt idx="9">
                  <c:v>1199.9000000000001</c:v>
                </c:pt>
                <c:pt idx="10">
                  <c:v>817.05</c:v>
                </c:pt>
                <c:pt idx="11">
                  <c:v>901.55</c:v>
                </c:pt>
                <c:pt idx="12">
                  <c:v>1075.75</c:v>
                </c:pt>
                <c:pt idx="13">
                  <c:v>858.65</c:v>
                </c:pt>
                <c:pt idx="14">
                  <c:v>1747.85</c:v>
                </c:pt>
                <c:pt idx="15">
                  <c:v>1082.25</c:v>
                </c:pt>
                <c:pt idx="16">
                  <c:v>1240.8499999999999</c:v>
                </c:pt>
                <c:pt idx="17">
                  <c:v>1612.65</c:v>
                </c:pt>
                <c:pt idx="18">
                  <c:v>2084.5500000000002</c:v>
                </c:pt>
                <c:pt idx="19">
                  <c:v>1266.8499999999999</c:v>
                </c:pt>
                <c:pt idx="20">
                  <c:v>2015.6499999999999</c:v>
                </c:pt>
                <c:pt idx="21">
                  <c:v>2534.35</c:v>
                </c:pt>
                <c:pt idx="22">
                  <c:v>2955.55</c:v>
                </c:pt>
                <c:pt idx="23">
                  <c:v>2044.25</c:v>
                </c:pt>
                <c:pt idx="24">
                  <c:v>2499.25</c:v>
                </c:pt>
                <c:pt idx="25">
                  <c:v>2721.55</c:v>
                </c:pt>
                <c:pt idx="26">
                  <c:v>4013.75</c:v>
                </c:pt>
                <c:pt idx="27">
                  <c:v>3713.45</c:v>
                </c:pt>
                <c:pt idx="28">
                  <c:v>4074.85</c:v>
                </c:pt>
                <c:pt idx="29">
                  <c:v>5603.65</c:v>
                </c:pt>
                <c:pt idx="30">
                  <c:v>4791.1499999999996</c:v>
                </c:pt>
                <c:pt idx="31">
                  <c:v>3150.5499999999997</c:v>
                </c:pt>
                <c:pt idx="32">
                  <c:v>4314.0499999999993</c:v>
                </c:pt>
                <c:pt idx="33">
                  <c:v>5156.4500000000007</c:v>
                </c:pt>
                <c:pt idx="34">
                  <c:v>3912.35</c:v>
                </c:pt>
                <c:pt idx="35">
                  <c:v>3766.75</c:v>
                </c:pt>
                <c:pt idx="36">
                  <c:v>3240.25</c:v>
                </c:pt>
                <c:pt idx="37">
                  <c:v>3610.75</c:v>
                </c:pt>
                <c:pt idx="38">
                  <c:v>2427.75</c:v>
                </c:pt>
                <c:pt idx="39">
                  <c:v>3882.45</c:v>
                </c:pt>
                <c:pt idx="40">
                  <c:v>2991.95</c:v>
                </c:pt>
              </c:numCache>
            </c:numRef>
          </c:val>
        </c:ser>
        <c:ser>
          <c:idx val="10"/>
          <c:order val="2"/>
          <c:tx>
            <c:strRef>
              <c:f>CA!$F$109</c:f>
              <c:strCache>
                <c:ptCount val="1"/>
                <c:pt idx="0">
                  <c:v>Canola</c:v>
                </c:pt>
              </c:strCache>
            </c:strRef>
          </c:tx>
          <c:spPr>
            <a:solidFill>
              <a:srgbClr val="1F497D">
                <a:lumMod val="60000"/>
                <a:lumOff val="40000"/>
              </a:srgbClr>
            </a:solidFill>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CA!$F$114:$F$154</c:f>
              <c:numCache>
                <c:formatCode>0</c:formatCode>
                <c:ptCount val="41"/>
                <c:pt idx="0">
                  <c:v>19709.494372799996</c:v>
                </c:pt>
                <c:pt idx="1">
                  <c:v>18694.19317984</c:v>
                </c:pt>
                <c:pt idx="2">
                  <c:v>29442.933885119997</c:v>
                </c:pt>
                <c:pt idx="3">
                  <c:v>13609.68010784</c:v>
                </c:pt>
                <c:pt idx="4">
                  <c:v>31367.842456000002</c:v>
                </c:pt>
                <c:pt idx="5">
                  <c:v>55411.583956160008</c:v>
                </c:pt>
                <c:pt idx="6">
                  <c:v>53052.690175039999</c:v>
                </c:pt>
                <c:pt idx="7">
                  <c:v>39250.03878368</c:v>
                </c:pt>
                <c:pt idx="8">
                  <c:v>29627.09735072</c:v>
                </c:pt>
                <c:pt idx="9">
                  <c:v>35110.364361280001</c:v>
                </c:pt>
                <c:pt idx="10">
                  <c:v>41005.196681920002</c:v>
                </c:pt>
                <c:pt idx="11">
                  <c:v>54114.432589759999</c:v>
                </c:pt>
                <c:pt idx="12">
                  <c:v>55940.053031360003</c:v>
                </c:pt>
                <c:pt idx="13">
                  <c:v>59133.287382720009</c:v>
                </c:pt>
                <c:pt idx="14">
                  <c:v>59154.105861440003</c:v>
                </c:pt>
                <c:pt idx="15">
                  <c:v>67287.725355200004</c:v>
                </c:pt>
                <c:pt idx="16">
                  <c:v>51271.909533760001</c:v>
                </c:pt>
                <c:pt idx="17">
                  <c:v>52216.748183360003</c:v>
                </c:pt>
                <c:pt idx="18">
                  <c:v>67436.657549120006</c:v>
                </c:pt>
                <c:pt idx="19">
                  <c:v>61878.123730879997</c:v>
                </c:pt>
                <c:pt idx="20">
                  <c:v>88175.065197119999</c:v>
                </c:pt>
                <c:pt idx="21">
                  <c:v>115339.97708384001</c:v>
                </c:pt>
                <c:pt idx="22">
                  <c:v>102446.9330704</c:v>
                </c:pt>
                <c:pt idx="23">
                  <c:v>81151.230761280007</c:v>
                </c:pt>
                <c:pt idx="24">
                  <c:v>102405.29611296</c:v>
                </c:pt>
                <c:pt idx="25">
                  <c:v>121809.71970144</c:v>
                </c:pt>
                <c:pt idx="26">
                  <c:v>140286.92027616003</c:v>
                </c:pt>
                <c:pt idx="27">
                  <c:v>114891.57908064</c:v>
                </c:pt>
                <c:pt idx="28">
                  <c:v>80188.776475840001</c:v>
                </c:pt>
                <c:pt idx="29">
                  <c:v>72490.743613760002</c:v>
                </c:pt>
                <c:pt idx="30">
                  <c:v>108205.64456864001</c:v>
                </c:pt>
                <c:pt idx="31">
                  <c:v>122573.59772832</c:v>
                </c:pt>
                <c:pt idx="32">
                  <c:v>151239.04150431999</c:v>
                </c:pt>
                <c:pt idx="33">
                  <c:v>144085.49193183999</c:v>
                </c:pt>
                <c:pt idx="34">
                  <c:v>153540.28411360001</c:v>
                </c:pt>
                <c:pt idx="35">
                  <c:v>202377.23234783998</c:v>
                </c:pt>
                <c:pt idx="36">
                  <c:v>206142.17415327998</c:v>
                </c:pt>
                <c:pt idx="37">
                  <c:v>204551.96266336</c:v>
                </c:pt>
                <c:pt idx="38">
                  <c:v>233428.79406943999</c:v>
                </c:pt>
                <c:pt idx="39">
                  <c:v>221030.58928095998</c:v>
                </c:pt>
                <c:pt idx="40">
                  <c:v>286487.08921951998</c:v>
                </c:pt>
              </c:numCache>
            </c:numRef>
          </c:val>
        </c:ser>
        <c:ser>
          <c:idx val="15"/>
          <c:order val="3"/>
          <c:tx>
            <c:strRef>
              <c:f>CA!$J$109</c:f>
              <c:strCache>
                <c:ptCount val="1"/>
                <c:pt idx="0">
                  <c:v>Corn for grain</c:v>
                </c:pt>
              </c:strCache>
            </c:strRef>
          </c:tx>
          <c:spPr>
            <a:solidFill>
              <a:srgbClr val="8064A2">
                <a:lumMod val="60000"/>
                <a:lumOff val="40000"/>
              </a:srgbClr>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CA!$J$114:$J$154</c:f>
              <c:numCache>
                <c:formatCode>0</c:formatCode>
                <c:ptCount val="41"/>
                <c:pt idx="0">
                  <c:v>19850.921999999999</c:v>
                </c:pt>
                <c:pt idx="1">
                  <c:v>18084.762000000002</c:v>
                </c:pt>
                <c:pt idx="2">
                  <c:v>25085.304</c:v>
                </c:pt>
                <c:pt idx="3">
                  <c:v>25863.03</c:v>
                </c:pt>
                <c:pt idx="4">
                  <c:v>29206.386000000002</c:v>
                </c:pt>
                <c:pt idx="5">
                  <c:v>30728.16</c:v>
                </c:pt>
                <c:pt idx="6">
                  <c:v>36141.480000000003</c:v>
                </c:pt>
                <c:pt idx="7">
                  <c:v>39407.057999999997</c:v>
                </c:pt>
                <c:pt idx="8">
                  <c:v>45564.335999999996</c:v>
                </c:pt>
                <c:pt idx="9">
                  <c:v>44564.039999999994</c:v>
                </c:pt>
                <c:pt idx="10">
                  <c:v>40529.25</c:v>
                </c:pt>
                <c:pt idx="11">
                  <c:v>46308.24</c:v>
                </c:pt>
                <c:pt idx="12">
                  <c:v>47731.86</c:v>
                </c:pt>
                <c:pt idx="13">
                  <c:v>40530.887999999999</c:v>
                </c:pt>
                <c:pt idx="14">
                  <c:v>48376.061999999998</c:v>
                </c:pt>
                <c:pt idx="15">
                  <c:v>37325.340000000004</c:v>
                </c:pt>
                <c:pt idx="16">
                  <c:v>44992.296000000002</c:v>
                </c:pt>
                <c:pt idx="17">
                  <c:v>48359.574000000001</c:v>
                </c:pt>
                <c:pt idx="18">
                  <c:v>50692.662000000004</c:v>
                </c:pt>
                <c:pt idx="19">
                  <c:v>33462.629999999997</c:v>
                </c:pt>
                <c:pt idx="20">
                  <c:v>46279.727999999996</c:v>
                </c:pt>
                <c:pt idx="21">
                  <c:v>49199.616000000002</c:v>
                </c:pt>
                <c:pt idx="22">
                  <c:v>49819.32</c:v>
                </c:pt>
                <c:pt idx="23">
                  <c:v>51582.618000000002</c:v>
                </c:pt>
                <c:pt idx="24">
                  <c:v>49112.657999999996</c:v>
                </c:pt>
                <c:pt idx="25">
                  <c:v>61174.943999999996</c:v>
                </c:pt>
                <c:pt idx="26">
                  <c:v>62624.268000000004</c:v>
                </c:pt>
                <c:pt idx="27">
                  <c:v>47494.152000000002</c:v>
                </c:pt>
                <c:pt idx="28">
                  <c:v>57297.149999999994</c:v>
                </c:pt>
                <c:pt idx="29">
                  <c:v>61347.078000000001</c:v>
                </c:pt>
                <c:pt idx="30">
                  <c:v>65324.375999999997</c:v>
                </c:pt>
                <c:pt idx="31">
                  <c:v>60414.228000000003</c:v>
                </c:pt>
                <c:pt idx="32">
                  <c:v>63755.423999999999</c:v>
                </c:pt>
                <c:pt idx="33">
                  <c:v>61223.418000000005</c:v>
                </c:pt>
                <c:pt idx="34">
                  <c:v>79242.642000000007</c:v>
                </c:pt>
                <c:pt idx="35">
                  <c:v>72178.703999999998</c:v>
                </c:pt>
                <c:pt idx="36">
                  <c:v>66504.402000000002</c:v>
                </c:pt>
                <c:pt idx="37">
                  <c:v>81765.684000000008</c:v>
                </c:pt>
                <c:pt idx="38">
                  <c:v>77191.83</c:v>
                </c:pt>
                <c:pt idx="39">
                  <c:v>88313.741999999998</c:v>
                </c:pt>
                <c:pt idx="40">
                  <c:v>95694.191999999995</c:v>
                </c:pt>
              </c:numCache>
            </c:numRef>
          </c:val>
        </c:ser>
        <c:ser>
          <c:idx val="7"/>
          <c:order val="4"/>
          <c:tx>
            <c:strRef>
              <c:f>CA!$M$109</c:f>
              <c:strCache>
                <c:ptCount val="1"/>
                <c:pt idx="0">
                  <c:v>Flaxseed</c:v>
                </c:pt>
              </c:strCache>
            </c:strRef>
          </c:tx>
          <c:spPr>
            <a:solidFill>
              <a:srgbClr val="C0504D"/>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CA!$M$114:$M$154</c:f>
              <c:numCache>
                <c:formatCode>0</c:formatCode>
                <c:ptCount val="41"/>
                <c:pt idx="0">
                  <c:v>6721.6500000000005</c:v>
                </c:pt>
                <c:pt idx="1">
                  <c:v>4871.75</c:v>
                </c:pt>
                <c:pt idx="2">
                  <c:v>6095.0499999999993</c:v>
                </c:pt>
                <c:pt idx="3">
                  <c:v>3914.95</c:v>
                </c:pt>
                <c:pt idx="4">
                  <c:v>8801.65</c:v>
                </c:pt>
                <c:pt idx="5">
                  <c:v>7744.75</c:v>
                </c:pt>
                <c:pt idx="6">
                  <c:v>10915.449999999999</c:v>
                </c:pt>
                <c:pt idx="7">
                  <c:v>6059.9500000000007</c:v>
                </c:pt>
                <c:pt idx="8">
                  <c:v>6391.45</c:v>
                </c:pt>
                <c:pt idx="9">
                  <c:v>10089.949999999999</c:v>
                </c:pt>
                <c:pt idx="10">
                  <c:v>6085.95</c:v>
                </c:pt>
                <c:pt idx="11">
                  <c:v>9330.75</c:v>
                </c:pt>
                <c:pt idx="12">
                  <c:v>11974.95</c:v>
                </c:pt>
                <c:pt idx="13">
                  <c:v>13194.35</c:v>
                </c:pt>
                <c:pt idx="14">
                  <c:v>9429.5499999999993</c:v>
                </c:pt>
                <c:pt idx="15">
                  <c:v>4574.05</c:v>
                </c:pt>
                <c:pt idx="16">
                  <c:v>6787.9500000000007</c:v>
                </c:pt>
                <c:pt idx="17">
                  <c:v>11872.25</c:v>
                </c:pt>
                <c:pt idx="18">
                  <c:v>8570.25</c:v>
                </c:pt>
                <c:pt idx="19">
                  <c:v>4691.05</c:v>
                </c:pt>
                <c:pt idx="20">
                  <c:v>8471.4500000000007</c:v>
                </c:pt>
                <c:pt idx="21">
                  <c:v>12895.349999999999</c:v>
                </c:pt>
                <c:pt idx="22">
                  <c:v>14678.949999999999</c:v>
                </c:pt>
                <c:pt idx="23">
                  <c:v>11378.25</c:v>
                </c:pt>
                <c:pt idx="24">
                  <c:v>11955.449999999999</c:v>
                </c:pt>
                <c:pt idx="25">
                  <c:v>14366.95</c:v>
                </c:pt>
                <c:pt idx="26">
                  <c:v>13606.45</c:v>
                </c:pt>
                <c:pt idx="27">
                  <c:v>9329.4499999999989</c:v>
                </c:pt>
                <c:pt idx="28">
                  <c:v>9610.2499999999982</c:v>
                </c:pt>
                <c:pt idx="29">
                  <c:v>9147.4499999999989</c:v>
                </c:pt>
                <c:pt idx="30">
                  <c:v>10122.450000000001</c:v>
                </c:pt>
                <c:pt idx="31">
                  <c:v>7034.9500000000007</c:v>
                </c:pt>
                <c:pt idx="32">
                  <c:v>13193.05</c:v>
                </c:pt>
                <c:pt idx="33">
                  <c:v>13169.65</c:v>
                </c:pt>
                <c:pt idx="34">
                  <c:v>8550.75</c:v>
                </c:pt>
                <c:pt idx="35">
                  <c:v>11509.55</c:v>
                </c:pt>
                <c:pt idx="36">
                  <c:v>12208.95</c:v>
                </c:pt>
                <c:pt idx="37">
                  <c:v>5755.75</c:v>
                </c:pt>
                <c:pt idx="38">
                  <c:v>5500.9500000000007</c:v>
                </c:pt>
                <c:pt idx="39">
                  <c:v>6670.95</c:v>
                </c:pt>
                <c:pt idx="40">
                  <c:v>9575.1500000000015</c:v>
                </c:pt>
              </c:numCache>
            </c:numRef>
          </c:val>
        </c:ser>
        <c:ser>
          <c:idx val="14"/>
          <c:order val="5"/>
          <c:tx>
            <c:strRef>
              <c:f>CA!$Q$109</c:f>
              <c:strCache>
                <c:ptCount val="1"/>
                <c:pt idx="0">
                  <c:v>Oats</c:v>
                </c:pt>
              </c:strCache>
            </c:strRef>
          </c:tx>
          <c:spPr>
            <a:solidFill>
              <a:srgbClr val="FFFF00"/>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CA!$Q$114:$Q$154</c:f>
              <c:numCache>
                <c:formatCode>0</c:formatCode>
                <c:ptCount val="41"/>
                <c:pt idx="0">
                  <c:v>43699.48</c:v>
                </c:pt>
                <c:pt idx="1">
                  <c:v>33923.56</c:v>
                </c:pt>
                <c:pt idx="2">
                  <c:v>38484.600000000006</c:v>
                </c:pt>
                <c:pt idx="3">
                  <c:v>41102.089600000007</c:v>
                </c:pt>
                <c:pt idx="4">
                  <c:v>36760.680000000008</c:v>
                </c:pt>
                <c:pt idx="5">
                  <c:v>30532.920000000002</c:v>
                </c:pt>
                <c:pt idx="6">
                  <c:v>24433.64</c:v>
                </c:pt>
                <c:pt idx="7">
                  <c:v>24719.64</c:v>
                </c:pt>
                <c:pt idx="8">
                  <c:v>27185.400000000005</c:v>
                </c:pt>
                <c:pt idx="9">
                  <c:v>30960.600000000002</c:v>
                </c:pt>
                <c:pt idx="10">
                  <c:v>23375</c:v>
                </c:pt>
                <c:pt idx="11">
                  <c:v>21835</c:v>
                </c:pt>
                <c:pt idx="12">
                  <c:v>23313.4</c:v>
                </c:pt>
                <c:pt idx="13">
                  <c:v>27333.240000000005</c:v>
                </c:pt>
                <c:pt idx="14">
                  <c:v>25146.440000000002</c:v>
                </c:pt>
                <c:pt idx="15">
                  <c:v>24885.960000000003</c:v>
                </c:pt>
                <c:pt idx="16">
                  <c:v>27706.360000000004</c:v>
                </c:pt>
                <c:pt idx="17">
                  <c:v>23031.800000000003</c:v>
                </c:pt>
                <c:pt idx="18">
                  <c:v>15257.000000000004</c:v>
                </c:pt>
                <c:pt idx="19">
                  <c:v>24045.56</c:v>
                </c:pt>
                <c:pt idx="20">
                  <c:v>30170.360000000004</c:v>
                </c:pt>
                <c:pt idx="21">
                  <c:v>31206.120000000003</c:v>
                </c:pt>
                <c:pt idx="22">
                  <c:v>24607.88</c:v>
                </c:pt>
                <c:pt idx="23">
                  <c:v>37887.08</c:v>
                </c:pt>
                <c:pt idx="24">
                  <c:v>30252.200000000004</c:v>
                </c:pt>
                <c:pt idx="25">
                  <c:v>34097.800000000003</c:v>
                </c:pt>
                <c:pt idx="26">
                  <c:v>31348.680000000004</c:v>
                </c:pt>
                <c:pt idx="27">
                  <c:v>29347.560000000005</c:v>
                </c:pt>
                <c:pt idx="28">
                  <c:v>23221.880000000005</c:v>
                </c:pt>
                <c:pt idx="29">
                  <c:v>24941.4</c:v>
                </c:pt>
                <c:pt idx="30">
                  <c:v>28883.800000000003</c:v>
                </c:pt>
                <c:pt idx="31">
                  <c:v>29993.480000000003</c:v>
                </c:pt>
                <c:pt idx="32">
                  <c:v>28252.840000000004</c:v>
                </c:pt>
                <c:pt idx="33">
                  <c:v>33516.120000000003</c:v>
                </c:pt>
                <c:pt idx="34">
                  <c:v>39969.160000000003</c:v>
                </c:pt>
                <c:pt idx="35">
                  <c:v>37154.92</c:v>
                </c:pt>
                <c:pt idx="36">
                  <c:v>25244.120000000003</c:v>
                </c:pt>
                <c:pt idx="37">
                  <c:v>21107.240000000005</c:v>
                </c:pt>
                <c:pt idx="38">
                  <c:v>26967.160000000003</c:v>
                </c:pt>
                <c:pt idx="39">
                  <c:v>24210.120000000003</c:v>
                </c:pt>
                <c:pt idx="40">
                  <c:v>33370.92</c:v>
                </c:pt>
              </c:numCache>
            </c:numRef>
          </c:val>
        </c:ser>
        <c:ser>
          <c:idx val="16"/>
          <c:order val="6"/>
          <c:tx>
            <c:strRef>
              <c:f>CA!$R$109</c:f>
              <c:strCache>
                <c:ptCount val="1"/>
                <c:pt idx="0">
                  <c:v>Peas, dry</c:v>
                </c:pt>
              </c:strCache>
            </c:strRef>
          </c:tx>
          <c:spPr>
            <a:solidFill>
              <a:srgbClr val="00B0F0"/>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CA!$R$114:$R$154</c:f>
              <c:numCache>
                <c:formatCode>0</c:formatCode>
                <c:ptCount val="41"/>
                <c:pt idx="0">
                  <c:v>562.39194000000009</c:v>
                </c:pt>
                <c:pt idx="1">
                  <c:v>582.08823000000007</c:v>
                </c:pt>
                <c:pt idx="2">
                  <c:v>610.58499000000006</c:v>
                </c:pt>
                <c:pt idx="3">
                  <c:v>561.55380000000002</c:v>
                </c:pt>
                <c:pt idx="4">
                  <c:v>664.22595000000001</c:v>
                </c:pt>
                <c:pt idx="5">
                  <c:v>871.24653000000001</c:v>
                </c:pt>
                <c:pt idx="6">
                  <c:v>853.22652000000005</c:v>
                </c:pt>
                <c:pt idx="7">
                  <c:v>839.81628000000012</c:v>
                </c:pt>
                <c:pt idx="8">
                  <c:v>1129.39365</c:v>
                </c:pt>
                <c:pt idx="9">
                  <c:v>1517.4524699999999</c:v>
                </c:pt>
                <c:pt idx="10">
                  <c:v>1181.3583300000003</c:v>
                </c:pt>
                <c:pt idx="11">
                  <c:v>1302.0504900000001</c:v>
                </c:pt>
                <c:pt idx="12">
                  <c:v>1618.02927</c:v>
                </c:pt>
                <c:pt idx="13">
                  <c:v>2205.5654100000002</c:v>
                </c:pt>
                <c:pt idx="14">
                  <c:v>3681.5299500000001</c:v>
                </c:pt>
                <c:pt idx="15">
                  <c:v>2882.7825300000004</c:v>
                </c:pt>
                <c:pt idx="16">
                  <c:v>2165.3346900000001</c:v>
                </c:pt>
                <c:pt idx="17">
                  <c:v>2415.9385500000003</c:v>
                </c:pt>
                <c:pt idx="18">
                  <c:v>3637.1085300000004</c:v>
                </c:pt>
                <c:pt idx="19">
                  <c:v>4434.1796700000004</c:v>
                </c:pt>
                <c:pt idx="20">
                  <c:v>8334.8832300000013</c:v>
                </c:pt>
                <c:pt idx="21">
                  <c:v>12280.846350000002</c:v>
                </c:pt>
                <c:pt idx="22">
                  <c:v>12167.697450000001</c:v>
                </c:pt>
                <c:pt idx="23">
                  <c:v>10000.26741</c:v>
                </c:pt>
                <c:pt idx="24">
                  <c:v>14939.426430000003</c:v>
                </c:pt>
                <c:pt idx="25">
                  <c:v>19712.633730000005</c:v>
                </c:pt>
                <c:pt idx="26">
                  <c:v>19029.549630000001</c:v>
                </c:pt>
                <c:pt idx="27">
                  <c:v>24118.735710000004</c:v>
                </c:pt>
                <c:pt idx="28">
                  <c:v>17303.819370000001</c:v>
                </c:pt>
                <c:pt idx="29">
                  <c:v>10933.95537</c:v>
                </c:pt>
                <c:pt idx="30">
                  <c:v>16307.270909999999</c:v>
                </c:pt>
                <c:pt idx="31">
                  <c:v>26133.624270000004</c:v>
                </c:pt>
                <c:pt idx="32">
                  <c:v>25245.195870000003</c:v>
                </c:pt>
                <c:pt idx="33">
                  <c:v>21304.261590000002</c:v>
                </c:pt>
                <c:pt idx="34">
                  <c:v>24800.981670000001</c:v>
                </c:pt>
                <c:pt idx="35">
                  <c:v>30078.749250000004</c:v>
                </c:pt>
                <c:pt idx="36">
                  <c:v>28527.352110000003</c:v>
                </c:pt>
                <c:pt idx="37">
                  <c:v>25499.990430000005</c:v>
                </c:pt>
                <c:pt idx="38">
                  <c:v>21173.511750000001</c:v>
                </c:pt>
                <c:pt idx="39">
                  <c:v>28203.830070000004</c:v>
                </c:pt>
                <c:pt idx="40">
                  <c:v>32465.771970000005</c:v>
                </c:pt>
              </c:numCache>
            </c:numRef>
          </c:val>
        </c:ser>
        <c:ser>
          <c:idx val="17"/>
          <c:order val="7"/>
          <c:tx>
            <c:strRef>
              <c:f>CA!$S$109</c:f>
              <c:strCache>
                <c:ptCount val="1"/>
                <c:pt idx="0">
                  <c:v>Rye, all</c:v>
                </c:pt>
              </c:strCache>
            </c:strRef>
          </c:tx>
          <c:spPr>
            <a:solidFill>
              <a:srgbClr val="EEECE1">
                <a:lumMod val="90000"/>
              </a:srgbClr>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CA!$S$114:$S$154</c:f>
              <c:numCache>
                <c:formatCode>0</c:formatCode>
                <c:ptCount val="41"/>
                <c:pt idx="0">
                  <c:v>3213.1699999999996</c:v>
                </c:pt>
                <c:pt idx="1">
                  <c:v>4270.1499999999996</c:v>
                </c:pt>
                <c:pt idx="2">
                  <c:v>4684.25</c:v>
                </c:pt>
                <c:pt idx="3">
                  <c:v>3753.5499999999997</c:v>
                </c:pt>
                <c:pt idx="4">
                  <c:v>3494.4299999999994</c:v>
                </c:pt>
                <c:pt idx="5">
                  <c:v>5104.9099999999989</c:v>
                </c:pt>
                <c:pt idx="6">
                  <c:v>4479.2499999999991</c:v>
                </c:pt>
                <c:pt idx="7">
                  <c:v>3861.7899999999995</c:v>
                </c:pt>
                <c:pt idx="8">
                  <c:v>7655.93</c:v>
                </c:pt>
                <c:pt idx="9">
                  <c:v>7712.5099999999984</c:v>
                </c:pt>
                <c:pt idx="10">
                  <c:v>6751.4699999999984</c:v>
                </c:pt>
                <c:pt idx="11">
                  <c:v>5439.4699999999993</c:v>
                </c:pt>
                <c:pt idx="12">
                  <c:v>4775.2699999999995</c:v>
                </c:pt>
                <c:pt idx="13">
                  <c:v>4356.25</c:v>
                </c:pt>
                <c:pt idx="14">
                  <c:v>3489.5099999999998</c:v>
                </c:pt>
                <c:pt idx="15">
                  <c:v>2397.2699999999995</c:v>
                </c:pt>
                <c:pt idx="16">
                  <c:v>6749.01</c:v>
                </c:pt>
                <c:pt idx="17">
                  <c:v>5051.6099999999997</c:v>
                </c:pt>
                <c:pt idx="18">
                  <c:v>2913.87</c:v>
                </c:pt>
                <c:pt idx="19">
                  <c:v>2491.5699999999997</c:v>
                </c:pt>
                <c:pt idx="20">
                  <c:v>2799.0699999999997</c:v>
                </c:pt>
                <c:pt idx="21">
                  <c:v>3445.23</c:v>
                </c:pt>
                <c:pt idx="22">
                  <c:v>2714.6099999999997</c:v>
                </c:pt>
                <c:pt idx="23">
                  <c:v>2721.99</c:v>
                </c:pt>
                <c:pt idx="24">
                  <c:v>2799.8900000000003</c:v>
                </c:pt>
                <c:pt idx="25">
                  <c:v>3512.4700000000003</c:v>
                </c:pt>
                <c:pt idx="26">
                  <c:v>3344.3699999999994</c:v>
                </c:pt>
                <c:pt idx="27">
                  <c:v>2333.31</c:v>
                </c:pt>
                <c:pt idx="28">
                  <c:v>2031.5499999999997</c:v>
                </c:pt>
                <c:pt idx="29">
                  <c:v>1286.99</c:v>
                </c:pt>
                <c:pt idx="30">
                  <c:v>2881.0699999999997</c:v>
                </c:pt>
                <c:pt idx="31">
                  <c:v>3458.3499999999995</c:v>
                </c:pt>
                <c:pt idx="32">
                  <c:v>2908.13</c:v>
                </c:pt>
                <c:pt idx="33">
                  <c:v>3338.6299999999997</c:v>
                </c:pt>
                <c:pt idx="34">
                  <c:v>2265.25</c:v>
                </c:pt>
                <c:pt idx="35">
                  <c:v>2635.89</c:v>
                </c:pt>
                <c:pt idx="36">
                  <c:v>2498.9499999999998</c:v>
                </c:pt>
                <c:pt idx="37">
                  <c:v>2145.5299999999997</c:v>
                </c:pt>
                <c:pt idx="38">
                  <c:v>2178.3299999999995</c:v>
                </c:pt>
                <c:pt idx="39">
                  <c:v>2958.9700000000003</c:v>
                </c:pt>
                <c:pt idx="40">
                  <c:v>1901.17</c:v>
                </c:pt>
              </c:numCache>
            </c:numRef>
          </c:val>
        </c:ser>
        <c:ser>
          <c:idx val="19"/>
          <c:order val="8"/>
          <c:tx>
            <c:strRef>
              <c:f>CA!$U$109</c:f>
              <c:strCache>
                <c:ptCount val="1"/>
                <c:pt idx="0">
                  <c:v>Soybeans</c:v>
                </c:pt>
              </c:strCache>
            </c:strRef>
          </c:tx>
          <c:spPr>
            <a:solidFill>
              <a:srgbClr val="8064A2">
                <a:lumMod val="75000"/>
              </a:srgbClr>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CA!$U$114:$U$154</c:f>
              <c:numCache>
                <c:formatCode>0</c:formatCode>
                <c:ptCount val="41"/>
                <c:pt idx="0">
                  <c:v>5049</c:v>
                </c:pt>
                <c:pt idx="1">
                  <c:v>3899.4</c:v>
                </c:pt>
                <c:pt idx="2">
                  <c:v>4692.6000000000004</c:v>
                </c:pt>
                <c:pt idx="3">
                  <c:v>3295.8</c:v>
                </c:pt>
                <c:pt idx="4">
                  <c:v>7251</c:v>
                </c:pt>
                <c:pt idx="5">
                  <c:v>6478.2</c:v>
                </c:pt>
                <c:pt idx="6">
                  <c:v>8178.6</c:v>
                </c:pt>
                <c:pt idx="7">
                  <c:v>8568.6</c:v>
                </c:pt>
                <c:pt idx="8">
                  <c:v>7572.6</c:v>
                </c:pt>
                <c:pt idx="9">
                  <c:v>10467</c:v>
                </c:pt>
                <c:pt idx="10">
                  <c:v>9111</c:v>
                </c:pt>
                <c:pt idx="11">
                  <c:v>11295</c:v>
                </c:pt>
                <c:pt idx="12">
                  <c:v>12435</c:v>
                </c:pt>
                <c:pt idx="13">
                  <c:v>11808.6</c:v>
                </c:pt>
                <c:pt idx="14">
                  <c:v>15527.4</c:v>
                </c:pt>
                <c:pt idx="15">
                  <c:v>14122.2</c:v>
                </c:pt>
                <c:pt idx="16">
                  <c:v>14915.4</c:v>
                </c:pt>
                <c:pt idx="17">
                  <c:v>15436.2</c:v>
                </c:pt>
                <c:pt idx="18">
                  <c:v>17739</c:v>
                </c:pt>
                <c:pt idx="19">
                  <c:v>17628.599999999999</c:v>
                </c:pt>
                <c:pt idx="20">
                  <c:v>23431.8</c:v>
                </c:pt>
                <c:pt idx="21">
                  <c:v>27187.8</c:v>
                </c:pt>
                <c:pt idx="22">
                  <c:v>27785.4</c:v>
                </c:pt>
                <c:pt idx="23">
                  <c:v>26272.2</c:v>
                </c:pt>
                <c:pt idx="24">
                  <c:v>33075</c:v>
                </c:pt>
                <c:pt idx="25">
                  <c:v>33057</c:v>
                </c:pt>
                <c:pt idx="26">
                  <c:v>33597</c:v>
                </c:pt>
                <c:pt idx="27">
                  <c:v>32670.6</c:v>
                </c:pt>
                <c:pt idx="28">
                  <c:v>19860.600000000002</c:v>
                </c:pt>
                <c:pt idx="29">
                  <c:v>28239</c:v>
                </c:pt>
                <c:pt idx="30">
                  <c:v>27505.800000000003</c:v>
                </c:pt>
                <c:pt idx="31">
                  <c:v>36739.799999999996</c:v>
                </c:pt>
                <c:pt idx="32">
                  <c:v>38046.6</c:v>
                </c:pt>
                <c:pt idx="33">
                  <c:v>41743.799999999996</c:v>
                </c:pt>
                <c:pt idx="34">
                  <c:v>32392.199999999997</c:v>
                </c:pt>
                <c:pt idx="35">
                  <c:v>40116.6</c:v>
                </c:pt>
                <c:pt idx="36">
                  <c:v>42835.799999999996</c:v>
                </c:pt>
                <c:pt idx="37">
                  <c:v>52949.4</c:v>
                </c:pt>
                <c:pt idx="38">
                  <c:v>53131.8</c:v>
                </c:pt>
                <c:pt idx="39">
                  <c:v>60472.200000000004</c:v>
                </c:pt>
                <c:pt idx="40">
                  <c:v>61631.399999999994</c:v>
                </c:pt>
              </c:numCache>
            </c:numRef>
          </c:val>
        </c:ser>
        <c:ser>
          <c:idx val="22"/>
          <c:order val="9"/>
          <c:tx>
            <c:strRef>
              <c:f>CA!$X$109</c:f>
              <c:strCache>
                <c:ptCount val="1"/>
                <c:pt idx="0">
                  <c:v>Tame hay</c:v>
                </c:pt>
              </c:strCache>
            </c:strRef>
          </c:tx>
          <c:spPr>
            <a:solidFill>
              <a:srgbClr val="9BBB59">
                <a:lumMod val="60000"/>
                <a:lumOff val="40000"/>
              </a:srgbClr>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CA!$X$114:$X$154</c:f>
              <c:numCache>
                <c:formatCode>0</c:formatCode>
                <c:ptCount val="41"/>
                <c:pt idx="0">
                  <c:v>121958.9375</c:v>
                </c:pt>
                <c:pt idx="1">
                  <c:v>120504.1875</c:v>
                </c:pt>
                <c:pt idx="2">
                  <c:v>123798.9375</c:v>
                </c:pt>
                <c:pt idx="3">
                  <c:v>129235.98225</c:v>
                </c:pt>
                <c:pt idx="4">
                  <c:v>126838.3875</c:v>
                </c:pt>
                <c:pt idx="5">
                  <c:v>138317.6875</c:v>
                </c:pt>
                <c:pt idx="6">
                  <c:v>134962.5625</c:v>
                </c:pt>
                <c:pt idx="7">
                  <c:v>117047.28750000001</c:v>
                </c:pt>
                <c:pt idx="8">
                  <c:v>127964.2375</c:v>
                </c:pt>
                <c:pt idx="9">
                  <c:v>125196.1875</c:v>
                </c:pt>
                <c:pt idx="10">
                  <c:v>126190.9375</c:v>
                </c:pt>
                <c:pt idx="11">
                  <c:v>130417.1875</c:v>
                </c:pt>
                <c:pt idx="12">
                  <c:v>121096.4375</c:v>
                </c:pt>
                <c:pt idx="13">
                  <c:v>158340.33749999999</c:v>
                </c:pt>
                <c:pt idx="14">
                  <c:v>158833.11249999999</c:v>
                </c:pt>
                <c:pt idx="15">
                  <c:v>143266.13750000001</c:v>
                </c:pt>
                <c:pt idx="16">
                  <c:v>153640.86249999999</c:v>
                </c:pt>
                <c:pt idx="17">
                  <c:v>169119.28750000001</c:v>
                </c:pt>
                <c:pt idx="18">
                  <c:v>153490.21249999999</c:v>
                </c:pt>
                <c:pt idx="19">
                  <c:v>143953.26250000001</c:v>
                </c:pt>
                <c:pt idx="20">
                  <c:v>154905.86249999999</c:v>
                </c:pt>
                <c:pt idx="21">
                  <c:v>163897.13750000001</c:v>
                </c:pt>
                <c:pt idx="22">
                  <c:v>139433.76250000001</c:v>
                </c:pt>
                <c:pt idx="23">
                  <c:v>141935.01250000001</c:v>
                </c:pt>
                <c:pt idx="24">
                  <c:v>105201.1375</c:v>
                </c:pt>
                <c:pt idx="25">
                  <c:v>113672.61249999999</c:v>
                </c:pt>
                <c:pt idx="26">
                  <c:v>130991.03749999999</c:v>
                </c:pt>
                <c:pt idx="27">
                  <c:v>124318.7375</c:v>
                </c:pt>
                <c:pt idx="28">
                  <c:v>102399.73749999999</c:v>
                </c:pt>
                <c:pt idx="29">
                  <c:v>90960.6875</c:v>
                </c:pt>
                <c:pt idx="30">
                  <c:v>119363.96249999999</c:v>
                </c:pt>
                <c:pt idx="31">
                  <c:v>144418.4375</c:v>
                </c:pt>
                <c:pt idx="32">
                  <c:v>155058.8125</c:v>
                </c:pt>
                <c:pt idx="33">
                  <c:v>158872.21249999999</c:v>
                </c:pt>
                <c:pt idx="34">
                  <c:v>155423.9375</c:v>
                </c:pt>
                <c:pt idx="35">
                  <c:v>152586.3125</c:v>
                </c:pt>
                <c:pt idx="36">
                  <c:v>120396.66249999999</c:v>
                </c:pt>
                <c:pt idx="37">
                  <c:v>155022.01250000001</c:v>
                </c:pt>
                <c:pt idx="38">
                  <c:v>144365.53749999998</c:v>
                </c:pt>
                <c:pt idx="39">
                  <c:v>132180.13749999998</c:v>
                </c:pt>
                <c:pt idx="40">
                  <c:v>135001.66250000001</c:v>
                </c:pt>
              </c:numCache>
            </c:numRef>
          </c:val>
        </c:ser>
        <c:ser>
          <c:idx val="24"/>
          <c:order val="10"/>
          <c:tx>
            <c:strRef>
              <c:f>CA!$Z$109</c:f>
              <c:strCache>
                <c:ptCount val="1"/>
                <c:pt idx="0">
                  <c:v>Wheat, all</c:v>
                </c:pt>
              </c:strCache>
            </c:strRef>
          </c:tx>
          <c:spPr>
            <a:solidFill>
              <a:srgbClr val="F79646">
                <a:lumMod val="60000"/>
                <a:lumOff val="40000"/>
              </a:srgbClr>
            </a:solidFill>
            <a:ln w="25400">
              <a:noFill/>
            </a:ln>
          </c:spPr>
          <c:cat>
            <c:numRef>
              <c:f>CA!$A$114:$A$154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CA!$Z$114:$Z$154</c:f>
              <c:numCache>
                <c:formatCode>0</c:formatCode>
                <c:ptCount val="41"/>
                <c:pt idx="0">
                  <c:v>152136.79999999999</c:v>
                </c:pt>
                <c:pt idx="1">
                  <c:v>124978.2</c:v>
                </c:pt>
                <c:pt idx="2">
                  <c:v>160849.79999999999</c:v>
                </c:pt>
                <c:pt idx="3">
                  <c:v>222292.992</c:v>
                </c:pt>
                <c:pt idx="4">
                  <c:v>186574.6</c:v>
                </c:pt>
                <c:pt idx="5">
                  <c:v>199497.4</c:v>
                </c:pt>
                <c:pt idx="6">
                  <c:v>161308.9</c:v>
                </c:pt>
                <c:pt idx="7">
                  <c:v>180290.6</c:v>
                </c:pt>
                <c:pt idx="8">
                  <c:v>233446.5</c:v>
                </c:pt>
                <c:pt idx="9">
                  <c:v>252160.5</c:v>
                </c:pt>
                <c:pt idx="10">
                  <c:v>248835.45</c:v>
                </c:pt>
                <c:pt idx="11">
                  <c:v>198821.85</c:v>
                </c:pt>
                <c:pt idx="12">
                  <c:v>227770.5</c:v>
                </c:pt>
                <c:pt idx="13">
                  <c:v>295201.59999999998</c:v>
                </c:pt>
                <c:pt idx="14">
                  <c:v>244019.6</c:v>
                </c:pt>
                <c:pt idx="15">
                  <c:v>148020.45000000001</c:v>
                </c:pt>
                <c:pt idx="16">
                  <c:v>232437.55000000002</c:v>
                </c:pt>
                <c:pt idx="17">
                  <c:v>301225.64999999997</c:v>
                </c:pt>
                <c:pt idx="18">
                  <c:v>301303.10000000003</c:v>
                </c:pt>
                <c:pt idx="19">
                  <c:v>280914.7</c:v>
                </c:pt>
                <c:pt idx="20">
                  <c:v>256290.25</c:v>
                </c:pt>
                <c:pt idx="21">
                  <c:v>214417.5</c:v>
                </c:pt>
                <c:pt idx="22">
                  <c:v>233609.65</c:v>
                </c:pt>
                <c:pt idx="23">
                  <c:v>280605.3</c:v>
                </c:pt>
                <c:pt idx="24">
                  <c:v>228607.7</c:v>
                </c:pt>
                <c:pt idx="25">
                  <c:v>225693.05</c:v>
                </c:pt>
                <c:pt idx="26">
                  <c:v>252538.7</c:v>
                </c:pt>
                <c:pt idx="27">
                  <c:v>248471.45</c:v>
                </c:pt>
                <c:pt idx="28">
                  <c:v>192880.65</c:v>
                </c:pt>
                <c:pt idx="29">
                  <c:v>148484.65</c:v>
                </c:pt>
                <c:pt idx="30">
                  <c:v>214529.34999999998</c:v>
                </c:pt>
                <c:pt idx="31">
                  <c:v>231897.8</c:v>
                </c:pt>
                <c:pt idx="32">
                  <c:v>240852.80000000002</c:v>
                </c:pt>
                <c:pt idx="33">
                  <c:v>235264.50000000003</c:v>
                </c:pt>
                <c:pt idx="34">
                  <c:v>187754.65</c:v>
                </c:pt>
                <c:pt idx="35">
                  <c:v>266329.90000000002</c:v>
                </c:pt>
                <c:pt idx="36">
                  <c:v>251751.44999999998</c:v>
                </c:pt>
                <c:pt idx="37">
                  <c:v>217433.75</c:v>
                </c:pt>
                <c:pt idx="38">
                  <c:v>235031.05000000002</c:v>
                </c:pt>
                <c:pt idx="39">
                  <c:v>254222.65000000002</c:v>
                </c:pt>
                <c:pt idx="40">
                  <c:v>351013.35000000003</c:v>
                </c:pt>
              </c:numCache>
            </c:numRef>
          </c:val>
        </c:ser>
        <c:dLbls>
          <c:showLegendKey val="0"/>
          <c:showVal val="0"/>
          <c:showCatName val="0"/>
          <c:showSerName val="0"/>
          <c:showPercent val="0"/>
          <c:showBubbleSize val="0"/>
        </c:dLbls>
        <c:axId val="109769088"/>
        <c:axId val="109770624"/>
      </c:areaChart>
      <c:dateAx>
        <c:axId val="109769088"/>
        <c:scaling>
          <c:orientation val="minMax"/>
        </c:scaling>
        <c:delete val="0"/>
        <c:axPos val="b"/>
        <c:numFmt formatCode="General" sourceLinked="1"/>
        <c:majorTickMark val="out"/>
        <c:minorTickMark val="none"/>
        <c:tickLblPos val="nextTo"/>
        <c:crossAx val="109770624"/>
        <c:crosses val="autoZero"/>
        <c:auto val="0"/>
        <c:lblOffset val="100"/>
        <c:baseTimeUnit val="days"/>
        <c:majorUnit val="5"/>
        <c:majorTimeUnit val="days"/>
      </c:dateAx>
      <c:valAx>
        <c:axId val="109770624"/>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09769088"/>
        <c:crosses val="autoZero"/>
        <c:crossBetween val="midCat"/>
        <c:dispUnits>
          <c:builtInUnit val="thousands"/>
        </c:dispUnits>
      </c:valAx>
    </c:plotArea>
    <c:legend>
      <c:legendPos val="r"/>
      <c:layout>
        <c:manualLayout>
          <c:xMode val="edge"/>
          <c:yMode val="edge"/>
          <c:x val="0.79385035359942613"/>
          <c:y val="0.10160134269486876"/>
          <c:w val="0.18963130897340486"/>
          <c:h val="0.83854492807688374"/>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CA!$B$161</c:f>
              <c:strCache>
                <c:ptCount val="1"/>
                <c:pt idx="0">
                  <c:v>Barley</c:v>
                </c:pt>
              </c:strCache>
            </c:strRef>
          </c:tx>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CA!$B$166:$B$206</c:f>
              <c:numCache>
                <c:formatCode>0</c:formatCode>
                <c:ptCount val="41"/>
                <c:pt idx="0">
                  <c:v>67602.664999999994</c:v>
                </c:pt>
                <c:pt idx="1">
                  <c:v>57898.384999999995</c:v>
                </c:pt>
                <c:pt idx="2">
                  <c:v>62704.965000000004</c:v>
                </c:pt>
                <c:pt idx="3">
                  <c:v>69097.367999999988</c:v>
                </c:pt>
                <c:pt idx="4">
                  <c:v>77857.685000000012</c:v>
                </c:pt>
                <c:pt idx="5">
                  <c:v>68669.305000000008</c:v>
                </c:pt>
                <c:pt idx="6">
                  <c:v>55688.724999999999</c:v>
                </c:pt>
                <c:pt idx="7">
                  <c:v>74618.904999999999</c:v>
                </c:pt>
                <c:pt idx="8">
                  <c:v>90402.095000000001</c:v>
                </c:pt>
                <c:pt idx="9">
                  <c:v>91905.574999999997</c:v>
                </c:pt>
                <c:pt idx="10">
                  <c:v>66807.375</c:v>
                </c:pt>
                <c:pt idx="11">
                  <c:v>67504.175000000003</c:v>
                </c:pt>
                <c:pt idx="12">
                  <c:v>81647.875</c:v>
                </c:pt>
                <c:pt idx="13">
                  <c:v>95718.545000000013</c:v>
                </c:pt>
                <c:pt idx="14">
                  <c:v>91551.814999999988</c:v>
                </c:pt>
                <c:pt idx="15">
                  <c:v>67640.854999999996</c:v>
                </c:pt>
                <c:pt idx="16">
                  <c:v>76984.675000000003</c:v>
                </c:pt>
                <c:pt idx="17">
                  <c:v>88447.035000000003</c:v>
                </c:pt>
                <c:pt idx="18">
                  <c:v>76390.385000000009</c:v>
                </c:pt>
                <c:pt idx="19">
                  <c:v>72330.184999999998</c:v>
                </c:pt>
                <c:pt idx="20">
                  <c:v>85496.35500000001</c:v>
                </c:pt>
                <c:pt idx="21">
                  <c:v>77201.084999999992</c:v>
                </c:pt>
                <c:pt idx="22">
                  <c:v>85831.354999999996</c:v>
                </c:pt>
                <c:pt idx="23">
                  <c:v>102610.83499999999</c:v>
                </c:pt>
                <c:pt idx="24">
                  <c:v>88893.255000000005</c:v>
                </c:pt>
                <c:pt idx="25">
                  <c:v>83299.425000000003</c:v>
                </c:pt>
                <c:pt idx="26">
                  <c:v>86952.265000000014</c:v>
                </c:pt>
                <c:pt idx="27">
                  <c:v>86870.524999999994</c:v>
                </c:pt>
                <c:pt idx="28">
                  <c:v>71055.845000000001</c:v>
                </c:pt>
                <c:pt idx="29">
                  <c:v>48000.474999999999</c:v>
                </c:pt>
                <c:pt idx="30">
                  <c:v>79595.665000000008</c:v>
                </c:pt>
                <c:pt idx="31">
                  <c:v>82538.305000000008</c:v>
                </c:pt>
                <c:pt idx="32">
                  <c:v>76778.985000000001</c:v>
                </c:pt>
                <c:pt idx="33">
                  <c:v>63334.095000000001</c:v>
                </c:pt>
                <c:pt idx="34">
                  <c:v>71778.774999999994</c:v>
                </c:pt>
                <c:pt idx="35">
                  <c:v>77965.555000000008</c:v>
                </c:pt>
                <c:pt idx="36">
                  <c:v>63082.845000000001</c:v>
                </c:pt>
                <c:pt idx="37">
                  <c:v>50358.205000000002</c:v>
                </c:pt>
                <c:pt idx="38">
                  <c:v>51919.304999999993</c:v>
                </c:pt>
                <c:pt idx="39">
                  <c:v>52640.224999999999</c:v>
                </c:pt>
                <c:pt idx="40">
                  <c:v>67283.744999999995</c:v>
                </c:pt>
              </c:numCache>
            </c:numRef>
          </c:val>
        </c:ser>
        <c:ser>
          <c:idx val="3"/>
          <c:order val="1"/>
          <c:tx>
            <c:strRef>
              <c:f>CA!$C$161</c:f>
              <c:strCache>
                <c:ptCount val="1"/>
                <c:pt idx="0">
                  <c:v>Beans, dry</c:v>
                </c:pt>
              </c:strCache>
            </c:strRef>
          </c:tx>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CA!$C$166:$C$206</c:f>
              <c:numCache>
                <c:formatCode>0</c:formatCode>
                <c:ptCount val="41"/>
                <c:pt idx="0">
                  <c:v>1544.25</c:v>
                </c:pt>
                <c:pt idx="1">
                  <c:v>1893</c:v>
                </c:pt>
                <c:pt idx="2">
                  <c:v>1728.75</c:v>
                </c:pt>
                <c:pt idx="3">
                  <c:v>1713.75</c:v>
                </c:pt>
                <c:pt idx="4">
                  <c:v>1116.75</c:v>
                </c:pt>
                <c:pt idx="5">
                  <c:v>1511.25</c:v>
                </c:pt>
                <c:pt idx="6">
                  <c:v>1288.5</c:v>
                </c:pt>
                <c:pt idx="7">
                  <c:v>1418.25</c:v>
                </c:pt>
                <c:pt idx="8">
                  <c:v>1333.5</c:v>
                </c:pt>
                <c:pt idx="9">
                  <c:v>1384.5</c:v>
                </c:pt>
                <c:pt idx="10">
                  <c:v>942.75</c:v>
                </c:pt>
                <c:pt idx="11">
                  <c:v>1040.25</c:v>
                </c:pt>
                <c:pt idx="12">
                  <c:v>1241.25</c:v>
                </c:pt>
                <c:pt idx="13">
                  <c:v>990.75</c:v>
                </c:pt>
                <c:pt idx="14">
                  <c:v>2016.75</c:v>
                </c:pt>
                <c:pt idx="15">
                  <c:v>1248.75</c:v>
                </c:pt>
                <c:pt idx="16">
                  <c:v>1431.75</c:v>
                </c:pt>
                <c:pt idx="17">
                  <c:v>1860.75</c:v>
                </c:pt>
                <c:pt idx="18">
                  <c:v>2405.25</c:v>
                </c:pt>
                <c:pt idx="19">
                  <c:v>1461.75</c:v>
                </c:pt>
                <c:pt idx="20">
                  <c:v>2325.75</c:v>
                </c:pt>
                <c:pt idx="21">
                  <c:v>2924.25</c:v>
                </c:pt>
                <c:pt idx="22">
                  <c:v>3410.25</c:v>
                </c:pt>
                <c:pt idx="23">
                  <c:v>2358.75</c:v>
                </c:pt>
                <c:pt idx="24">
                  <c:v>2883.75</c:v>
                </c:pt>
                <c:pt idx="25">
                  <c:v>3140.25</c:v>
                </c:pt>
                <c:pt idx="26">
                  <c:v>4631.25</c:v>
                </c:pt>
                <c:pt idx="27">
                  <c:v>4284.75</c:v>
                </c:pt>
                <c:pt idx="28">
                  <c:v>4701.75</c:v>
                </c:pt>
                <c:pt idx="29">
                  <c:v>6465.75</c:v>
                </c:pt>
                <c:pt idx="30">
                  <c:v>5528.25</c:v>
                </c:pt>
                <c:pt idx="31">
                  <c:v>3635.25</c:v>
                </c:pt>
                <c:pt idx="32">
                  <c:v>4977.75</c:v>
                </c:pt>
                <c:pt idx="33">
                  <c:v>5949.75</c:v>
                </c:pt>
                <c:pt idx="34">
                  <c:v>4514.25</c:v>
                </c:pt>
                <c:pt idx="35">
                  <c:v>4346.25</c:v>
                </c:pt>
                <c:pt idx="36">
                  <c:v>3738.75</c:v>
                </c:pt>
                <c:pt idx="37">
                  <c:v>4166.25</c:v>
                </c:pt>
                <c:pt idx="38">
                  <c:v>2801.25</c:v>
                </c:pt>
                <c:pt idx="39">
                  <c:v>4479.75</c:v>
                </c:pt>
                <c:pt idx="40">
                  <c:v>3452.25</c:v>
                </c:pt>
              </c:numCache>
            </c:numRef>
          </c:val>
        </c:ser>
        <c:ser>
          <c:idx val="6"/>
          <c:order val="2"/>
          <c:tx>
            <c:strRef>
              <c:f>CA!$F$161</c:f>
              <c:strCache>
                <c:ptCount val="1"/>
                <c:pt idx="0">
                  <c:v>Canola</c:v>
                </c:pt>
              </c:strCache>
            </c:strRef>
          </c:tx>
          <c:spPr>
            <a:solidFill>
              <a:srgbClr val="1F497D">
                <a:lumMod val="60000"/>
                <a:lumOff val="40000"/>
              </a:srgbClr>
            </a:solidFill>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CA!$F$166:$F$206</c:f>
              <c:numCache>
                <c:formatCode>0</c:formatCode>
                <c:ptCount val="41"/>
                <c:pt idx="0">
                  <c:v>9747.5399999999972</c:v>
                </c:pt>
                <c:pt idx="1">
                  <c:v>9245.4119999999984</c:v>
                </c:pt>
                <c:pt idx="2">
                  <c:v>14561.315999999997</c:v>
                </c:pt>
                <c:pt idx="3">
                  <c:v>6730.8119999999999</c:v>
                </c:pt>
                <c:pt idx="4">
                  <c:v>15513.299999999997</c:v>
                </c:pt>
                <c:pt idx="5">
                  <c:v>27404.387999999995</c:v>
                </c:pt>
                <c:pt idx="6">
                  <c:v>26237.771999999997</c:v>
                </c:pt>
                <c:pt idx="7">
                  <c:v>19411.524000000001</c:v>
                </c:pt>
                <c:pt idx="8">
                  <c:v>14652.395999999995</c:v>
                </c:pt>
                <c:pt idx="9">
                  <c:v>17364.203999999998</c:v>
                </c:pt>
                <c:pt idx="10">
                  <c:v>20279.555999999993</c:v>
                </c:pt>
                <c:pt idx="11">
                  <c:v>26762.867999999995</c:v>
                </c:pt>
                <c:pt idx="12">
                  <c:v>27665.747999999996</c:v>
                </c:pt>
                <c:pt idx="13">
                  <c:v>29244.995999999996</c:v>
                </c:pt>
                <c:pt idx="14">
                  <c:v>29255.291999999998</c:v>
                </c:pt>
                <c:pt idx="15">
                  <c:v>33277.859999999993</c:v>
                </c:pt>
                <c:pt idx="16">
                  <c:v>25357.067999999996</c:v>
                </c:pt>
                <c:pt idx="17">
                  <c:v>25824.347999999994</c:v>
                </c:pt>
                <c:pt idx="18">
                  <c:v>33351.515999999996</c:v>
                </c:pt>
                <c:pt idx="19">
                  <c:v>30602.484</c:v>
                </c:pt>
                <c:pt idx="20">
                  <c:v>43607.915999999983</c:v>
                </c:pt>
                <c:pt idx="21">
                  <c:v>57042.611999999994</c:v>
                </c:pt>
                <c:pt idx="22">
                  <c:v>50666.219999999987</c:v>
                </c:pt>
                <c:pt idx="23">
                  <c:v>40134.203999999991</c:v>
                </c:pt>
                <c:pt idx="24">
                  <c:v>50645.62799999999</c:v>
                </c:pt>
                <c:pt idx="25">
                  <c:v>60242.291999999987</c:v>
                </c:pt>
                <c:pt idx="26">
                  <c:v>69380.387999999992</c:v>
                </c:pt>
                <c:pt idx="27">
                  <c:v>56820.851999999984</c:v>
                </c:pt>
                <c:pt idx="28">
                  <c:v>39658.212</c:v>
                </c:pt>
                <c:pt idx="29">
                  <c:v>35851.067999999992</c:v>
                </c:pt>
                <c:pt idx="30">
                  <c:v>53514.251999999993</c:v>
                </c:pt>
                <c:pt idx="31">
                  <c:v>60620.075999999986</c:v>
                </c:pt>
                <c:pt idx="32">
                  <c:v>74796.875999999989</c:v>
                </c:pt>
                <c:pt idx="33">
                  <c:v>71259.011999999988</c:v>
                </c:pt>
                <c:pt idx="34">
                  <c:v>75934.98</c:v>
                </c:pt>
                <c:pt idx="35">
                  <c:v>100087.81199999998</c:v>
                </c:pt>
                <c:pt idx="36">
                  <c:v>101949.80399999997</c:v>
                </c:pt>
                <c:pt idx="37">
                  <c:v>101163.34799999998</c:v>
                </c:pt>
                <c:pt idx="38">
                  <c:v>115444.692</c:v>
                </c:pt>
                <c:pt idx="39">
                  <c:v>109313.02799999998</c:v>
                </c:pt>
                <c:pt idx="40">
                  <c:v>141685.23599999995</c:v>
                </c:pt>
              </c:numCache>
            </c:numRef>
          </c:val>
        </c:ser>
        <c:ser>
          <c:idx val="10"/>
          <c:order val="3"/>
          <c:tx>
            <c:strRef>
              <c:f>CA!$J$161</c:f>
              <c:strCache>
                <c:ptCount val="1"/>
                <c:pt idx="0">
                  <c:v>Corn for grain</c:v>
                </c:pt>
              </c:strCache>
            </c:strRef>
          </c:tx>
          <c:spPr>
            <a:solidFill>
              <a:srgbClr val="8064A2">
                <a:lumMod val="60000"/>
                <a:lumOff val="40000"/>
              </a:srgbClr>
            </a:solidFill>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CA!$J$166:$J$206</c:f>
              <c:numCache>
                <c:formatCode>0</c:formatCode>
                <c:ptCount val="41"/>
                <c:pt idx="0">
                  <c:v>13067.775</c:v>
                </c:pt>
                <c:pt idx="1">
                  <c:v>11899.575000000001</c:v>
                </c:pt>
                <c:pt idx="2">
                  <c:v>16510.275000000001</c:v>
                </c:pt>
                <c:pt idx="3">
                  <c:v>17025.525000000001</c:v>
                </c:pt>
                <c:pt idx="4">
                  <c:v>19228.724999999999</c:v>
                </c:pt>
                <c:pt idx="5">
                  <c:v>20268.224999999999</c:v>
                </c:pt>
                <c:pt idx="6">
                  <c:v>23851.575000000001</c:v>
                </c:pt>
                <c:pt idx="7">
                  <c:v>25998.525000000001</c:v>
                </c:pt>
                <c:pt idx="8">
                  <c:v>30140.774999999998</c:v>
                </c:pt>
                <c:pt idx="9">
                  <c:v>29417.174999999999</c:v>
                </c:pt>
                <c:pt idx="10">
                  <c:v>26752.724999999999</c:v>
                </c:pt>
                <c:pt idx="11">
                  <c:v>30561.974999999999</c:v>
                </c:pt>
                <c:pt idx="12">
                  <c:v>31440.375</c:v>
                </c:pt>
                <c:pt idx="13">
                  <c:v>26692.875</c:v>
                </c:pt>
                <c:pt idx="14">
                  <c:v>31871.474999999999</c:v>
                </c:pt>
                <c:pt idx="15">
                  <c:v>24605.775000000001</c:v>
                </c:pt>
                <c:pt idx="16">
                  <c:v>29645.774999999998</c:v>
                </c:pt>
                <c:pt idx="17">
                  <c:v>31880.025000000001</c:v>
                </c:pt>
                <c:pt idx="18">
                  <c:v>33430.724999999999</c:v>
                </c:pt>
                <c:pt idx="19">
                  <c:v>22029.525000000001</c:v>
                </c:pt>
                <c:pt idx="20">
                  <c:v>30464.775000000001</c:v>
                </c:pt>
                <c:pt idx="21">
                  <c:v>32414.174999999999</c:v>
                </c:pt>
                <c:pt idx="22">
                  <c:v>32813.775000000001</c:v>
                </c:pt>
                <c:pt idx="23">
                  <c:v>33988.724999999999</c:v>
                </c:pt>
                <c:pt idx="24">
                  <c:v>32368.725000000002</c:v>
                </c:pt>
                <c:pt idx="25">
                  <c:v>40327.424999999996</c:v>
                </c:pt>
                <c:pt idx="26">
                  <c:v>41292.224999999999</c:v>
                </c:pt>
                <c:pt idx="27">
                  <c:v>31349.924999999999</c:v>
                </c:pt>
                <c:pt idx="28">
                  <c:v>37786.724999999999</c:v>
                </c:pt>
                <c:pt idx="29">
                  <c:v>40497.974999999999</c:v>
                </c:pt>
                <c:pt idx="30">
                  <c:v>43155.225000000006</c:v>
                </c:pt>
                <c:pt idx="31">
                  <c:v>39755.474999999999</c:v>
                </c:pt>
                <c:pt idx="32">
                  <c:v>42014.024999999994</c:v>
                </c:pt>
                <c:pt idx="33">
                  <c:v>40416.974999999999</c:v>
                </c:pt>
                <c:pt idx="34">
                  <c:v>52316.775000000001</c:v>
                </c:pt>
                <c:pt idx="35">
                  <c:v>47666.924999999996</c:v>
                </c:pt>
                <c:pt idx="36">
                  <c:v>43897.275000000001</c:v>
                </c:pt>
                <c:pt idx="37">
                  <c:v>53963.774999999994</c:v>
                </c:pt>
                <c:pt idx="38">
                  <c:v>50943.824999999997</c:v>
                </c:pt>
                <c:pt idx="39">
                  <c:v>58403.474999999999</c:v>
                </c:pt>
                <c:pt idx="40">
                  <c:v>63413.324999999997</c:v>
                </c:pt>
              </c:numCache>
            </c:numRef>
          </c:val>
        </c:ser>
        <c:ser>
          <c:idx val="13"/>
          <c:order val="4"/>
          <c:tx>
            <c:strRef>
              <c:f>CA!$M$161</c:f>
              <c:strCache>
                <c:ptCount val="1"/>
                <c:pt idx="0">
                  <c:v>Flaxseed</c:v>
                </c:pt>
              </c:strCache>
            </c:strRef>
          </c:tx>
          <c:spPr>
            <a:solidFill>
              <a:srgbClr val="C0504D"/>
            </a:solidFill>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CA!$M$166:$M$206</c:f>
              <c:numCache>
                <c:formatCode>0</c:formatCode>
                <c:ptCount val="41"/>
                <c:pt idx="0">
                  <c:v>5687.55</c:v>
                </c:pt>
                <c:pt idx="1">
                  <c:v>4122.25</c:v>
                </c:pt>
                <c:pt idx="2">
                  <c:v>5157.3500000000004</c:v>
                </c:pt>
                <c:pt idx="3">
                  <c:v>3312.65</c:v>
                </c:pt>
                <c:pt idx="4">
                  <c:v>7447.55</c:v>
                </c:pt>
                <c:pt idx="5">
                  <c:v>6553.25</c:v>
                </c:pt>
                <c:pt idx="6">
                  <c:v>9236.15</c:v>
                </c:pt>
                <c:pt idx="7">
                  <c:v>5127.6500000000005</c:v>
                </c:pt>
                <c:pt idx="8">
                  <c:v>5408.15</c:v>
                </c:pt>
                <c:pt idx="9">
                  <c:v>8537.65</c:v>
                </c:pt>
                <c:pt idx="10">
                  <c:v>5149.6499999999996</c:v>
                </c:pt>
                <c:pt idx="11">
                  <c:v>7895.25</c:v>
                </c:pt>
                <c:pt idx="12">
                  <c:v>10132.65</c:v>
                </c:pt>
                <c:pt idx="13">
                  <c:v>11164.45</c:v>
                </c:pt>
                <c:pt idx="14">
                  <c:v>7978.85</c:v>
                </c:pt>
                <c:pt idx="15">
                  <c:v>3870.3500000000004</c:v>
                </c:pt>
                <c:pt idx="16">
                  <c:v>5743.65</c:v>
                </c:pt>
                <c:pt idx="17">
                  <c:v>10045.75</c:v>
                </c:pt>
                <c:pt idx="18">
                  <c:v>7251.75</c:v>
                </c:pt>
                <c:pt idx="19">
                  <c:v>3969.35</c:v>
                </c:pt>
                <c:pt idx="20">
                  <c:v>7168.1500000000005</c:v>
                </c:pt>
                <c:pt idx="21">
                  <c:v>10911.45</c:v>
                </c:pt>
                <c:pt idx="22">
                  <c:v>12420.649999999998</c:v>
                </c:pt>
                <c:pt idx="23">
                  <c:v>9627.75</c:v>
                </c:pt>
                <c:pt idx="24">
                  <c:v>10116.15</c:v>
                </c:pt>
                <c:pt idx="25">
                  <c:v>12156.65</c:v>
                </c:pt>
                <c:pt idx="26">
                  <c:v>11513.15</c:v>
                </c:pt>
                <c:pt idx="27">
                  <c:v>7894.15</c:v>
                </c:pt>
                <c:pt idx="28">
                  <c:v>8131.7500000000009</c:v>
                </c:pt>
                <c:pt idx="29">
                  <c:v>7740.1500000000005</c:v>
                </c:pt>
                <c:pt idx="30">
                  <c:v>8565.15</c:v>
                </c:pt>
                <c:pt idx="31">
                  <c:v>5952.65</c:v>
                </c:pt>
                <c:pt idx="32">
                  <c:v>11163.349999999999</c:v>
                </c:pt>
                <c:pt idx="33">
                  <c:v>11143.55</c:v>
                </c:pt>
                <c:pt idx="34">
                  <c:v>7235.2500000000009</c:v>
                </c:pt>
                <c:pt idx="35">
                  <c:v>9738.85</c:v>
                </c:pt>
                <c:pt idx="36">
                  <c:v>10330.65</c:v>
                </c:pt>
                <c:pt idx="37">
                  <c:v>4870.25</c:v>
                </c:pt>
                <c:pt idx="38">
                  <c:v>4654.6499999999996</c:v>
                </c:pt>
                <c:pt idx="39">
                  <c:v>5644.65</c:v>
                </c:pt>
                <c:pt idx="40">
                  <c:v>8102.0499999999993</c:v>
                </c:pt>
              </c:numCache>
            </c:numRef>
          </c:val>
        </c:ser>
        <c:ser>
          <c:idx val="15"/>
          <c:order val="5"/>
          <c:tx>
            <c:strRef>
              <c:f>CA!$Q$161</c:f>
              <c:strCache>
                <c:ptCount val="1"/>
                <c:pt idx="0">
                  <c:v>Oats</c:v>
                </c:pt>
              </c:strCache>
            </c:strRef>
          </c:tx>
          <c:spPr>
            <a:solidFill>
              <a:srgbClr val="FFFF00"/>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CA!$Q$166:$Q$206</c:f>
              <c:numCache>
                <c:formatCode>0</c:formatCode>
                <c:ptCount val="41"/>
                <c:pt idx="0">
                  <c:v>29298.514999999999</c:v>
                </c:pt>
                <c:pt idx="1">
                  <c:v>22744.204999999998</c:v>
                </c:pt>
                <c:pt idx="2">
                  <c:v>25802.174999999999</c:v>
                </c:pt>
                <c:pt idx="3">
                  <c:v>27557.0828</c:v>
                </c:pt>
                <c:pt idx="4">
                  <c:v>24646.365000000002</c:v>
                </c:pt>
                <c:pt idx="5">
                  <c:v>20470.935000000001</c:v>
                </c:pt>
                <c:pt idx="6">
                  <c:v>16381.645</c:v>
                </c:pt>
                <c:pt idx="7">
                  <c:v>16573.395</c:v>
                </c:pt>
                <c:pt idx="8">
                  <c:v>18226.575000000001</c:v>
                </c:pt>
                <c:pt idx="9">
                  <c:v>20757.675000000003</c:v>
                </c:pt>
                <c:pt idx="10">
                  <c:v>15671.875</c:v>
                </c:pt>
                <c:pt idx="11">
                  <c:v>14639.375</c:v>
                </c:pt>
                <c:pt idx="12">
                  <c:v>15630.575000000001</c:v>
                </c:pt>
                <c:pt idx="13">
                  <c:v>18325.695</c:v>
                </c:pt>
                <c:pt idx="14">
                  <c:v>16859.545000000002</c:v>
                </c:pt>
                <c:pt idx="15">
                  <c:v>16684.904999999999</c:v>
                </c:pt>
                <c:pt idx="16">
                  <c:v>18575.855</c:v>
                </c:pt>
                <c:pt idx="17">
                  <c:v>15441.775000000001</c:v>
                </c:pt>
                <c:pt idx="18">
                  <c:v>10229.125</c:v>
                </c:pt>
                <c:pt idx="19">
                  <c:v>16121.455</c:v>
                </c:pt>
                <c:pt idx="20">
                  <c:v>20227.855</c:v>
                </c:pt>
                <c:pt idx="21">
                  <c:v>20922.285000000003</c:v>
                </c:pt>
                <c:pt idx="22">
                  <c:v>16498.465</c:v>
                </c:pt>
                <c:pt idx="23">
                  <c:v>25401.564999999999</c:v>
                </c:pt>
                <c:pt idx="24">
                  <c:v>20282.725000000002</c:v>
                </c:pt>
                <c:pt idx="25">
                  <c:v>22861.024999999998</c:v>
                </c:pt>
                <c:pt idx="26">
                  <c:v>21017.865000000002</c:v>
                </c:pt>
                <c:pt idx="27">
                  <c:v>19676.205000000002</c:v>
                </c:pt>
                <c:pt idx="28">
                  <c:v>15569.215</c:v>
                </c:pt>
                <c:pt idx="29">
                  <c:v>16722.074999999997</c:v>
                </c:pt>
                <c:pt idx="30">
                  <c:v>19365.275000000001</c:v>
                </c:pt>
                <c:pt idx="31">
                  <c:v>20109.264999999999</c:v>
                </c:pt>
                <c:pt idx="32">
                  <c:v>18942.244999999999</c:v>
                </c:pt>
                <c:pt idx="33">
                  <c:v>22471.035000000003</c:v>
                </c:pt>
                <c:pt idx="34">
                  <c:v>26797.505000000001</c:v>
                </c:pt>
                <c:pt idx="35">
                  <c:v>24910.685000000001</c:v>
                </c:pt>
                <c:pt idx="36">
                  <c:v>16925.035</c:v>
                </c:pt>
                <c:pt idx="37">
                  <c:v>14151.445</c:v>
                </c:pt>
                <c:pt idx="38">
                  <c:v>18080.254999999997</c:v>
                </c:pt>
                <c:pt idx="39">
                  <c:v>16231.785000000002</c:v>
                </c:pt>
                <c:pt idx="40">
                  <c:v>22373.684999999998</c:v>
                </c:pt>
              </c:numCache>
            </c:numRef>
          </c:val>
        </c:ser>
        <c:ser>
          <c:idx val="16"/>
          <c:order val="6"/>
          <c:tx>
            <c:strRef>
              <c:f>CA!$R$161</c:f>
              <c:strCache>
                <c:ptCount val="1"/>
                <c:pt idx="0">
                  <c:v>Peas, dry</c:v>
                </c:pt>
              </c:strCache>
            </c:strRef>
          </c:tx>
          <c:spPr>
            <a:solidFill>
              <a:srgbClr val="00B0F0"/>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CA!$R$166:$R$206</c:f>
              <c:numCache>
                <c:formatCode>0</c:formatCode>
                <c:ptCount val="41"/>
                <c:pt idx="0">
                  <c:v>789.90120000000002</c:v>
                </c:pt>
                <c:pt idx="1">
                  <c:v>817.56539999999995</c:v>
                </c:pt>
                <c:pt idx="2">
                  <c:v>857.59019999999998</c:v>
                </c:pt>
                <c:pt idx="3">
                  <c:v>788.72399999999993</c:v>
                </c:pt>
                <c:pt idx="4">
                  <c:v>932.93100000000004</c:v>
                </c:pt>
                <c:pt idx="5">
                  <c:v>1223.6994</c:v>
                </c:pt>
                <c:pt idx="6">
                  <c:v>1198.3896</c:v>
                </c:pt>
                <c:pt idx="7">
                  <c:v>1179.5544</c:v>
                </c:pt>
                <c:pt idx="8">
                  <c:v>1586.277</c:v>
                </c:pt>
                <c:pt idx="9">
                  <c:v>2131.3206</c:v>
                </c:pt>
                <c:pt idx="10">
                  <c:v>1659.2633999999998</c:v>
                </c:pt>
                <c:pt idx="11">
                  <c:v>1828.7802000000001</c:v>
                </c:pt>
                <c:pt idx="12">
                  <c:v>2272.5846000000001</c:v>
                </c:pt>
                <c:pt idx="13">
                  <c:v>3097.8018000000002</c:v>
                </c:pt>
                <c:pt idx="14">
                  <c:v>5170.8510000000006</c:v>
                </c:pt>
                <c:pt idx="15">
                  <c:v>4048.9794000000002</c:v>
                </c:pt>
                <c:pt idx="16">
                  <c:v>3041.2962000000002</c:v>
                </c:pt>
                <c:pt idx="17">
                  <c:v>3393.279</c:v>
                </c:pt>
                <c:pt idx="18">
                  <c:v>5108.4593999999997</c:v>
                </c:pt>
                <c:pt idx="19">
                  <c:v>6227.9766</c:v>
                </c:pt>
                <c:pt idx="20">
                  <c:v>11706.6654</c:v>
                </c:pt>
                <c:pt idx="21">
                  <c:v>17248.923000000003</c:v>
                </c:pt>
                <c:pt idx="22">
                  <c:v>17090.001</c:v>
                </c:pt>
                <c:pt idx="23">
                  <c:v>14045.7618</c:v>
                </c:pt>
                <c:pt idx="24">
                  <c:v>20983.001400000001</c:v>
                </c:pt>
                <c:pt idx="25">
                  <c:v>27687.155400000003</c:v>
                </c:pt>
                <c:pt idx="26">
                  <c:v>26727.737400000005</c:v>
                </c:pt>
                <c:pt idx="27">
                  <c:v>33875.695799999994</c:v>
                </c:pt>
                <c:pt idx="28">
                  <c:v>24303.882600000004</c:v>
                </c:pt>
                <c:pt idx="29">
                  <c:v>15357.1626</c:v>
                </c:pt>
                <c:pt idx="30">
                  <c:v>22904.191800000004</c:v>
                </c:pt>
                <c:pt idx="31">
                  <c:v>36705.684600000001</c:v>
                </c:pt>
                <c:pt idx="32">
                  <c:v>35457.852599999998</c:v>
                </c:pt>
                <c:pt idx="33">
                  <c:v>29922.658200000005</c:v>
                </c:pt>
                <c:pt idx="34">
                  <c:v>34833.936599999994</c:v>
                </c:pt>
                <c:pt idx="35">
                  <c:v>42246.764999999999</c:v>
                </c:pt>
                <c:pt idx="36">
                  <c:v>40067.767800000001</c:v>
                </c:pt>
                <c:pt idx="37">
                  <c:v>35815.721399999995</c:v>
                </c:pt>
                <c:pt idx="38">
                  <c:v>29739.015000000003</c:v>
                </c:pt>
                <c:pt idx="39">
                  <c:v>39613.368599999994</c:v>
                </c:pt>
                <c:pt idx="40">
                  <c:v>45599.4306</c:v>
                </c:pt>
              </c:numCache>
            </c:numRef>
          </c:val>
        </c:ser>
        <c:ser>
          <c:idx val="17"/>
          <c:order val="7"/>
          <c:tx>
            <c:strRef>
              <c:f>CA!$S$161</c:f>
              <c:strCache>
                <c:ptCount val="1"/>
                <c:pt idx="0">
                  <c:v>Rye, all</c:v>
                </c:pt>
              </c:strCache>
            </c:strRef>
          </c:tx>
          <c:spPr>
            <a:solidFill>
              <a:srgbClr val="EEECE1">
                <a:lumMod val="90000"/>
              </a:srgbClr>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CA!$S$166:$S$206</c:f>
              <c:numCache>
                <c:formatCode>0</c:formatCode>
                <c:ptCount val="41"/>
                <c:pt idx="0">
                  <c:v>2155.1749999999997</c:v>
                </c:pt>
                <c:pt idx="1">
                  <c:v>2864.125</c:v>
                </c:pt>
                <c:pt idx="2">
                  <c:v>3141.875</c:v>
                </c:pt>
                <c:pt idx="3">
                  <c:v>2517.625</c:v>
                </c:pt>
                <c:pt idx="4">
                  <c:v>2343.8249999999998</c:v>
                </c:pt>
                <c:pt idx="5">
                  <c:v>3424.0250000000001</c:v>
                </c:pt>
                <c:pt idx="6">
                  <c:v>3004.375</c:v>
                </c:pt>
                <c:pt idx="7">
                  <c:v>2590.2249999999999</c:v>
                </c:pt>
                <c:pt idx="8">
                  <c:v>5135.0749999999998</c:v>
                </c:pt>
                <c:pt idx="9">
                  <c:v>5173.0249999999996</c:v>
                </c:pt>
                <c:pt idx="10">
                  <c:v>4528.4250000000002</c:v>
                </c:pt>
                <c:pt idx="11">
                  <c:v>3648.4249999999997</c:v>
                </c:pt>
                <c:pt idx="12">
                  <c:v>3202.9250000000002</c:v>
                </c:pt>
                <c:pt idx="13">
                  <c:v>2921.875</c:v>
                </c:pt>
                <c:pt idx="14">
                  <c:v>2340.5250000000001</c:v>
                </c:pt>
                <c:pt idx="15">
                  <c:v>1607.9249999999997</c:v>
                </c:pt>
                <c:pt idx="16">
                  <c:v>4526.7749999999996</c:v>
                </c:pt>
                <c:pt idx="17">
                  <c:v>3388.2749999999996</c:v>
                </c:pt>
                <c:pt idx="18">
                  <c:v>1954.425</c:v>
                </c:pt>
                <c:pt idx="19">
                  <c:v>1671.175</c:v>
                </c:pt>
                <c:pt idx="20">
                  <c:v>1877.4249999999997</c:v>
                </c:pt>
                <c:pt idx="21">
                  <c:v>2310.8249999999998</c:v>
                </c:pt>
                <c:pt idx="22">
                  <c:v>1820.7750000000001</c:v>
                </c:pt>
                <c:pt idx="23">
                  <c:v>1825.7249999999999</c:v>
                </c:pt>
                <c:pt idx="24">
                  <c:v>1877.9749999999999</c:v>
                </c:pt>
                <c:pt idx="25">
                  <c:v>2355.9249999999997</c:v>
                </c:pt>
                <c:pt idx="26">
                  <c:v>2243.1750000000002</c:v>
                </c:pt>
                <c:pt idx="27">
                  <c:v>1565.0249999999999</c:v>
                </c:pt>
                <c:pt idx="28">
                  <c:v>1362.625</c:v>
                </c:pt>
                <c:pt idx="29">
                  <c:v>863.22500000000002</c:v>
                </c:pt>
                <c:pt idx="30">
                  <c:v>1932.425</c:v>
                </c:pt>
                <c:pt idx="31">
                  <c:v>2319.625</c:v>
                </c:pt>
                <c:pt idx="32">
                  <c:v>1950.575</c:v>
                </c:pt>
                <c:pt idx="33">
                  <c:v>2239.3250000000003</c:v>
                </c:pt>
                <c:pt idx="34">
                  <c:v>1519.375</c:v>
                </c:pt>
                <c:pt idx="35">
                  <c:v>1767.9749999999999</c:v>
                </c:pt>
                <c:pt idx="36">
                  <c:v>1676.125</c:v>
                </c:pt>
                <c:pt idx="37">
                  <c:v>1439.075</c:v>
                </c:pt>
                <c:pt idx="38">
                  <c:v>1461.0749999999998</c:v>
                </c:pt>
                <c:pt idx="39">
                  <c:v>1984.6750000000002</c:v>
                </c:pt>
                <c:pt idx="40">
                  <c:v>1275.175</c:v>
                </c:pt>
              </c:numCache>
            </c:numRef>
          </c:val>
        </c:ser>
        <c:ser>
          <c:idx val="19"/>
          <c:order val="8"/>
          <c:tx>
            <c:strRef>
              <c:f>CA!$U$161</c:f>
              <c:strCache>
                <c:ptCount val="1"/>
                <c:pt idx="0">
                  <c:v>Soybeans</c:v>
                </c:pt>
              </c:strCache>
            </c:strRef>
          </c:tx>
          <c:spPr>
            <a:solidFill>
              <a:srgbClr val="8064A2">
                <a:lumMod val="75000"/>
              </a:srgbClr>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CA!$U$166:$U$206</c:f>
              <c:numCache>
                <c:formatCode>0</c:formatCode>
                <c:ptCount val="41"/>
                <c:pt idx="0">
                  <c:v>8415</c:v>
                </c:pt>
                <c:pt idx="1">
                  <c:v>6499</c:v>
                </c:pt>
                <c:pt idx="2">
                  <c:v>7821</c:v>
                </c:pt>
                <c:pt idx="3">
                  <c:v>5493</c:v>
                </c:pt>
                <c:pt idx="4">
                  <c:v>12085</c:v>
                </c:pt>
                <c:pt idx="5">
                  <c:v>10797</c:v>
                </c:pt>
                <c:pt idx="6">
                  <c:v>13631</c:v>
                </c:pt>
                <c:pt idx="7">
                  <c:v>14281</c:v>
                </c:pt>
                <c:pt idx="8">
                  <c:v>12621</c:v>
                </c:pt>
                <c:pt idx="9">
                  <c:v>17445</c:v>
                </c:pt>
                <c:pt idx="10">
                  <c:v>15185</c:v>
                </c:pt>
                <c:pt idx="11">
                  <c:v>18825</c:v>
                </c:pt>
                <c:pt idx="12">
                  <c:v>20725</c:v>
                </c:pt>
                <c:pt idx="13">
                  <c:v>19681</c:v>
                </c:pt>
                <c:pt idx="14">
                  <c:v>25879</c:v>
                </c:pt>
                <c:pt idx="15">
                  <c:v>23537</c:v>
                </c:pt>
                <c:pt idx="16">
                  <c:v>24859</c:v>
                </c:pt>
                <c:pt idx="17">
                  <c:v>25727</c:v>
                </c:pt>
                <c:pt idx="18">
                  <c:v>29565</c:v>
                </c:pt>
                <c:pt idx="19">
                  <c:v>29381</c:v>
                </c:pt>
                <c:pt idx="20">
                  <c:v>39053</c:v>
                </c:pt>
                <c:pt idx="21">
                  <c:v>45313</c:v>
                </c:pt>
                <c:pt idx="22">
                  <c:v>46309</c:v>
                </c:pt>
                <c:pt idx="23">
                  <c:v>43787</c:v>
                </c:pt>
                <c:pt idx="24">
                  <c:v>55125</c:v>
                </c:pt>
                <c:pt idx="25">
                  <c:v>55095</c:v>
                </c:pt>
                <c:pt idx="26">
                  <c:v>55995</c:v>
                </c:pt>
                <c:pt idx="27">
                  <c:v>54451</c:v>
                </c:pt>
                <c:pt idx="28">
                  <c:v>33101</c:v>
                </c:pt>
                <c:pt idx="29">
                  <c:v>47065</c:v>
                </c:pt>
                <c:pt idx="30">
                  <c:v>45843</c:v>
                </c:pt>
                <c:pt idx="31">
                  <c:v>61233</c:v>
                </c:pt>
                <c:pt idx="32">
                  <c:v>63411</c:v>
                </c:pt>
                <c:pt idx="33">
                  <c:v>69573</c:v>
                </c:pt>
                <c:pt idx="34">
                  <c:v>53987</c:v>
                </c:pt>
                <c:pt idx="35">
                  <c:v>66861</c:v>
                </c:pt>
                <c:pt idx="36">
                  <c:v>71393</c:v>
                </c:pt>
                <c:pt idx="37">
                  <c:v>88249</c:v>
                </c:pt>
                <c:pt idx="38">
                  <c:v>88553</c:v>
                </c:pt>
                <c:pt idx="39">
                  <c:v>100787</c:v>
                </c:pt>
                <c:pt idx="40">
                  <c:v>102719</c:v>
                </c:pt>
              </c:numCache>
            </c:numRef>
          </c:val>
        </c:ser>
        <c:ser>
          <c:idx val="22"/>
          <c:order val="9"/>
          <c:tx>
            <c:strRef>
              <c:f>CA!$X$161</c:f>
              <c:strCache>
                <c:ptCount val="1"/>
                <c:pt idx="0">
                  <c:v>Tame hay</c:v>
                </c:pt>
              </c:strCache>
            </c:strRef>
          </c:tx>
          <c:spPr>
            <a:solidFill>
              <a:srgbClr val="9BBB59">
                <a:lumMod val="60000"/>
                <a:lumOff val="40000"/>
              </a:srgbClr>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CA!$X$166:$X$206</c:f>
              <c:numCache>
                <c:formatCode>0</c:formatCode>
                <c:ptCount val="41"/>
                <c:pt idx="0">
                  <c:v>487835.75</c:v>
                </c:pt>
                <c:pt idx="1">
                  <c:v>482016.75</c:v>
                </c:pt>
                <c:pt idx="2">
                  <c:v>495195.75</c:v>
                </c:pt>
                <c:pt idx="3">
                  <c:v>516943.929</c:v>
                </c:pt>
                <c:pt idx="4">
                  <c:v>507353.55</c:v>
                </c:pt>
                <c:pt idx="5">
                  <c:v>553270.75</c:v>
                </c:pt>
                <c:pt idx="6">
                  <c:v>539850.25</c:v>
                </c:pt>
                <c:pt idx="7">
                  <c:v>468189.15</c:v>
                </c:pt>
                <c:pt idx="8">
                  <c:v>511856.95</c:v>
                </c:pt>
                <c:pt idx="9">
                  <c:v>500784.75</c:v>
                </c:pt>
                <c:pt idx="10">
                  <c:v>504763.75</c:v>
                </c:pt>
                <c:pt idx="11">
                  <c:v>521668.75</c:v>
                </c:pt>
                <c:pt idx="12">
                  <c:v>484385.75</c:v>
                </c:pt>
                <c:pt idx="13">
                  <c:v>633361.35</c:v>
                </c:pt>
                <c:pt idx="14">
                  <c:v>635332.44999999995</c:v>
                </c:pt>
                <c:pt idx="15">
                  <c:v>573064.55000000005</c:v>
                </c:pt>
                <c:pt idx="16">
                  <c:v>614563.44999999995</c:v>
                </c:pt>
                <c:pt idx="17">
                  <c:v>676477.15</c:v>
                </c:pt>
                <c:pt idx="18">
                  <c:v>613960.85</c:v>
                </c:pt>
                <c:pt idx="19">
                  <c:v>575813.05000000005</c:v>
                </c:pt>
                <c:pt idx="20">
                  <c:v>619623.44999999995</c:v>
                </c:pt>
                <c:pt idx="21">
                  <c:v>655588.55000000005</c:v>
                </c:pt>
                <c:pt idx="22">
                  <c:v>557735.05000000005</c:v>
                </c:pt>
                <c:pt idx="23">
                  <c:v>567740.05000000005</c:v>
                </c:pt>
                <c:pt idx="24">
                  <c:v>420804.55</c:v>
                </c:pt>
                <c:pt idx="25">
                  <c:v>454690.44999999995</c:v>
                </c:pt>
                <c:pt idx="26">
                  <c:v>523964.14999999997</c:v>
                </c:pt>
                <c:pt idx="27">
                  <c:v>497274.95</c:v>
                </c:pt>
                <c:pt idx="28">
                  <c:v>409598.94999999995</c:v>
                </c:pt>
                <c:pt idx="29">
                  <c:v>363842.75</c:v>
                </c:pt>
                <c:pt idx="30">
                  <c:v>477455.85</c:v>
                </c:pt>
                <c:pt idx="31">
                  <c:v>577673.75</c:v>
                </c:pt>
                <c:pt idx="32">
                  <c:v>620235.25</c:v>
                </c:pt>
                <c:pt idx="33">
                  <c:v>635488.85</c:v>
                </c:pt>
                <c:pt idx="34">
                  <c:v>621695.75</c:v>
                </c:pt>
                <c:pt idx="35">
                  <c:v>610345.25</c:v>
                </c:pt>
                <c:pt idx="36">
                  <c:v>481586.64999999997</c:v>
                </c:pt>
                <c:pt idx="37">
                  <c:v>620088.05000000005</c:v>
                </c:pt>
                <c:pt idx="38">
                  <c:v>577462.14999999991</c:v>
                </c:pt>
                <c:pt idx="39">
                  <c:v>528720.54999999993</c:v>
                </c:pt>
                <c:pt idx="40">
                  <c:v>540006.65</c:v>
                </c:pt>
              </c:numCache>
            </c:numRef>
          </c:val>
        </c:ser>
        <c:ser>
          <c:idx val="24"/>
          <c:order val="10"/>
          <c:tx>
            <c:strRef>
              <c:f>CA!$Z$161</c:f>
              <c:strCache>
                <c:ptCount val="1"/>
                <c:pt idx="0">
                  <c:v>Wheat, all</c:v>
                </c:pt>
              </c:strCache>
            </c:strRef>
          </c:tx>
          <c:spPr>
            <a:solidFill>
              <a:srgbClr val="F79646">
                <a:lumMod val="60000"/>
                <a:lumOff val="40000"/>
              </a:srgbClr>
            </a:solidFill>
            <a:ln w="25400">
              <a:noFill/>
            </a:ln>
          </c:spPr>
          <c:cat>
            <c:numRef>
              <c:f>CA!$A$166:$A$206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CA!$Z$166:$Z$206</c:f>
              <c:numCache>
                <c:formatCode>0</c:formatCode>
                <c:ptCount val="41"/>
                <c:pt idx="0">
                  <c:v>88158.080000000002</c:v>
                </c:pt>
                <c:pt idx="1">
                  <c:v>72456.12</c:v>
                </c:pt>
                <c:pt idx="2">
                  <c:v>93243.88</c:v>
                </c:pt>
                <c:pt idx="3">
                  <c:v>128825.3952</c:v>
                </c:pt>
                <c:pt idx="4">
                  <c:v>108177.96</c:v>
                </c:pt>
                <c:pt idx="5">
                  <c:v>115583.64</c:v>
                </c:pt>
                <c:pt idx="6">
                  <c:v>93530.34</c:v>
                </c:pt>
                <c:pt idx="7">
                  <c:v>104527.56</c:v>
                </c:pt>
                <c:pt idx="8">
                  <c:v>135300.9</c:v>
                </c:pt>
                <c:pt idx="9">
                  <c:v>146070.9</c:v>
                </c:pt>
                <c:pt idx="10">
                  <c:v>144215.84999999998</c:v>
                </c:pt>
                <c:pt idx="11">
                  <c:v>115271.04999999999</c:v>
                </c:pt>
                <c:pt idx="12">
                  <c:v>132066.5</c:v>
                </c:pt>
                <c:pt idx="13">
                  <c:v>171112.8</c:v>
                </c:pt>
                <c:pt idx="14">
                  <c:v>141421.03999999998</c:v>
                </c:pt>
                <c:pt idx="15">
                  <c:v>85917.650000000009</c:v>
                </c:pt>
                <c:pt idx="16">
                  <c:v>134780.99</c:v>
                </c:pt>
                <c:pt idx="17">
                  <c:v>174662.37</c:v>
                </c:pt>
                <c:pt idx="18">
                  <c:v>174565.82</c:v>
                </c:pt>
                <c:pt idx="19">
                  <c:v>162883.34000000003</c:v>
                </c:pt>
                <c:pt idx="20">
                  <c:v>148516.41</c:v>
                </c:pt>
                <c:pt idx="21">
                  <c:v>124370.46</c:v>
                </c:pt>
                <c:pt idx="22">
                  <c:v>135498.85</c:v>
                </c:pt>
                <c:pt idx="23">
                  <c:v>162620.65999999997</c:v>
                </c:pt>
                <c:pt idx="24">
                  <c:v>132512.66</c:v>
                </c:pt>
                <c:pt idx="25">
                  <c:v>130901.29000000001</c:v>
                </c:pt>
                <c:pt idx="26">
                  <c:v>146479.82</c:v>
                </c:pt>
                <c:pt idx="27">
                  <c:v>144122.57</c:v>
                </c:pt>
                <c:pt idx="28">
                  <c:v>111899.12999999999</c:v>
                </c:pt>
                <c:pt idx="29">
                  <c:v>86224.41</c:v>
                </c:pt>
                <c:pt idx="30">
                  <c:v>124607.83</c:v>
                </c:pt>
                <c:pt idx="31">
                  <c:v>134570.6</c:v>
                </c:pt>
                <c:pt idx="32">
                  <c:v>139769.44</c:v>
                </c:pt>
                <c:pt idx="33">
                  <c:v>136678.25999999998</c:v>
                </c:pt>
                <c:pt idx="34">
                  <c:v>108976.33000000002</c:v>
                </c:pt>
                <c:pt idx="35">
                  <c:v>154726.06</c:v>
                </c:pt>
                <c:pt idx="36">
                  <c:v>146135.04999999999</c:v>
                </c:pt>
                <c:pt idx="37">
                  <c:v>126256.55</c:v>
                </c:pt>
                <c:pt idx="38">
                  <c:v>136499.77000000002</c:v>
                </c:pt>
                <c:pt idx="39">
                  <c:v>147529.76999999999</c:v>
                </c:pt>
                <c:pt idx="40">
                  <c:v>203655.99</c:v>
                </c:pt>
              </c:numCache>
            </c:numRef>
          </c:val>
        </c:ser>
        <c:dLbls>
          <c:showLegendKey val="0"/>
          <c:showVal val="0"/>
          <c:showCatName val="0"/>
          <c:showSerName val="0"/>
          <c:showPercent val="0"/>
          <c:showBubbleSize val="0"/>
        </c:dLbls>
        <c:axId val="110592000"/>
        <c:axId val="110593536"/>
      </c:areaChart>
      <c:dateAx>
        <c:axId val="110592000"/>
        <c:scaling>
          <c:orientation val="minMax"/>
        </c:scaling>
        <c:delete val="0"/>
        <c:axPos val="b"/>
        <c:numFmt formatCode="General" sourceLinked="1"/>
        <c:majorTickMark val="out"/>
        <c:minorTickMark val="none"/>
        <c:tickLblPos val="nextTo"/>
        <c:crossAx val="110593536"/>
        <c:crosses val="autoZero"/>
        <c:auto val="0"/>
        <c:lblOffset val="100"/>
        <c:baseTimeUnit val="days"/>
        <c:majorUnit val="5"/>
        <c:majorTimeUnit val="days"/>
      </c:dateAx>
      <c:valAx>
        <c:axId val="110593536"/>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110592000"/>
        <c:crosses val="autoZero"/>
        <c:crossBetween val="midCat"/>
        <c:dispUnits>
          <c:builtInUnit val="thousands"/>
        </c:dispUnits>
      </c:valAx>
    </c:plotArea>
    <c:legend>
      <c:legendPos val="r"/>
      <c:layout>
        <c:manualLayout>
          <c:xMode val="edge"/>
          <c:yMode val="edge"/>
          <c:x val="0.79679915723191386"/>
          <c:y val="8.153316129601447E-2"/>
          <c:w val="0.18844170860553483"/>
          <c:h val="0.8599693980040212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CA!$B$57</c:f>
              <c:strCache>
                <c:ptCount val="1"/>
                <c:pt idx="0">
                  <c:v>Barley</c:v>
                </c:pt>
              </c:strCache>
            </c:strRef>
          </c:tx>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CA!$B$62:$B$102</c:f>
              <c:numCache>
                <c:formatCode>0</c:formatCode>
                <c:ptCount val="41"/>
                <c:pt idx="0">
                  <c:v>211888.95</c:v>
                </c:pt>
                <c:pt idx="1">
                  <c:v>181472.55</c:v>
                </c:pt>
                <c:pt idx="2">
                  <c:v>196537.95</c:v>
                </c:pt>
                <c:pt idx="3">
                  <c:v>216573.84</c:v>
                </c:pt>
                <c:pt idx="4">
                  <c:v>244031.55</c:v>
                </c:pt>
                <c:pt idx="5">
                  <c:v>215232.15</c:v>
                </c:pt>
                <c:pt idx="6">
                  <c:v>174546.75</c:v>
                </c:pt>
                <c:pt idx="7">
                  <c:v>233880.15</c:v>
                </c:pt>
                <c:pt idx="8">
                  <c:v>283349.84999999998</c:v>
                </c:pt>
                <c:pt idx="9">
                  <c:v>288062.25</c:v>
                </c:pt>
                <c:pt idx="10">
                  <c:v>209396.25</c:v>
                </c:pt>
                <c:pt idx="11">
                  <c:v>211580.25</c:v>
                </c:pt>
                <c:pt idx="12">
                  <c:v>255911.25</c:v>
                </c:pt>
                <c:pt idx="13">
                  <c:v>300013.35000000003</c:v>
                </c:pt>
                <c:pt idx="14">
                  <c:v>286953.45</c:v>
                </c:pt>
                <c:pt idx="15">
                  <c:v>212008.65</c:v>
                </c:pt>
                <c:pt idx="16">
                  <c:v>241295.25</c:v>
                </c:pt>
                <c:pt idx="17">
                  <c:v>277222.05</c:v>
                </c:pt>
                <c:pt idx="18">
                  <c:v>239432.55000000002</c:v>
                </c:pt>
                <c:pt idx="19">
                  <c:v>226706.55000000002</c:v>
                </c:pt>
                <c:pt idx="20">
                  <c:v>267973.65000000002</c:v>
                </c:pt>
                <c:pt idx="21">
                  <c:v>241973.55</c:v>
                </c:pt>
                <c:pt idx="22">
                  <c:v>269023.65000000002</c:v>
                </c:pt>
                <c:pt idx="23">
                  <c:v>321616.05000000005</c:v>
                </c:pt>
                <c:pt idx="24">
                  <c:v>278620.65000000002</c:v>
                </c:pt>
                <c:pt idx="25">
                  <c:v>261087.75</c:v>
                </c:pt>
                <c:pt idx="26">
                  <c:v>272536.95</c:v>
                </c:pt>
                <c:pt idx="27">
                  <c:v>272280.75</c:v>
                </c:pt>
                <c:pt idx="28">
                  <c:v>222712.35</c:v>
                </c:pt>
                <c:pt idx="29">
                  <c:v>150449.25</c:v>
                </c:pt>
                <c:pt idx="30">
                  <c:v>249478.95</c:v>
                </c:pt>
                <c:pt idx="31">
                  <c:v>258702.15</c:v>
                </c:pt>
                <c:pt idx="32">
                  <c:v>240650.55</c:v>
                </c:pt>
                <c:pt idx="33">
                  <c:v>198509.85000000003</c:v>
                </c:pt>
                <c:pt idx="34">
                  <c:v>224978.25</c:v>
                </c:pt>
                <c:pt idx="35">
                  <c:v>244369.65</c:v>
                </c:pt>
                <c:pt idx="36">
                  <c:v>197722.35</c:v>
                </c:pt>
                <c:pt idx="37">
                  <c:v>157839.14999999997</c:v>
                </c:pt>
                <c:pt idx="38">
                  <c:v>162732.15</c:v>
                </c:pt>
                <c:pt idx="39">
                  <c:v>164991.75</c:v>
                </c:pt>
                <c:pt idx="40">
                  <c:v>210889.35</c:v>
                </c:pt>
              </c:numCache>
            </c:numRef>
          </c:val>
        </c:ser>
        <c:ser>
          <c:idx val="3"/>
          <c:order val="1"/>
          <c:tx>
            <c:strRef>
              <c:f>CA!$C$57</c:f>
              <c:strCache>
                <c:ptCount val="1"/>
                <c:pt idx="0">
                  <c:v>Beans, dry</c:v>
                </c:pt>
              </c:strCache>
            </c:strRef>
          </c:tx>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CA!$C$62:$C$102</c:f>
              <c:numCache>
                <c:formatCode>0</c:formatCode>
                <c:ptCount val="41"/>
                <c:pt idx="0">
                  <c:v>5147.5</c:v>
                </c:pt>
                <c:pt idx="1">
                  <c:v>6310</c:v>
                </c:pt>
                <c:pt idx="2">
                  <c:v>5762.5</c:v>
                </c:pt>
                <c:pt idx="3">
                  <c:v>5712.5</c:v>
                </c:pt>
                <c:pt idx="4">
                  <c:v>3722.5</c:v>
                </c:pt>
                <c:pt idx="5">
                  <c:v>5037.5</c:v>
                </c:pt>
                <c:pt idx="6">
                  <c:v>4295</c:v>
                </c:pt>
                <c:pt idx="7">
                  <c:v>4727.5</c:v>
                </c:pt>
                <c:pt idx="8">
                  <c:v>4445</c:v>
                </c:pt>
                <c:pt idx="9">
                  <c:v>4615</c:v>
                </c:pt>
                <c:pt idx="10">
                  <c:v>3142.5</c:v>
                </c:pt>
                <c:pt idx="11">
                  <c:v>3467.5</c:v>
                </c:pt>
                <c:pt idx="12">
                  <c:v>4137.5</c:v>
                </c:pt>
                <c:pt idx="13">
                  <c:v>3302.5</c:v>
                </c:pt>
                <c:pt idx="14">
                  <c:v>6722.5</c:v>
                </c:pt>
                <c:pt idx="15">
                  <c:v>4162.5</c:v>
                </c:pt>
                <c:pt idx="16">
                  <c:v>4772.5</c:v>
                </c:pt>
                <c:pt idx="17">
                  <c:v>6202.5</c:v>
                </c:pt>
                <c:pt idx="18">
                  <c:v>8017.5</c:v>
                </c:pt>
                <c:pt idx="19">
                  <c:v>4872.5</c:v>
                </c:pt>
                <c:pt idx="20">
                  <c:v>7752.5</c:v>
                </c:pt>
                <c:pt idx="21">
                  <c:v>9747.5</c:v>
                </c:pt>
                <c:pt idx="22">
                  <c:v>11367.5</c:v>
                </c:pt>
                <c:pt idx="23">
                  <c:v>7862.5</c:v>
                </c:pt>
                <c:pt idx="24">
                  <c:v>9612.5</c:v>
                </c:pt>
                <c:pt idx="25">
                  <c:v>10467.5</c:v>
                </c:pt>
                <c:pt idx="26">
                  <c:v>15437.5</c:v>
                </c:pt>
                <c:pt idx="27">
                  <c:v>14282.5</c:v>
                </c:pt>
                <c:pt idx="28">
                  <c:v>15672.5</c:v>
                </c:pt>
                <c:pt idx="29">
                  <c:v>21552.5</c:v>
                </c:pt>
                <c:pt idx="30">
                  <c:v>18427.5</c:v>
                </c:pt>
                <c:pt idx="31">
                  <c:v>12117.5</c:v>
                </c:pt>
                <c:pt idx="32">
                  <c:v>16592.5</c:v>
                </c:pt>
                <c:pt idx="33">
                  <c:v>19832.5</c:v>
                </c:pt>
                <c:pt idx="34">
                  <c:v>15047.5</c:v>
                </c:pt>
                <c:pt idx="35">
                  <c:v>14487.5</c:v>
                </c:pt>
                <c:pt idx="36">
                  <c:v>12462.5</c:v>
                </c:pt>
                <c:pt idx="37">
                  <c:v>13887.5</c:v>
                </c:pt>
                <c:pt idx="38">
                  <c:v>9337.5</c:v>
                </c:pt>
                <c:pt idx="39">
                  <c:v>14932.5</c:v>
                </c:pt>
                <c:pt idx="40">
                  <c:v>11507.5</c:v>
                </c:pt>
              </c:numCache>
            </c:numRef>
          </c:val>
        </c:ser>
        <c:ser>
          <c:idx val="10"/>
          <c:order val="2"/>
          <c:tx>
            <c:strRef>
              <c:f>CA!$F$57</c:f>
              <c:strCache>
                <c:ptCount val="1"/>
                <c:pt idx="0">
                  <c:v>Canola</c:v>
                </c:pt>
              </c:strCache>
            </c:strRef>
          </c:tx>
          <c:spPr>
            <a:solidFill>
              <a:srgbClr val="1F497D">
                <a:lumMod val="60000"/>
                <a:lumOff val="40000"/>
              </a:srgbClr>
            </a:solidFill>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CA!$F$62:$F$102</c:f>
              <c:numCache>
                <c:formatCode>0</c:formatCode>
                <c:ptCount val="41"/>
                <c:pt idx="0">
                  <c:v>42644.633782489604</c:v>
                </c:pt>
                <c:pt idx="1">
                  <c:v>40542.616674723133</c:v>
                </c:pt>
                <c:pt idx="2">
                  <c:v>63489.134452447113</c:v>
                </c:pt>
                <c:pt idx="3">
                  <c:v>28999.893364194089</c:v>
                </c:pt>
                <c:pt idx="4">
                  <c:v>66044.686362367342</c:v>
                </c:pt>
                <c:pt idx="5">
                  <c:v>117625.28072548915</c:v>
                </c:pt>
                <c:pt idx="6">
                  <c:v>114529.77299332709</c:v>
                </c:pt>
                <c:pt idx="7">
                  <c:v>83523.090525156673</c:v>
                </c:pt>
                <c:pt idx="8">
                  <c:v>62547.064891917849</c:v>
                </c:pt>
                <c:pt idx="9">
                  <c:v>74460.075586038409</c:v>
                </c:pt>
                <c:pt idx="10">
                  <c:v>87696.220950019138</c:v>
                </c:pt>
                <c:pt idx="11">
                  <c:v>115889.84912188286</c:v>
                </c:pt>
                <c:pt idx="12">
                  <c:v>118415.24558252517</c:v>
                </c:pt>
                <c:pt idx="13">
                  <c:v>124082.01150659715</c:v>
                </c:pt>
                <c:pt idx="14">
                  <c:v>124087.88295275322</c:v>
                </c:pt>
                <c:pt idx="15">
                  <c:v>143651.63144794831</c:v>
                </c:pt>
                <c:pt idx="16">
                  <c:v>109740.81568247093</c:v>
                </c:pt>
                <c:pt idx="17">
                  <c:v>110482.38443186264</c:v>
                </c:pt>
                <c:pt idx="18">
                  <c:v>142093.81563479514</c:v>
                </c:pt>
                <c:pt idx="19">
                  <c:v>130957.60593784291</c:v>
                </c:pt>
                <c:pt idx="20">
                  <c:v>185952.38228094752</c:v>
                </c:pt>
                <c:pt idx="21">
                  <c:v>244633.39877898811</c:v>
                </c:pt>
                <c:pt idx="22">
                  <c:v>217665.38051612899</c:v>
                </c:pt>
                <c:pt idx="23">
                  <c:v>169670.99736231862</c:v>
                </c:pt>
                <c:pt idx="24">
                  <c:v>216242.59847876261</c:v>
                </c:pt>
                <c:pt idx="25">
                  <c:v>255693.61965742847</c:v>
                </c:pt>
                <c:pt idx="26">
                  <c:v>291150.81350398978</c:v>
                </c:pt>
                <c:pt idx="27">
                  <c:v>240130.38340050096</c:v>
                </c:pt>
                <c:pt idx="28">
                  <c:v>169073.82429564736</c:v>
                </c:pt>
                <c:pt idx="29">
                  <c:v>153371.40609108761</c:v>
                </c:pt>
                <c:pt idx="30">
                  <c:v>225976.30423376794</c:v>
                </c:pt>
                <c:pt idx="31">
                  <c:v>253637.72455365985</c:v>
                </c:pt>
                <c:pt idx="32">
                  <c:v>307920.87293096114</c:v>
                </c:pt>
                <c:pt idx="33">
                  <c:v>295999.29995415045</c:v>
                </c:pt>
                <c:pt idx="34">
                  <c:v>319905.95198692789</c:v>
                </c:pt>
                <c:pt idx="35">
                  <c:v>409395.66980839247</c:v>
                </c:pt>
                <c:pt idx="36">
                  <c:v>415996.13426414807</c:v>
                </c:pt>
                <c:pt idx="37">
                  <c:v>415796.5422142726</c:v>
                </c:pt>
                <c:pt idx="38">
                  <c:v>472391.51350959751</c:v>
                </c:pt>
                <c:pt idx="39">
                  <c:v>458029.7737310477</c:v>
                </c:pt>
                <c:pt idx="40">
                  <c:v>567359.12549897679</c:v>
                </c:pt>
              </c:numCache>
            </c:numRef>
          </c:val>
        </c:ser>
        <c:ser>
          <c:idx val="15"/>
          <c:order val="3"/>
          <c:tx>
            <c:strRef>
              <c:f>CA!$J$57</c:f>
              <c:strCache>
                <c:ptCount val="1"/>
                <c:pt idx="0">
                  <c:v>Corn for grain</c:v>
                </c:pt>
              </c:strCache>
            </c:strRef>
          </c:tx>
          <c:spPr>
            <a:solidFill>
              <a:srgbClr val="8064A2">
                <a:lumMod val="60000"/>
                <a:lumOff val="40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CA!$J$62:$J$102</c:f>
              <c:numCache>
                <c:formatCode>0</c:formatCode>
                <c:ptCount val="41"/>
                <c:pt idx="0">
                  <c:v>34847.4</c:v>
                </c:pt>
                <c:pt idx="1">
                  <c:v>31732.199999999997</c:v>
                </c:pt>
                <c:pt idx="2">
                  <c:v>44027.399999999994</c:v>
                </c:pt>
                <c:pt idx="3">
                  <c:v>45401.4</c:v>
                </c:pt>
                <c:pt idx="4">
                  <c:v>51276.600000000006</c:v>
                </c:pt>
                <c:pt idx="5">
                  <c:v>54048.6</c:v>
                </c:pt>
                <c:pt idx="6">
                  <c:v>63604.2</c:v>
                </c:pt>
                <c:pt idx="7">
                  <c:v>69329.399999999994</c:v>
                </c:pt>
                <c:pt idx="8">
                  <c:v>80375.400000000009</c:v>
                </c:pt>
                <c:pt idx="9">
                  <c:v>78445.8</c:v>
                </c:pt>
                <c:pt idx="10">
                  <c:v>71340.600000000006</c:v>
                </c:pt>
                <c:pt idx="11">
                  <c:v>81498.600000000006</c:v>
                </c:pt>
                <c:pt idx="12">
                  <c:v>83841</c:v>
                </c:pt>
                <c:pt idx="13">
                  <c:v>71181</c:v>
                </c:pt>
                <c:pt idx="14">
                  <c:v>84990.6</c:v>
                </c:pt>
                <c:pt idx="15">
                  <c:v>65615.399999999994</c:v>
                </c:pt>
                <c:pt idx="16">
                  <c:v>79055.400000000009</c:v>
                </c:pt>
                <c:pt idx="17">
                  <c:v>85013.4</c:v>
                </c:pt>
                <c:pt idx="18">
                  <c:v>89148.6</c:v>
                </c:pt>
                <c:pt idx="19">
                  <c:v>58745.4</c:v>
                </c:pt>
                <c:pt idx="20">
                  <c:v>81239.399999999994</c:v>
                </c:pt>
                <c:pt idx="21">
                  <c:v>86437.8</c:v>
                </c:pt>
                <c:pt idx="22">
                  <c:v>87503.4</c:v>
                </c:pt>
                <c:pt idx="23">
                  <c:v>90636.599999999991</c:v>
                </c:pt>
                <c:pt idx="24">
                  <c:v>86316.599999999991</c:v>
                </c:pt>
                <c:pt idx="25">
                  <c:v>107539.8</c:v>
                </c:pt>
                <c:pt idx="26">
                  <c:v>110112.59999999999</c:v>
                </c:pt>
                <c:pt idx="27">
                  <c:v>83599.8</c:v>
                </c:pt>
                <c:pt idx="28">
                  <c:v>100764.6</c:v>
                </c:pt>
                <c:pt idx="29">
                  <c:v>107994.59999999999</c:v>
                </c:pt>
                <c:pt idx="30">
                  <c:v>115080.6</c:v>
                </c:pt>
                <c:pt idx="31">
                  <c:v>106014.59999999999</c:v>
                </c:pt>
                <c:pt idx="32">
                  <c:v>112037.4</c:v>
                </c:pt>
                <c:pt idx="33">
                  <c:v>107778.59999999999</c:v>
                </c:pt>
                <c:pt idx="34">
                  <c:v>139511.4</c:v>
                </c:pt>
                <c:pt idx="35">
                  <c:v>127111.8</c:v>
                </c:pt>
                <c:pt idx="36">
                  <c:v>117059.40000000001</c:v>
                </c:pt>
                <c:pt idx="37">
                  <c:v>143903.40000000002</c:v>
                </c:pt>
                <c:pt idx="38">
                  <c:v>135850.20000000001</c:v>
                </c:pt>
                <c:pt idx="39">
                  <c:v>155742.6</c:v>
                </c:pt>
                <c:pt idx="40">
                  <c:v>169102.2</c:v>
                </c:pt>
              </c:numCache>
            </c:numRef>
          </c:val>
        </c:ser>
        <c:ser>
          <c:idx val="19"/>
          <c:order val="4"/>
          <c:tx>
            <c:strRef>
              <c:f>CA!$M$57</c:f>
              <c:strCache>
                <c:ptCount val="1"/>
                <c:pt idx="0">
                  <c:v>Flaxseed</c:v>
                </c:pt>
              </c:strCache>
            </c:strRef>
          </c:tx>
          <c:spPr>
            <a:solidFill>
              <a:srgbClr val="C0504D">
                <a:lumMod val="60000"/>
                <a:lumOff val="40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CA!$M$62:$M$102</c:f>
              <c:numCache>
                <c:formatCode>0</c:formatCode>
                <c:ptCount val="41"/>
                <c:pt idx="0">
                  <c:v>23267.25</c:v>
                </c:pt>
                <c:pt idx="1">
                  <c:v>16863.75</c:v>
                </c:pt>
                <c:pt idx="2">
                  <c:v>21098.25</c:v>
                </c:pt>
                <c:pt idx="3">
                  <c:v>13551.75</c:v>
                </c:pt>
                <c:pt idx="4">
                  <c:v>30467.25</c:v>
                </c:pt>
                <c:pt idx="5">
                  <c:v>26808.75</c:v>
                </c:pt>
                <c:pt idx="6">
                  <c:v>37784.25</c:v>
                </c:pt>
                <c:pt idx="7">
                  <c:v>20976.75</c:v>
                </c:pt>
                <c:pt idx="8">
                  <c:v>22124.25</c:v>
                </c:pt>
                <c:pt idx="9">
                  <c:v>34926.75</c:v>
                </c:pt>
                <c:pt idx="10">
                  <c:v>21066.75</c:v>
                </c:pt>
                <c:pt idx="11">
                  <c:v>32298.75</c:v>
                </c:pt>
                <c:pt idx="12">
                  <c:v>41451.75</c:v>
                </c:pt>
                <c:pt idx="13">
                  <c:v>45672.75</c:v>
                </c:pt>
                <c:pt idx="14">
                  <c:v>32640.75</c:v>
                </c:pt>
                <c:pt idx="15">
                  <c:v>15833.25</c:v>
                </c:pt>
                <c:pt idx="16">
                  <c:v>23496.75</c:v>
                </c:pt>
                <c:pt idx="17">
                  <c:v>41096.25</c:v>
                </c:pt>
                <c:pt idx="18">
                  <c:v>29666.25</c:v>
                </c:pt>
                <c:pt idx="19">
                  <c:v>16238.25</c:v>
                </c:pt>
                <c:pt idx="20">
                  <c:v>29324.25</c:v>
                </c:pt>
                <c:pt idx="21">
                  <c:v>44637.75</c:v>
                </c:pt>
                <c:pt idx="22">
                  <c:v>50811.75</c:v>
                </c:pt>
                <c:pt idx="23">
                  <c:v>39386.25</c:v>
                </c:pt>
                <c:pt idx="24">
                  <c:v>41384.25</c:v>
                </c:pt>
                <c:pt idx="25">
                  <c:v>49731.75</c:v>
                </c:pt>
                <c:pt idx="26">
                  <c:v>47099.25</c:v>
                </c:pt>
                <c:pt idx="27">
                  <c:v>32294.25</c:v>
                </c:pt>
                <c:pt idx="28">
                  <c:v>33266.25</c:v>
                </c:pt>
                <c:pt idx="29">
                  <c:v>31664.25</c:v>
                </c:pt>
                <c:pt idx="30">
                  <c:v>35039.25</c:v>
                </c:pt>
                <c:pt idx="31">
                  <c:v>24351.75</c:v>
                </c:pt>
                <c:pt idx="32">
                  <c:v>45668.25</c:v>
                </c:pt>
                <c:pt idx="33">
                  <c:v>45587.25</c:v>
                </c:pt>
                <c:pt idx="34">
                  <c:v>29598.75</c:v>
                </c:pt>
                <c:pt idx="35">
                  <c:v>39840.75</c:v>
                </c:pt>
                <c:pt idx="36">
                  <c:v>42261.75</c:v>
                </c:pt>
                <c:pt idx="37">
                  <c:v>19923.75</c:v>
                </c:pt>
                <c:pt idx="38">
                  <c:v>19041.75</c:v>
                </c:pt>
                <c:pt idx="39">
                  <c:v>23091.75</c:v>
                </c:pt>
                <c:pt idx="40">
                  <c:v>33144.75</c:v>
                </c:pt>
              </c:numCache>
            </c:numRef>
          </c:val>
        </c:ser>
        <c:ser>
          <c:idx val="1"/>
          <c:order val="5"/>
          <c:tx>
            <c:strRef>
              <c:f>CA!$Q$57</c:f>
              <c:strCache>
                <c:ptCount val="1"/>
                <c:pt idx="0">
                  <c:v>Oats</c:v>
                </c:pt>
              </c:strCache>
            </c:strRef>
          </c:tx>
          <c:spPr>
            <a:solidFill>
              <a:srgbClr val="FFFF00"/>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CA!$Q$62:$Q$102</c:f>
              <c:numCache>
                <c:formatCode>0</c:formatCode>
                <c:ptCount val="41"/>
                <c:pt idx="0">
                  <c:v>119180.4</c:v>
                </c:pt>
                <c:pt idx="1">
                  <c:v>92518.8</c:v>
                </c:pt>
                <c:pt idx="2">
                  <c:v>104958</c:v>
                </c:pt>
                <c:pt idx="3">
                  <c:v>112096.60800000001</c:v>
                </c:pt>
                <c:pt idx="4">
                  <c:v>100256.4</c:v>
                </c:pt>
                <c:pt idx="5">
                  <c:v>83271.600000000006</c:v>
                </c:pt>
                <c:pt idx="6">
                  <c:v>66637.2</c:v>
                </c:pt>
                <c:pt idx="7">
                  <c:v>67417.2</c:v>
                </c:pt>
                <c:pt idx="8">
                  <c:v>74142</c:v>
                </c:pt>
                <c:pt idx="9">
                  <c:v>84438</c:v>
                </c:pt>
                <c:pt idx="10">
                  <c:v>63750</c:v>
                </c:pt>
                <c:pt idx="11">
                  <c:v>59550</c:v>
                </c:pt>
                <c:pt idx="12">
                  <c:v>63582</c:v>
                </c:pt>
                <c:pt idx="13">
                  <c:v>74545.200000000012</c:v>
                </c:pt>
                <c:pt idx="14">
                  <c:v>68581.2</c:v>
                </c:pt>
                <c:pt idx="15">
                  <c:v>67870.8</c:v>
                </c:pt>
                <c:pt idx="16">
                  <c:v>75562.8</c:v>
                </c:pt>
                <c:pt idx="17">
                  <c:v>62814</c:v>
                </c:pt>
                <c:pt idx="18">
                  <c:v>41610</c:v>
                </c:pt>
                <c:pt idx="19">
                  <c:v>65578.8</c:v>
                </c:pt>
                <c:pt idx="20">
                  <c:v>82282.799999999988</c:v>
                </c:pt>
                <c:pt idx="21">
                  <c:v>85107.6</c:v>
                </c:pt>
                <c:pt idx="22">
                  <c:v>67112.399999999994</c:v>
                </c:pt>
                <c:pt idx="23">
                  <c:v>103328.40000000001</c:v>
                </c:pt>
                <c:pt idx="24">
                  <c:v>82506</c:v>
                </c:pt>
                <c:pt idx="25">
                  <c:v>92994</c:v>
                </c:pt>
                <c:pt idx="26">
                  <c:v>85496.4</c:v>
                </c:pt>
                <c:pt idx="27">
                  <c:v>80038.8</c:v>
                </c:pt>
                <c:pt idx="28">
                  <c:v>63332.4</c:v>
                </c:pt>
                <c:pt idx="29">
                  <c:v>68022</c:v>
                </c:pt>
                <c:pt idx="30">
                  <c:v>78774</c:v>
                </c:pt>
                <c:pt idx="31">
                  <c:v>81800.399999999994</c:v>
                </c:pt>
                <c:pt idx="32">
                  <c:v>77053.2</c:v>
                </c:pt>
                <c:pt idx="33">
                  <c:v>91407.6</c:v>
                </c:pt>
                <c:pt idx="34">
                  <c:v>109006.80000000002</c:v>
                </c:pt>
                <c:pt idx="35">
                  <c:v>101331.6</c:v>
                </c:pt>
                <c:pt idx="36">
                  <c:v>68847.600000000006</c:v>
                </c:pt>
                <c:pt idx="37">
                  <c:v>57565.200000000004</c:v>
                </c:pt>
                <c:pt idx="38">
                  <c:v>73546.8</c:v>
                </c:pt>
                <c:pt idx="39">
                  <c:v>66027.600000000006</c:v>
                </c:pt>
                <c:pt idx="40">
                  <c:v>91011.6</c:v>
                </c:pt>
              </c:numCache>
            </c:numRef>
          </c:val>
        </c:ser>
        <c:ser>
          <c:idx val="5"/>
          <c:order val="6"/>
          <c:tx>
            <c:strRef>
              <c:f>CA!$R$57</c:f>
              <c:strCache>
                <c:ptCount val="1"/>
                <c:pt idx="0">
                  <c:v>Peas, dry</c:v>
                </c:pt>
              </c:strCache>
            </c:strRef>
          </c:tx>
          <c:spPr>
            <a:solidFill>
              <a:srgbClr val="00B0F0"/>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CA!$R$62:$R$102</c:f>
              <c:numCache>
                <c:formatCode>0</c:formatCode>
                <c:ptCount val="41"/>
                <c:pt idx="0">
                  <c:v>2635.6880000000001</c:v>
                </c:pt>
                <c:pt idx="1">
                  <c:v>2727.9960000000001</c:v>
                </c:pt>
                <c:pt idx="2">
                  <c:v>2861.5480000000002</c:v>
                </c:pt>
                <c:pt idx="3">
                  <c:v>2631.76</c:v>
                </c:pt>
                <c:pt idx="4">
                  <c:v>3112.94</c:v>
                </c:pt>
                <c:pt idx="5">
                  <c:v>4083.1559999999999</c:v>
                </c:pt>
                <c:pt idx="6">
                  <c:v>3998.7039999999997</c:v>
                </c:pt>
                <c:pt idx="7">
                  <c:v>3935.8559999999998</c:v>
                </c:pt>
                <c:pt idx="8">
                  <c:v>5292.98</c:v>
                </c:pt>
                <c:pt idx="9">
                  <c:v>7111.6439999999993</c:v>
                </c:pt>
                <c:pt idx="10">
                  <c:v>5536.5159999999996</c:v>
                </c:pt>
                <c:pt idx="11">
                  <c:v>6102.1480000000001</c:v>
                </c:pt>
                <c:pt idx="12">
                  <c:v>7583.0039999999999</c:v>
                </c:pt>
                <c:pt idx="13">
                  <c:v>10336.531999999999</c:v>
                </c:pt>
                <c:pt idx="14">
                  <c:v>17253.740000000002</c:v>
                </c:pt>
                <c:pt idx="15">
                  <c:v>13510.356</c:v>
                </c:pt>
                <c:pt idx="16">
                  <c:v>10147.988000000001</c:v>
                </c:pt>
                <c:pt idx="17">
                  <c:v>11322.46</c:v>
                </c:pt>
                <c:pt idx="18">
                  <c:v>17045.556</c:v>
                </c:pt>
                <c:pt idx="19">
                  <c:v>20781.083999999999</c:v>
                </c:pt>
                <c:pt idx="20">
                  <c:v>39061.995999999999</c:v>
                </c:pt>
                <c:pt idx="21">
                  <c:v>57555.020000000004</c:v>
                </c:pt>
                <c:pt idx="22">
                  <c:v>57024.74</c:v>
                </c:pt>
                <c:pt idx="23">
                  <c:v>46866.932000000001</c:v>
                </c:pt>
                <c:pt idx="24">
                  <c:v>70014.635999999999</c:v>
                </c:pt>
                <c:pt idx="25">
                  <c:v>92384.59599999999</c:v>
                </c:pt>
                <c:pt idx="26">
                  <c:v>89183.275999999998</c:v>
                </c:pt>
                <c:pt idx="27">
                  <c:v>113034.092</c:v>
                </c:pt>
                <c:pt idx="28">
                  <c:v>81095.52399999999</c:v>
                </c:pt>
                <c:pt idx="29">
                  <c:v>51242.723999999995</c:v>
                </c:pt>
                <c:pt idx="30">
                  <c:v>76425.131999999998</c:v>
                </c:pt>
                <c:pt idx="31">
                  <c:v>122477.004</c:v>
                </c:pt>
                <c:pt idx="32">
                  <c:v>118313.32400000001</c:v>
                </c:pt>
                <c:pt idx="33">
                  <c:v>99843.867999999988</c:v>
                </c:pt>
                <c:pt idx="34">
                  <c:v>116231.484</c:v>
                </c:pt>
                <c:pt idx="35">
                  <c:v>140966.1</c:v>
                </c:pt>
                <c:pt idx="36">
                  <c:v>133695.372</c:v>
                </c:pt>
                <c:pt idx="37">
                  <c:v>119507.436</c:v>
                </c:pt>
                <c:pt idx="38">
                  <c:v>99231.099999999991</c:v>
                </c:pt>
                <c:pt idx="39">
                  <c:v>132179.16399999999</c:v>
                </c:pt>
                <c:pt idx="40">
                  <c:v>152153.04399999999</c:v>
                </c:pt>
              </c:numCache>
            </c:numRef>
          </c:val>
        </c:ser>
        <c:ser>
          <c:idx val="7"/>
          <c:order val="7"/>
          <c:tx>
            <c:strRef>
              <c:f>CA!$S$57</c:f>
              <c:strCache>
                <c:ptCount val="1"/>
                <c:pt idx="0">
                  <c:v>Rye, all</c:v>
                </c:pt>
              </c:strCache>
            </c:strRef>
          </c:tx>
          <c:spPr>
            <a:solidFill>
              <a:srgbClr val="EEECE1">
                <a:lumMod val="90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CA!$S$62:$S$102</c:f>
              <c:numCache>
                <c:formatCode>0</c:formatCode>
                <c:ptCount val="41"/>
                <c:pt idx="0">
                  <c:v>9796.25</c:v>
                </c:pt>
                <c:pt idx="1">
                  <c:v>13018.75</c:v>
                </c:pt>
                <c:pt idx="2">
                  <c:v>14281.25</c:v>
                </c:pt>
                <c:pt idx="3">
                  <c:v>11443.75</c:v>
                </c:pt>
                <c:pt idx="4">
                  <c:v>10653.75</c:v>
                </c:pt>
                <c:pt idx="5">
                  <c:v>15563.75</c:v>
                </c:pt>
                <c:pt idx="6">
                  <c:v>13656.25</c:v>
                </c:pt>
                <c:pt idx="7">
                  <c:v>11773.75</c:v>
                </c:pt>
                <c:pt idx="8">
                  <c:v>23341.25</c:v>
                </c:pt>
                <c:pt idx="9">
                  <c:v>23513.75</c:v>
                </c:pt>
                <c:pt idx="10">
                  <c:v>20583.75</c:v>
                </c:pt>
                <c:pt idx="11">
                  <c:v>16583.75</c:v>
                </c:pt>
                <c:pt idx="12">
                  <c:v>14558.75</c:v>
                </c:pt>
                <c:pt idx="13">
                  <c:v>13281.25</c:v>
                </c:pt>
                <c:pt idx="14">
                  <c:v>10638.75</c:v>
                </c:pt>
                <c:pt idx="15">
                  <c:v>7308.75</c:v>
                </c:pt>
                <c:pt idx="16">
                  <c:v>20576.25</c:v>
                </c:pt>
                <c:pt idx="17">
                  <c:v>15401.25</c:v>
                </c:pt>
                <c:pt idx="18">
                  <c:v>8883.75</c:v>
                </c:pt>
                <c:pt idx="19">
                  <c:v>7596.25</c:v>
                </c:pt>
                <c:pt idx="20">
                  <c:v>8533.75</c:v>
                </c:pt>
                <c:pt idx="21">
                  <c:v>10503.75</c:v>
                </c:pt>
                <c:pt idx="22">
                  <c:v>8276.25</c:v>
                </c:pt>
                <c:pt idx="23">
                  <c:v>8298.75</c:v>
                </c:pt>
                <c:pt idx="24">
                  <c:v>8536.25</c:v>
                </c:pt>
                <c:pt idx="25">
                  <c:v>10708.75</c:v>
                </c:pt>
                <c:pt idx="26">
                  <c:v>10196.25</c:v>
                </c:pt>
                <c:pt idx="27">
                  <c:v>7113.75</c:v>
                </c:pt>
                <c:pt idx="28">
                  <c:v>6193.75</c:v>
                </c:pt>
                <c:pt idx="29">
                  <c:v>3923.75</c:v>
                </c:pt>
                <c:pt idx="30">
                  <c:v>8783.75</c:v>
                </c:pt>
                <c:pt idx="31">
                  <c:v>10543.75</c:v>
                </c:pt>
                <c:pt idx="32">
                  <c:v>8866.25</c:v>
                </c:pt>
                <c:pt idx="33">
                  <c:v>10178.75</c:v>
                </c:pt>
                <c:pt idx="34">
                  <c:v>6906.25</c:v>
                </c:pt>
                <c:pt idx="35">
                  <c:v>8036.25</c:v>
                </c:pt>
                <c:pt idx="36">
                  <c:v>7618.75</c:v>
                </c:pt>
                <c:pt idx="37">
                  <c:v>6541.25</c:v>
                </c:pt>
                <c:pt idx="38">
                  <c:v>6641.25</c:v>
                </c:pt>
                <c:pt idx="39">
                  <c:v>9021.25</c:v>
                </c:pt>
                <c:pt idx="40">
                  <c:v>5796.25</c:v>
                </c:pt>
              </c:numCache>
            </c:numRef>
          </c:val>
        </c:ser>
        <c:ser>
          <c:idx val="9"/>
          <c:order val="8"/>
          <c:tx>
            <c:strRef>
              <c:f>CA!$U$57</c:f>
              <c:strCache>
                <c:ptCount val="1"/>
                <c:pt idx="0">
                  <c:v>Soybeans</c:v>
                </c:pt>
              </c:strCache>
            </c:strRef>
          </c:tx>
          <c:spPr>
            <a:solidFill>
              <a:srgbClr val="8064A2">
                <a:lumMod val="75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CA!$U$62:$U$102</c:f>
              <c:numCache>
                <c:formatCode>0</c:formatCode>
                <c:ptCount val="41"/>
                <c:pt idx="0">
                  <c:v>23141.25</c:v>
                </c:pt>
                <c:pt idx="1">
                  <c:v>17872.25</c:v>
                </c:pt>
                <c:pt idx="2">
                  <c:v>21507.75</c:v>
                </c:pt>
                <c:pt idx="3">
                  <c:v>15105.75</c:v>
                </c:pt>
                <c:pt idx="4">
                  <c:v>33233.75</c:v>
                </c:pt>
                <c:pt idx="5">
                  <c:v>29691.75</c:v>
                </c:pt>
                <c:pt idx="6">
                  <c:v>37485.25</c:v>
                </c:pt>
                <c:pt idx="7">
                  <c:v>39272.75</c:v>
                </c:pt>
                <c:pt idx="8">
                  <c:v>34707.75</c:v>
                </c:pt>
                <c:pt idx="9">
                  <c:v>47973.75</c:v>
                </c:pt>
                <c:pt idx="10">
                  <c:v>41758.75</c:v>
                </c:pt>
                <c:pt idx="11">
                  <c:v>51768.75</c:v>
                </c:pt>
                <c:pt idx="12">
                  <c:v>56993.75</c:v>
                </c:pt>
                <c:pt idx="13">
                  <c:v>54122.75</c:v>
                </c:pt>
                <c:pt idx="14">
                  <c:v>71167.25</c:v>
                </c:pt>
                <c:pt idx="15">
                  <c:v>64726.75</c:v>
                </c:pt>
                <c:pt idx="16">
                  <c:v>68362.25</c:v>
                </c:pt>
                <c:pt idx="17">
                  <c:v>70749.25</c:v>
                </c:pt>
                <c:pt idx="18">
                  <c:v>81303.75</c:v>
                </c:pt>
                <c:pt idx="19">
                  <c:v>80797.75</c:v>
                </c:pt>
                <c:pt idx="20">
                  <c:v>107395.75</c:v>
                </c:pt>
                <c:pt idx="21">
                  <c:v>124610.75</c:v>
                </c:pt>
                <c:pt idx="22">
                  <c:v>127349.75</c:v>
                </c:pt>
                <c:pt idx="23">
                  <c:v>120414.25</c:v>
                </c:pt>
                <c:pt idx="24">
                  <c:v>151593.75</c:v>
                </c:pt>
                <c:pt idx="25">
                  <c:v>151511.25</c:v>
                </c:pt>
                <c:pt idx="26">
                  <c:v>153986.25</c:v>
                </c:pt>
                <c:pt idx="27">
                  <c:v>149740.25</c:v>
                </c:pt>
                <c:pt idx="28">
                  <c:v>91027.75</c:v>
                </c:pt>
                <c:pt idx="29">
                  <c:v>129428.75</c:v>
                </c:pt>
                <c:pt idx="30">
                  <c:v>126068.25</c:v>
                </c:pt>
                <c:pt idx="31">
                  <c:v>168390.75</c:v>
                </c:pt>
                <c:pt idx="32">
                  <c:v>174380.25</c:v>
                </c:pt>
                <c:pt idx="33">
                  <c:v>191325.75</c:v>
                </c:pt>
                <c:pt idx="34">
                  <c:v>148464.25</c:v>
                </c:pt>
                <c:pt idx="35">
                  <c:v>183867.75</c:v>
                </c:pt>
                <c:pt idx="36">
                  <c:v>196330.75</c:v>
                </c:pt>
                <c:pt idx="37">
                  <c:v>242684.75</c:v>
                </c:pt>
                <c:pt idx="38">
                  <c:v>243520.75</c:v>
                </c:pt>
                <c:pt idx="39">
                  <c:v>277164.25</c:v>
                </c:pt>
                <c:pt idx="40">
                  <c:v>282477.25</c:v>
                </c:pt>
              </c:numCache>
            </c:numRef>
          </c:val>
        </c:ser>
        <c:ser>
          <c:idx val="18"/>
          <c:order val="9"/>
          <c:tx>
            <c:strRef>
              <c:f>CA!$X$57</c:f>
              <c:strCache>
                <c:ptCount val="1"/>
                <c:pt idx="0">
                  <c:v>Tame hay</c:v>
                </c:pt>
              </c:strCache>
            </c:strRef>
          </c:tx>
          <c:spPr>
            <a:solidFill>
              <a:srgbClr val="9BBB59">
                <a:lumMod val="60000"/>
                <a:lumOff val="40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CA!$X$62:$X$102</c:f>
              <c:numCache>
                <c:formatCode>0</c:formatCode>
                <c:ptCount val="41"/>
                <c:pt idx="0">
                  <c:v>413599.875</c:v>
                </c:pt>
                <c:pt idx="1">
                  <c:v>408666.375</c:v>
                </c:pt>
                <c:pt idx="2">
                  <c:v>419839.875</c:v>
                </c:pt>
                <c:pt idx="3">
                  <c:v>438278.54850000003</c:v>
                </c:pt>
                <c:pt idx="4">
                  <c:v>430147.57500000001</c:v>
                </c:pt>
                <c:pt idx="5">
                  <c:v>469077.375</c:v>
                </c:pt>
                <c:pt idx="6">
                  <c:v>457699.125</c:v>
                </c:pt>
                <c:pt idx="7">
                  <c:v>396942.97499999998</c:v>
                </c:pt>
                <c:pt idx="8">
                  <c:v>433965.67499999999</c:v>
                </c:pt>
                <c:pt idx="9">
                  <c:v>424578.375</c:v>
                </c:pt>
                <c:pt idx="10">
                  <c:v>427951.875</c:v>
                </c:pt>
                <c:pt idx="11">
                  <c:v>442284.375</c:v>
                </c:pt>
                <c:pt idx="12">
                  <c:v>410674.875</c:v>
                </c:pt>
                <c:pt idx="13">
                  <c:v>536980.27500000002</c:v>
                </c:pt>
                <c:pt idx="14">
                  <c:v>538651.42500000005</c:v>
                </c:pt>
                <c:pt idx="15">
                  <c:v>485859.07500000001</c:v>
                </c:pt>
                <c:pt idx="16">
                  <c:v>521042.92500000005</c:v>
                </c:pt>
                <c:pt idx="17">
                  <c:v>573534.97499999998</c:v>
                </c:pt>
                <c:pt idx="18">
                  <c:v>520532.02500000002</c:v>
                </c:pt>
                <c:pt idx="19">
                  <c:v>488189.32499999995</c:v>
                </c:pt>
                <c:pt idx="20">
                  <c:v>525332.92500000005</c:v>
                </c:pt>
                <c:pt idx="21">
                  <c:v>555825.07499999995</c:v>
                </c:pt>
                <c:pt idx="22">
                  <c:v>472862.32499999995</c:v>
                </c:pt>
                <c:pt idx="23">
                  <c:v>481344.82499999995</c:v>
                </c:pt>
                <c:pt idx="24">
                  <c:v>356769.07500000001</c:v>
                </c:pt>
                <c:pt idx="25">
                  <c:v>385498.42499999999</c:v>
                </c:pt>
                <c:pt idx="26">
                  <c:v>444230.47500000003</c:v>
                </c:pt>
                <c:pt idx="27">
                  <c:v>421602.67499999999</c:v>
                </c:pt>
                <c:pt idx="28">
                  <c:v>347268.67499999999</c:v>
                </c:pt>
                <c:pt idx="29">
                  <c:v>308475.375</c:v>
                </c:pt>
                <c:pt idx="30">
                  <c:v>404799.52500000002</c:v>
                </c:pt>
                <c:pt idx="31">
                  <c:v>489766.875</c:v>
                </c:pt>
                <c:pt idx="32">
                  <c:v>525851.625</c:v>
                </c:pt>
                <c:pt idx="33">
                  <c:v>538784.02500000002</c:v>
                </c:pt>
                <c:pt idx="34">
                  <c:v>527089.875</c:v>
                </c:pt>
                <c:pt idx="35">
                  <c:v>517466.625</c:v>
                </c:pt>
                <c:pt idx="36">
                  <c:v>408301.72500000003</c:v>
                </c:pt>
                <c:pt idx="37">
                  <c:v>525726.82499999995</c:v>
                </c:pt>
                <c:pt idx="38">
                  <c:v>489587.47500000003</c:v>
                </c:pt>
                <c:pt idx="39">
                  <c:v>448263.07500000007</c:v>
                </c:pt>
                <c:pt idx="40">
                  <c:v>457831.72499999998</c:v>
                </c:pt>
              </c:numCache>
            </c:numRef>
          </c:val>
        </c:ser>
        <c:ser>
          <c:idx val="23"/>
          <c:order val="10"/>
          <c:tx>
            <c:strRef>
              <c:f>CA!$Z$57</c:f>
              <c:strCache>
                <c:ptCount val="1"/>
                <c:pt idx="0">
                  <c:v>Wheat, all</c:v>
                </c:pt>
              </c:strCache>
            </c:strRef>
          </c:tx>
          <c:spPr>
            <a:solidFill>
              <a:srgbClr val="F79646">
                <a:lumMod val="60000"/>
                <a:lumOff val="40000"/>
              </a:srgbClr>
            </a:solidFill>
            <a:ln w="25400">
              <a:noFill/>
            </a:ln>
          </c:spPr>
          <c:cat>
            <c:numRef>
              <c:f>CA!$A$62:$A$102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CA!$Z$62:$Z$102</c:f>
              <c:numCache>
                <c:formatCode>0</c:formatCode>
                <c:ptCount val="41"/>
                <c:pt idx="0">
                  <c:v>383028.70112009638</c:v>
                </c:pt>
                <c:pt idx="1">
                  <c:v>316051.15822330059</c:v>
                </c:pt>
                <c:pt idx="2">
                  <c:v>402866.82200007665</c:v>
                </c:pt>
                <c:pt idx="3">
                  <c:v>552111.13265024545</c:v>
                </c:pt>
                <c:pt idx="4">
                  <c:v>464560.57232045726</c:v>
                </c:pt>
                <c:pt idx="5">
                  <c:v>497611.86476279248</c:v>
                </c:pt>
                <c:pt idx="6">
                  <c:v>405760.32489263581</c:v>
                </c:pt>
                <c:pt idx="7">
                  <c:v>452016.19162149203</c:v>
                </c:pt>
                <c:pt idx="8">
                  <c:v>581334.84797498549</c:v>
                </c:pt>
                <c:pt idx="9">
                  <c:v>626573.98460478161</c:v>
                </c:pt>
                <c:pt idx="10">
                  <c:v>621142.58554950601</c:v>
                </c:pt>
                <c:pt idx="11">
                  <c:v>500508.49749917584</c:v>
                </c:pt>
                <c:pt idx="12">
                  <c:v>569387.12360865029</c:v>
                </c:pt>
                <c:pt idx="13">
                  <c:v>730256.07666047977</c:v>
                </c:pt>
                <c:pt idx="14">
                  <c:v>609494.58715451043</c:v>
                </c:pt>
                <c:pt idx="15">
                  <c:v>373970.17465016688</c:v>
                </c:pt>
                <c:pt idx="16">
                  <c:v>581214.76579994033</c:v>
                </c:pt>
                <c:pt idx="17">
                  <c:v>742488.568722205</c:v>
                </c:pt>
                <c:pt idx="18">
                  <c:v>745233.32977551746</c:v>
                </c:pt>
                <c:pt idx="19">
                  <c:v>694553.60576703248</c:v>
                </c:pt>
                <c:pt idx="20">
                  <c:v>634035.45903678332</c:v>
                </c:pt>
                <c:pt idx="21">
                  <c:v>530544.40905500494</c:v>
                </c:pt>
                <c:pt idx="22">
                  <c:v>575424.17162694409</c:v>
                </c:pt>
                <c:pt idx="23">
                  <c:v>688981.9968041</c:v>
                </c:pt>
                <c:pt idx="24">
                  <c:v>566468.89679704525</c:v>
                </c:pt>
                <c:pt idx="25">
                  <c:v>556061.47884289781</c:v>
                </c:pt>
                <c:pt idx="26">
                  <c:v>615587.09950393625</c:v>
                </c:pt>
                <c:pt idx="27">
                  <c:v>608702.46435632405</c:v>
                </c:pt>
                <c:pt idx="28">
                  <c:v>479293.50399260287</c:v>
                </c:pt>
                <c:pt idx="29">
                  <c:v>368627.52857474849</c:v>
                </c:pt>
                <c:pt idx="30">
                  <c:v>524839.67561168398</c:v>
                </c:pt>
                <c:pt idx="31">
                  <c:v>562727.50699970487</c:v>
                </c:pt>
                <c:pt idx="32">
                  <c:v>582822.36000863009</c:v>
                </c:pt>
                <c:pt idx="33">
                  <c:v>570075.18472731079</c:v>
                </c:pt>
                <c:pt idx="34">
                  <c:v>459921.41484915814</c:v>
                </c:pt>
                <c:pt idx="35">
                  <c:v>640044.37014933093</c:v>
                </c:pt>
                <c:pt idx="36">
                  <c:v>608254.00471229875</c:v>
                </c:pt>
                <c:pt idx="37">
                  <c:v>524380.52401926764</c:v>
                </c:pt>
                <c:pt idx="38">
                  <c:v>564022.47545930429</c:v>
                </c:pt>
                <c:pt idx="39">
                  <c:v>612888.12564550876</c:v>
                </c:pt>
                <c:pt idx="40">
                  <c:v>827074.77830382099</c:v>
                </c:pt>
              </c:numCache>
            </c:numRef>
          </c:val>
        </c:ser>
        <c:dLbls>
          <c:showLegendKey val="0"/>
          <c:showVal val="0"/>
          <c:showCatName val="0"/>
          <c:showSerName val="0"/>
          <c:showPercent val="0"/>
          <c:showBubbleSize val="0"/>
        </c:dLbls>
        <c:axId val="111906176"/>
        <c:axId val="111932544"/>
      </c:areaChart>
      <c:dateAx>
        <c:axId val="111906176"/>
        <c:scaling>
          <c:orientation val="minMax"/>
        </c:scaling>
        <c:delete val="0"/>
        <c:axPos val="b"/>
        <c:numFmt formatCode="0" sourceLinked="0"/>
        <c:majorTickMark val="out"/>
        <c:minorTickMark val="none"/>
        <c:tickLblPos val="nextTo"/>
        <c:crossAx val="111932544"/>
        <c:crosses val="autoZero"/>
        <c:auto val="0"/>
        <c:lblOffset val="100"/>
        <c:baseTimeUnit val="days"/>
        <c:majorUnit val="5"/>
        <c:majorTimeUnit val="days"/>
        <c:minorUnit val="1"/>
        <c:minorTimeUnit val="days"/>
      </c:dateAx>
      <c:valAx>
        <c:axId val="111932544"/>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8574199841501333E-2"/>
              <c:y val="0.36201146027677522"/>
            </c:manualLayout>
          </c:layout>
          <c:overlay val="0"/>
        </c:title>
        <c:numFmt formatCode="0" sourceLinked="1"/>
        <c:majorTickMark val="out"/>
        <c:minorTickMark val="none"/>
        <c:tickLblPos val="nextTo"/>
        <c:crossAx val="111906176"/>
        <c:crosses val="autoZero"/>
        <c:crossBetween val="midCat"/>
        <c:dispUnits>
          <c:builtInUnit val="thousands"/>
        </c:dispUnits>
      </c:valAx>
    </c:plotArea>
    <c:legend>
      <c:legendPos val="r"/>
      <c:layout>
        <c:manualLayout>
          <c:xMode val="edge"/>
          <c:yMode val="edge"/>
          <c:x val="0.79087682607460508"/>
          <c:y val="6.4718489944981916E-2"/>
          <c:w val="0.19773276436499226"/>
          <c:h val="0.87095942088307965"/>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5.7976595030884294E-2"/>
          <c:y val="0.11380002448983938"/>
          <c:w val="0.853350355303092"/>
          <c:h val="0.76976548316855942"/>
        </c:manualLayout>
      </c:layout>
      <c:scatterChart>
        <c:scatterStyle val="lineMarker"/>
        <c:varyColors val="0"/>
        <c:ser>
          <c:idx val="0"/>
          <c:order val="0"/>
          <c:tx>
            <c:strRef>
              <c:f>Coefficients!$F$34</c:f>
              <c:strCache>
                <c:ptCount val="1"/>
                <c:pt idx="0">
                  <c:v>canola N, kg/t</c:v>
                </c:pt>
              </c:strCache>
            </c:strRef>
          </c:tx>
          <c:spPr>
            <a:ln w="28575">
              <a:noFill/>
            </a:ln>
          </c:spPr>
          <c:trendline>
            <c:trendlineType val="linear"/>
            <c:dispRSqr val="1"/>
            <c:dispEq val="1"/>
            <c:trendlineLbl>
              <c:layout>
                <c:manualLayout>
                  <c:x val="-0.2470776927287727"/>
                  <c:y val="0.10307752098938951"/>
                </c:manualLayout>
              </c:layout>
              <c:numFmt formatCode="General" sourceLinked="0"/>
            </c:trendlineLbl>
          </c:trendline>
          <c:xVal>
            <c:numRef>
              <c:f>Coefficients!$E$35:$E$73</c:f>
              <c:numCache>
                <c:formatCode>0.00</c:formatCode>
                <c:ptCount val="39"/>
                <c:pt idx="0">
                  <c:v>1.0074407240824033</c:v>
                </c:pt>
                <c:pt idx="1">
                  <c:v>1.1657723806834228</c:v>
                </c:pt>
                <c:pt idx="2">
                  <c:v>1.3657865009884214</c:v>
                </c:pt>
                <c:pt idx="3">
                  <c:v>1.248600915764227</c:v>
                </c:pt>
                <c:pt idx="4">
                  <c:v>0.99708932144806262</c:v>
                </c:pt>
                <c:pt idx="5">
                  <c:v>1.1993179796382327</c:v>
                </c:pt>
                <c:pt idx="6">
                  <c:v>1.326985972817792</c:v>
                </c:pt>
                <c:pt idx="7">
                  <c:v>1.2606546892261179</c:v>
                </c:pt>
                <c:pt idx="8">
                  <c:v>1.1260017809439002</c:v>
                </c:pt>
                <c:pt idx="9">
                  <c:v>1.1131886477462438</c:v>
                </c:pt>
                <c:pt idx="10">
                  <c:v>1.2625368731563422</c:v>
                </c:pt>
                <c:pt idx="11">
                  <c:v>1.4100019611688566</c:v>
                </c:pt>
                <c:pt idx="12">
                  <c:v>1.4232483578354707</c:v>
                </c:pt>
                <c:pt idx="13">
                  <c:v>1.1332186544342508</c:v>
                </c:pt>
                <c:pt idx="14">
                  <c:v>1.0971323171156122</c:v>
                </c:pt>
                <c:pt idx="15">
                  <c:v>1.2893366172729843</c:v>
                </c:pt>
                <c:pt idx="16">
                  <c:v>1.3472554720257597</c:v>
                </c:pt>
                <c:pt idx="17">
                  <c:v>1.2723144221457909</c:v>
                </c:pt>
                <c:pt idx="18">
                  <c:v>1.3396667569097487</c:v>
                </c:pt>
                <c:pt idx="19">
                  <c:v>1.254476063174927</c:v>
                </c:pt>
                <c:pt idx="20">
                  <c:v>1.215236700641606</c:v>
                </c:pt>
                <c:pt idx="21">
                  <c:v>1.4631844295931529</c:v>
                </c:pt>
                <c:pt idx="22">
                  <c:v>1.3092592977137281</c:v>
                </c:pt>
                <c:pt idx="23">
                  <c:v>1.4021105715353006</c:v>
                </c:pt>
                <c:pt idx="24">
                  <c:v>1.5782802954317499</c:v>
                </c:pt>
                <c:pt idx="25">
                  <c:v>1.478266300274794</c:v>
                </c:pt>
                <c:pt idx="26">
                  <c:v>1.3208131862260573</c:v>
                </c:pt>
                <c:pt idx="27">
                  <c:v>1.2411559402484993</c:v>
                </c:pt>
                <c:pt idx="28">
                  <c:v>1.440222908611789</c:v>
                </c:pt>
                <c:pt idx="29">
                  <c:v>1.5715623439320792</c:v>
                </c:pt>
                <c:pt idx="30">
                  <c:v>1.8322968004380817</c:v>
                </c:pt>
                <c:pt idx="31">
                  <c:v>1.7198685171658146</c:v>
                </c:pt>
                <c:pt idx="32">
                  <c:v>1.5147054137590414</c:v>
                </c:pt>
                <c:pt idx="33">
                  <c:v>1.9470657714783042</c:v>
                </c:pt>
                <c:pt idx="34">
                  <c:v>1.9799219185722252</c:v>
                </c:pt>
                <c:pt idx="35">
                  <c:v>1.8676116648209671</c:v>
                </c:pt>
                <c:pt idx="36">
                  <c:v>1.9249090351730664</c:v>
                </c:pt>
                <c:pt idx="37">
                  <c:v>1.572712540370315</c:v>
                </c:pt>
                <c:pt idx="38">
                  <c:v>2.2442938794049736</c:v>
                </c:pt>
              </c:numCache>
            </c:numRef>
          </c:xVal>
          <c:yVal>
            <c:numRef>
              <c:f>Coefficients!$F$35:$F$73</c:f>
              <c:numCache>
                <c:formatCode>0.0</c:formatCode>
                <c:ptCount val="39"/>
                <c:pt idx="0">
                  <c:v>33.117280000000001</c:v>
                </c:pt>
                <c:pt idx="1">
                  <c:v>32.82208</c:v>
                </c:pt>
                <c:pt idx="2">
                  <c:v>32.298719999999996</c:v>
                </c:pt>
                <c:pt idx="3">
                  <c:v>33.304000000000002</c:v>
                </c:pt>
                <c:pt idx="4">
                  <c:v>35.408640000000005</c:v>
                </c:pt>
                <c:pt idx="5">
                  <c:v>32.981439999999999</c:v>
                </c:pt>
                <c:pt idx="6">
                  <c:v>35.81024</c:v>
                </c:pt>
                <c:pt idx="7">
                  <c:v>33.114879999999999</c:v>
                </c:pt>
                <c:pt idx="8">
                  <c:v>33.664159999999995</c:v>
                </c:pt>
                <c:pt idx="9">
                  <c:v>35.80912</c:v>
                </c:pt>
                <c:pt idx="10">
                  <c:v>33.274720000000002</c:v>
                </c:pt>
                <c:pt idx="11">
                  <c:v>31.397280000000002</c:v>
                </c:pt>
                <c:pt idx="12">
                  <c:v>32.630399999999995</c:v>
                </c:pt>
                <c:pt idx="13">
                  <c:v>34.426720000000003</c:v>
                </c:pt>
                <c:pt idx="14">
                  <c:v>36.973759999999999</c:v>
                </c:pt>
                <c:pt idx="15">
                  <c:v>35.06944</c:v>
                </c:pt>
                <c:pt idx="16">
                  <c:v>34.720639999999996</c:v>
                </c:pt>
                <c:pt idx="17">
                  <c:v>33.084479999999999</c:v>
                </c:pt>
                <c:pt idx="18">
                  <c:v>30.576960000000003</c:v>
                </c:pt>
                <c:pt idx="19">
                  <c:v>31.823520000000002</c:v>
                </c:pt>
                <c:pt idx="20">
                  <c:v>32.64096</c:v>
                </c:pt>
                <c:pt idx="21">
                  <c:v>32.131039999999999</c:v>
                </c:pt>
                <c:pt idx="22">
                  <c:v>33.914079999999998</c:v>
                </c:pt>
                <c:pt idx="23">
                  <c:v>34.08784</c:v>
                </c:pt>
                <c:pt idx="24">
                  <c:v>32.974720000000005</c:v>
                </c:pt>
                <c:pt idx="25">
                  <c:v>33.671520000000001</c:v>
                </c:pt>
                <c:pt idx="26">
                  <c:v>35.695839999999997</c:v>
                </c:pt>
                <c:pt idx="27">
                  <c:v>37.143520000000002</c:v>
                </c:pt>
                <c:pt idx="28">
                  <c:v>37.263840000000002</c:v>
                </c:pt>
                <c:pt idx="29">
                  <c:v>34.434399999999997</c:v>
                </c:pt>
                <c:pt idx="30">
                  <c:v>32.798400000000001</c:v>
                </c:pt>
                <c:pt idx="31">
                  <c:v>33.723039999999997</c:v>
                </c:pt>
                <c:pt idx="32">
                  <c:v>34.688159999999996</c:v>
                </c:pt>
                <c:pt idx="33">
                  <c:v>33.226399999999998</c:v>
                </c:pt>
                <c:pt idx="34">
                  <c:v>31.737759999999998</c:v>
                </c:pt>
                <c:pt idx="35">
                  <c:v>32.099360000000004</c:v>
                </c:pt>
                <c:pt idx="36">
                  <c:v>31.428640000000001</c:v>
                </c:pt>
                <c:pt idx="37">
                  <c:v>34.02928</c:v>
                </c:pt>
                <c:pt idx="38">
                  <c:v>31.62912</c:v>
                </c:pt>
              </c:numCache>
            </c:numRef>
          </c:yVal>
          <c:smooth val="0"/>
        </c:ser>
        <c:dLbls>
          <c:showLegendKey val="0"/>
          <c:showVal val="0"/>
          <c:showCatName val="0"/>
          <c:showSerName val="0"/>
          <c:showPercent val="0"/>
          <c:showBubbleSize val="0"/>
        </c:dLbls>
        <c:axId val="180053504"/>
        <c:axId val="180055424"/>
      </c:scatterChart>
      <c:valAx>
        <c:axId val="180053504"/>
        <c:scaling>
          <c:orientation val="minMax"/>
        </c:scaling>
        <c:delete val="0"/>
        <c:axPos val="b"/>
        <c:title>
          <c:tx>
            <c:rich>
              <a:bodyPr/>
              <a:lstStyle/>
              <a:p>
                <a:pPr>
                  <a:defRPr/>
                </a:pPr>
                <a:r>
                  <a:rPr lang="en-US"/>
                  <a:t>Yield, t/ha</a:t>
                </a:r>
              </a:p>
            </c:rich>
          </c:tx>
          <c:layout/>
          <c:overlay val="0"/>
        </c:title>
        <c:numFmt formatCode="0.00" sourceLinked="1"/>
        <c:majorTickMark val="out"/>
        <c:minorTickMark val="none"/>
        <c:tickLblPos val="nextTo"/>
        <c:crossAx val="180055424"/>
        <c:crosses val="autoZero"/>
        <c:crossBetween val="midCat"/>
      </c:valAx>
      <c:valAx>
        <c:axId val="180055424"/>
        <c:scaling>
          <c:orientation val="minMax"/>
        </c:scaling>
        <c:delete val="0"/>
        <c:axPos val="l"/>
        <c:majorGridlines/>
        <c:numFmt formatCode="0.0" sourceLinked="1"/>
        <c:majorTickMark val="out"/>
        <c:minorTickMark val="none"/>
        <c:tickLblPos val="nextTo"/>
        <c:crossAx val="180053504"/>
        <c:crosses val="autoZero"/>
        <c:crossBetween val="midCat"/>
      </c:valAx>
    </c:plotArea>
    <c:legend>
      <c:legendPos val="r"/>
      <c:layout>
        <c:manualLayout>
          <c:xMode val="edge"/>
          <c:yMode val="edge"/>
          <c:x val="0.40077121938705029"/>
          <c:y val="0.62550265395324567"/>
          <c:w val="0.28750707386712854"/>
          <c:h val="9.7811566657616075E-2"/>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0"/>
          <c:order val="0"/>
          <c:tx>
            <c:strRef>
              <c:f>Coefficients!$G$87</c:f>
              <c:strCache>
                <c:ptCount val="1"/>
                <c:pt idx="0">
                  <c:v>CWRS N, kg/t</c:v>
                </c:pt>
              </c:strCache>
            </c:strRef>
          </c:tx>
          <c:spPr>
            <a:ln w="28575">
              <a:noFill/>
            </a:ln>
          </c:spPr>
          <c:trendline>
            <c:trendlineType val="linear"/>
            <c:dispRSqr val="1"/>
            <c:dispEq val="1"/>
            <c:trendlineLbl>
              <c:layout>
                <c:manualLayout>
                  <c:x val="0.13594597550306212"/>
                  <c:y val="-0.3809284776902887"/>
                </c:manualLayout>
              </c:layout>
              <c:numFmt formatCode="General" sourceLinked="0"/>
            </c:trendlineLbl>
          </c:trendline>
          <c:xVal>
            <c:numRef>
              <c:f>Coefficients!$F$88:$F$135</c:f>
              <c:numCache>
                <c:formatCode>0.00</c:formatCode>
                <c:ptCount val="48"/>
                <c:pt idx="0">
                  <c:v>1.8607981021774125</c:v>
                </c:pt>
                <c:pt idx="1">
                  <c:v>1.3054487715193046</c:v>
                </c:pt>
                <c:pt idx="2">
                  <c:v>1.4658789279904101</c:v>
                </c:pt>
                <c:pt idx="3">
                  <c:v>1.7971440145837554</c:v>
                </c:pt>
                <c:pt idx="4">
                  <c:v>1.750875025736051</c:v>
                </c:pt>
                <c:pt idx="5">
                  <c:v>1.8165161628059154</c:v>
                </c:pt>
                <c:pt idx="6">
                  <c:v>1.6586669834858025</c:v>
                </c:pt>
                <c:pt idx="7">
                  <c:v>1.6709456568249894</c:v>
                </c:pt>
                <c:pt idx="8">
                  <c:v>1.4543155959085163</c:v>
                </c:pt>
                <c:pt idx="9">
                  <c:v>1.7696142175986129</c:v>
                </c:pt>
                <c:pt idx="10">
                  <c:v>2.0745873985593142</c:v>
                </c:pt>
                <c:pt idx="11">
                  <c:v>1.9232104564484835</c:v>
                </c:pt>
                <c:pt idx="12">
                  <c:v>1.9859073359073358</c:v>
                </c:pt>
                <c:pt idx="13">
                  <c:v>1.5895106944037503</c:v>
                </c:pt>
                <c:pt idx="14">
                  <c:v>1.674841554147148</c:v>
                </c:pt>
                <c:pt idx="15">
                  <c:v>1.9667626599773906</c:v>
                </c:pt>
                <c:pt idx="16">
                  <c:v>2.1237837442387884</c:v>
                </c:pt>
                <c:pt idx="17">
                  <c:v>1.9041952490788725</c:v>
                </c:pt>
                <c:pt idx="18">
                  <c:v>1.5651013292656353</c:v>
                </c:pt>
                <c:pt idx="19">
                  <c:v>1.7154268224403717</c:v>
                </c:pt>
                <c:pt idx="20">
                  <c:v>2.1711898584138596</c:v>
                </c:pt>
                <c:pt idx="21">
                  <c:v>1.8990418642171674</c:v>
                </c:pt>
                <c:pt idx="22">
                  <c:v>1.1562847030814338</c:v>
                </c:pt>
                <c:pt idx="23">
                  <c:v>1.7578495205052531</c:v>
                </c:pt>
                <c:pt idx="24">
                  <c:v>2.2238977588984912</c:v>
                </c:pt>
                <c:pt idx="25">
                  <c:v>2.2375438434823676</c:v>
                </c:pt>
                <c:pt idx="26">
                  <c:v>2.1071133690873793</c:v>
                </c:pt>
                <c:pt idx="27">
                  <c:v>2.1751365215952343</c:v>
                </c:pt>
                <c:pt idx="28">
                  <c:v>2.0616564387626322</c:v>
                </c:pt>
                <c:pt idx="29">
                  <c:v>2.1747360180430384</c:v>
                </c:pt>
                <c:pt idx="30">
                  <c:v>2.418249349380543</c:v>
                </c:pt>
                <c:pt idx="31">
                  <c:v>2.0877659097028993</c:v>
                </c:pt>
                <c:pt idx="32">
                  <c:v>2.1938459146086635</c:v>
                </c:pt>
                <c:pt idx="33">
                  <c:v>2.5273866198947634</c:v>
                </c:pt>
                <c:pt idx="34">
                  <c:v>2.3702418838460582</c:v>
                </c:pt>
                <c:pt idx="35">
                  <c:v>1.8674762253108999</c:v>
                </c:pt>
                <c:pt idx="36">
                  <c:v>1.7205988282750673</c:v>
                </c:pt>
                <c:pt idx="37">
                  <c:v>2.1243344946294362</c:v>
                </c:pt>
                <c:pt idx="38">
                  <c:v>2.5555978248707678</c:v>
                </c:pt>
                <c:pt idx="39">
                  <c:v>2.6596076407972813</c:v>
                </c:pt>
                <c:pt idx="40">
                  <c:v>2.4636211674657984</c:v>
                </c:pt>
                <c:pt idx="41">
                  <c:v>2.2372965933571072</c:v>
                </c:pt>
                <c:pt idx="42">
                  <c:v>2.7180201712736198</c:v>
                </c:pt>
                <c:pt idx="43">
                  <c:v>2.6958157389635318</c:v>
                </c:pt>
                <c:pt idx="44">
                  <c:v>2.6925392636622174</c:v>
                </c:pt>
                <c:pt idx="45">
                  <c:v>2.8330700170528638</c:v>
                </c:pt>
                <c:pt idx="46">
                  <c:v>2.7681201110828364</c:v>
                </c:pt>
                <c:pt idx="47">
                  <c:v>3.5185492605601727</c:v>
                </c:pt>
              </c:numCache>
            </c:numRef>
          </c:xVal>
          <c:yVal>
            <c:numRef>
              <c:f>Coefficients!$G$88:$G$135</c:f>
              <c:numCache>
                <c:formatCode>0.0</c:formatCode>
                <c:ptCount val="48"/>
                <c:pt idx="0">
                  <c:v>23.136315789473684</c:v>
                </c:pt>
                <c:pt idx="1">
                  <c:v>24.222982456140354</c:v>
                </c:pt>
                <c:pt idx="2">
                  <c:v>24.384385964912283</c:v>
                </c:pt>
                <c:pt idx="3">
                  <c:v>24.354736842105265</c:v>
                </c:pt>
                <c:pt idx="4">
                  <c:v>23.194385964912282</c:v>
                </c:pt>
                <c:pt idx="5">
                  <c:v>23.722982456140354</c:v>
                </c:pt>
                <c:pt idx="6">
                  <c:v>22.753333333333337</c:v>
                </c:pt>
                <c:pt idx="7">
                  <c:v>23.215877192982457</c:v>
                </c:pt>
                <c:pt idx="8">
                  <c:v>23.678421052631581</c:v>
                </c:pt>
                <c:pt idx="9">
                  <c:v>22.752807017543859</c:v>
                </c:pt>
                <c:pt idx="10">
                  <c:v>22.414736842105267</c:v>
                </c:pt>
                <c:pt idx="11">
                  <c:v>22.987543859649126</c:v>
                </c:pt>
                <c:pt idx="12">
                  <c:v>22.796315789473685</c:v>
                </c:pt>
                <c:pt idx="13">
                  <c:v>23.55263157894737</c:v>
                </c:pt>
                <c:pt idx="14">
                  <c:v>24.308947368421055</c:v>
                </c:pt>
                <c:pt idx="15">
                  <c:v>24.323333333333334</c:v>
                </c:pt>
                <c:pt idx="16">
                  <c:v>23.662280701754391</c:v>
                </c:pt>
                <c:pt idx="17">
                  <c:v>24.631578947368421</c:v>
                </c:pt>
                <c:pt idx="18">
                  <c:v>25.116140350877195</c:v>
                </c:pt>
                <c:pt idx="19">
                  <c:v>23.397368421052633</c:v>
                </c:pt>
                <c:pt idx="20">
                  <c:v>22.956666666666671</c:v>
                </c:pt>
                <c:pt idx="21">
                  <c:v>24.447280701754391</c:v>
                </c:pt>
                <c:pt idx="22">
                  <c:v>25.937894736842107</c:v>
                </c:pt>
                <c:pt idx="23">
                  <c:v>25.423684210526318</c:v>
                </c:pt>
                <c:pt idx="24">
                  <c:v>23.822456140350877</c:v>
                </c:pt>
                <c:pt idx="25">
                  <c:v>23.499122807017546</c:v>
                </c:pt>
                <c:pt idx="26">
                  <c:v>22.206491228070178</c:v>
                </c:pt>
                <c:pt idx="27">
                  <c:v>21.70684210526316</c:v>
                </c:pt>
                <c:pt idx="28">
                  <c:v>22.661403508771933</c:v>
                </c:pt>
                <c:pt idx="29">
                  <c:v>23.028421052631582</c:v>
                </c:pt>
                <c:pt idx="30">
                  <c:v>22.793157894736844</c:v>
                </c:pt>
                <c:pt idx="31">
                  <c:v>23.76982456140351</c:v>
                </c:pt>
                <c:pt idx="32">
                  <c:v>24.746491228070177</c:v>
                </c:pt>
                <c:pt idx="33">
                  <c:v>23.350877192982459</c:v>
                </c:pt>
                <c:pt idx="34">
                  <c:v>23.83543859649123</c:v>
                </c:pt>
                <c:pt idx="35">
                  <c:v>25.715438596491229</c:v>
                </c:pt>
                <c:pt idx="36">
                  <c:v>25.568245614035089</c:v>
                </c:pt>
                <c:pt idx="37">
                  <c:v>24.78964912280702</c:v>
                </c:pt>
                <c:pt idx="38">
                  <c:v>23.320701754385965</c:v>
                </c:pt>
                <c:pt idx="39">
                  <c:v>23.29105263157895</c:v>
                </c:pt>
                <c:pt idx="40">
                  <c:v>23.481929824561405</c:v>
                </c:pt>
                <c:pt idx="41">
                  <c:v>24.686140350877196</c:v>
                </c:pt>
                <c:pt idx="42">
                  <c:v>23.510877192982456</c:v>
                </c:pt>
                <c:pt idx="43">
                  <c:v>23.187543859649125</c:v>
                </c:pt>
                <c:pt idx="44">
                  <c:v>23.804385964912282</c:v>
                </c:pt>
                <c:pt idx="45">
                  <c:v>22.996140350877194</c:v>
                </c:pt>
                <c:pt idx="46">
                  <c:v>24.298245614035089</c:v>
                </c:pt>
                <c:pt idx="47">
                  <c:v>22.561403508771932</c:v>
                </c:pt>
              </c:numCache>
            </c:numRef>
          </c:yVal>
          <c:smooth val="0"/>
        </c:ser>
        <c:dLbls>
          <c:showLegendKey val="0"/>
          <c:showVal val="0"/>
          <c:showCatName val="0"/>
          <c:showSerName val="0"/>
          <c:showPercent val="0"/>
          <c:showBubbleSize val="0"/>
        </c:dLbls>
        <c:axId val="180079232"/>
        <c:axId val="180081408"/>
      </c:scatterChart>
      <c:valAx>
        <c:axId val="180079232"/>
        <c:scaling>
          <c:orientation val="minMax"/>
        </c:scaling>
        <c:delete val="0"/>
        <c:axPos val="b"/>
        <c:title>
          <c:tx>
            <c:rich>
              <a:bodyPr/>
              <a:lstStyle/>
              <a:p>
                <a:pPr>
                  <a:defRPr/>
                </a:pPr>
                <a:r>
                  <a:rPr lang="en-US"/>
                  <a:t>Yield, t/ha</a:t>
                </a:r>
              </a:p>
            </c:rich>
          </c:tx>
          <c:layout/>
          <c:overlay val="0"/>
        </c:title>
        <c:numFmt formatCode="0.00" sourceLinked="1"/>
        <c:majorTickMark val="out"/>
        <c:minorTickMark val="none"/>
        <c:tickLblPos val="nextTo"/>
        <c:crossAx val="180081408"/>
        <c:crosses val="autoZero"/>
        <c:crossBetween val="midCat"/>
      </c:valAx>
      <c:valAx>
        <c:axId val="180081408"/>
        <c:scaling>
          <c:orientation val="minMax"/>
        </c:scaling>
        <c:delete val="0"/>
        <c:axPos val="l"/>
        <c:majorGridlines/>
        <c:numFmt formatCode="0.0" sourceLinked="1"/>
        <c:majorTickMark val="out"/>
        <c:minorTickMark val="none"/>
        <c:tickLblPos val="nextTo"/>
        <c:crossAx val="18007923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AC!$B$57</c:f>
              <c:strCache>
                <c:ptCount val="1"/>
                <c:pt idx="0">
                  <c:v>Barley</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AC!$B$62:$B$102</c:f>
              <c:numCache>
                <c:formatCode>0</c:formatCode>
                <c:ptCount val="41"/>
                <c:pt idx="0">
                  <c:v>451.5</c:v>
                </c:pt>
                <c:pt idx="1">
                  <c:v>715.05</c:v>
                </c:pt>
                <c:pt idx="2">
                  <c:v>596.4</c:v>
                </c:pt>
                <c:pt idx="3">
                  <c:v>928.2</c:v>
                </c:pt>
                <c:pt idx="4">
                  <c:v>798</c:v>
                </c:pt>
                <c:pt idx="5">
                  <c:v>1208.55</c:v>
                </c:pt>
                <c:pt idx="6">
                  <c:v>1349.25</c:v>
                </c:pt>
                <c:pt idx="7">
                  <c:v>1311.45</c:v>
                </c:pt>
                <c:pt idx="8">
                  <c:v>1662.15</c:v>
                </c:pt>
                <c:pt idx="9">
                  <c:v>1734.6</c:v>
                </c:pt>
                <c:pt idx="10">
                  <c:v>1617</c:v>
                </c:pt>
                <c:pt idx="11">
                  <c:v>1797.6</c:v>
                </c:pt>
                <c:pt idx="12">
                  <c:v>2310</c:v>
                </c:pt>
                <c:pt idx="13">
                  <c:v>2765.7</c:v>
                </c:pt>
                <c:pt idx="14">
                  <c:v>2912.7</c:v>
                </c:pt>
                <c:pt idx="15">
                  <c:v>2835</c:v>
                </c:pt>
                <c:pt idx="16">
                  <c:v>3845.1</c:v>
                </c:pt>
                <c:pt idx="17">
                  <c:v>2950.5</c:v>
                </c:pt>
                <c:pt idx="18">
                  <c:v>2935.8</c:v>
                </c:pt>
                <c:pt idx="19">
                  <c:v>4344.8999999999996</c:v>
                </c:pt>
                <c:pt idx="20">
                  <c:v>3166.8</c:v>
                </c:pt>
                <c:pt idx="21">
                  <c:v>2902.2</c:v>
                </c:pt>
                <c:pt idx="22">
                  <c:v>3202.5</c:v>
                </c:pt>
                <c:pt idx="23">
                  <c:v>4025.7</c:v>
                </c:pt>
                <c:pt idx="24">
                  <c:v>4317.6000000000004</c:v>
                </c:pt>
                <c:pt idx="25">
                  <c:v>4132.8</c:v>
                </c:pt>
                <c:pt idx="26">
                  <c:v>3213</c:v>
                </c:pt>
                <c:pt idx="27">
                  <c:v>4164.3</c:v>
                </c:pt>
                <c:pt idx="28">
                  <c:v>3439.8</c:v>
                </c:pt>
                <c:pt idx="29">
                  <c:v>4229.3999999999996</c:v>
                </c:pt>
                <c:pt idx="30">
                  <c:v>3553.2</c:v>
                </c:pt>
                <c:pt idx="31">
                  <c:v>3599.4</c:v>
                </c:pt>
                <c:pt idx="32">
                  <c:v>3574.2</c:v>
                </c:pt>
                <c:pt idx="33">
                  <c:v>2375.1</c:v>
                </c:pt>
                <c:pt idx="34">
                  <c:v>3059.7</c:v>
                </c:pt>
                <c:pt idx="35">
                  <c:v>2572.5</c:v>
                </c:pt>
                <c:pt idx="36">
                  <c:v>1919.4</c:v>
                </c:pt>
                <c:pt idx="37">
                  <c:v>2207.1</c:v>
                </c:pt>
                <c:pt idx="38">
                  <c:v>2150.4</c:v>
                </c:pt>
                <c:pt idx="39">
                  <c:v>2604</c:v>
                </c:pt>
                <c:pt idx="40">
                  <c:v>2797.2</c:v>
                </c:pt>
              </c:numCache>
            </c:numRef>
          </c:val>
        </c:ser>
        <c:ser>
          <c:idx val="6"/>
          <c:order val="1"/>
          <c:tx>
            <c:strRef>
              <c:f>AC!$F$57</c:f>
              <c:strCache>
                <c:ptCount val="1"/>
                <c:pt idx="0">
                  <c:v>Corn for grain</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AC!$F$62:$F$102</c:f>
              <c:numCache>
                <c:formatCode>0</c:formatCode>
                <c:ptCount val="41"/>
                <c:pt idx="0">
                  <c:v>0</c:v>
                </c:pt>
                <c:pt idx="1">
                  <c:v>0</c:v>
                </c:pt>
                <c:pt idx="2">
                  <c:v>0</c:v>
                </c:pt>
                <c:pt idx="3">
                  <c:v>0</c:v>
                </c:pt>
                <c:pt idx="4">
                  <c:v>0</c:v>
                </c:pt>
                <c:pt idx="5">
                  <c:v>0</c:v>
                </c:pt>
                <c:pt idx="6">
                  <c:v>0</c:v>
                </c:pt>
                <c:pt idx="7">
                  <c:v>0</c:v>
                </c:pt>
                <c:pt idx="8">
                  <c:v>106.8</c:v>
                </c:pt>
                <c:pt idx="9">
                  <c:v>112.8</c:v>
                </c:pt>
                <c:pt idx="10">
                  <c:v>120</c:v>
                </c:pt>
                <c:pt idx="11">
                  <c:v>122.4</c:v>
                </c:pt>
                <c:pt idx="12">
                  <c:v>88.8</c:v>
                </c:pt>
                <c:pt idx="13">
                  <c:v>50.4</c:v>
                </c:pt>
                <c:pt idx="14">
                  <c:v>76.8</c:v>
                </c:pt>
                <c:pt idx="15">
                  <c:v>69.599999999999994</c:v>
                </c:pt>
                <c:pt idx="16">
                  <c:v>86.4</c:v>
                </c:pt>
                <c:pt idx="17">
                  <c:v>76.8</c:v>
                </c:pt>
                <c:pt idx="18">
                  <c:v>92.4</c:v>
                </c:pt>
                <c:pt idx="19">
                  <c:v>136.80000000000001</c:v>
                </c:pt>
                <c:pt idx="20">
                  <c:v>114</c:v>
                </c:pt>
                <c:pt idx="21">
                  <c:v>132</c:v>
                </c:pt>
                <c:pt idx="22">
                  <c:v>158.4</c:v>
                </c:pt>
                <c:pt idx="23">
                  <c:v>154.80000000000001</c:v>
                </c:pt>
                <c:pt idx="24">
                  <c:v>132</c:v>
                </c:pt>
                <c:pt idx="25">
                  <c:v>180</c:v>
                </c:pt>
                <c:pt idx="26">
                  <c:v>114</c:v>
                </c:pt>
                <c:pt idx="27">
                  <c:v>135.6</c:v>
                </c:pt>
                <c:pt idx="28">
                  <c:v>196.8</c:v>
                </c:pt>
                <c:pt idx="29">
                  <c:v>282</c:v>
                </c:pt>
                <c:pt idx="30">
                  <c:v>258</c:v>
                </c:pt>
                <c:pt idx="31">
                  <c:v>318</c:v>
                </c:pt>
                <c:pt idx="32">
                  <c:v>240</c:v>
                </c:pt>
                <c:pt idx="33">
                  <c:v>390</c:v>
                </c:pt>
                <c:pt idx="34">
                  <c:v>564</c:v>
                </c:pt>
                <c:pt idx="35">
                  <c:v>892.8</c:v>
                </c:pt>
                <c:pt idx="36">
                  <c:v>786</c:v>
                </c:pt>
                <c:pt idx="37">
                  <c:v>907.2</c:v>
                </c:pt>
                <c:pt idx="38">
                  <c:v>745.2</c:v>
                </c:pt>
                <c:pt idx="39">
                  <c:v>1269.5999999999999</c:v>
                </c:pt>
                <c:pt idx="40">
                  <c:v>1514.4</c:v>
                </c:pt>
              </c:numCache>
            </c:numRef>
          </c:val>
        </c:ser>
        <c:ser>
          <c:idx val="7"/>
          <c:order val="2"/>
          <c:tx>
            <c:strRef>
              <c:f>AC!$G$57</c:f>
              <c:strCache>
                <c:ptCount val="1"/>
                <c:pt idx="0">
                  <c:v>Corn, fodder</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AC!$G$62:$G$102</c:f>
              <c:numCache>
                <c:formatCode>0</c:formatCode>
                <c:ptCount val="41"/>
                <c:pt idx="0">
                  <c:v>0</c:v>
                </c:pt>
                <c:pt idx="1">
                  <c:v>0</c:v>
                </c:pt>
                <c:pt idx="2">
                  <c:v>0</c:v>
                </c:pt>
                <c:pt idx="3">
                  <c:v>1964.9000000000003</c:v>
                </c:pt>
                <c:pt idx="4">
                  <c:v>1264.2</c:v>
                </c:pt>
                <c:pt idx="5">
                  <c:v>1724.8000000000002</c:v>
                </c:pt>
                <c:pt idx="6">
                  <c:v>1425.9</c:v>
                </c:pt>
                <c:pt idx="7">
                  <c:v>1190.7</c:v>
                </c:pt>
                <c:pt idx="8">
                  <c:v>1136.8</c:v>
                </c:pt>
                <c:pt idx="9">
                  <c:v>1146.5999999999999</c:v>
                </c:pt>
                <c:pt idx="10">
                  <c:v>994.70000000000016</c:v>
                </c:pt>
                <c:pt idx="11">
                  <c:v>833.00000000000011</c:v>
                </c:pt>
                <c:pt idx="12">
                  <c:v>720.3</c:v>
                </c:pt>
                <c:pt idx="13">
                  <c:v>342.51</c:v>
                </c:pt>
                <c:pt idx="14">
                  <c:v>289.10000000000002</c:v>
                </c:pt>
                <c:pt idx="15">
                  <c:v>270.97000000000003</c:v>
                </c:pt>
                <c:pt idx="16">
                  <c:v>257.74</c:v>
                </c:pt>
                <c:pt idx="17">
                  <c:v>186.69</c:v>
                </c:pt>
                <c:pt idx="18">
                  <c:v>280.27999999999997</c:v>
                </c:pt>
                <c:pt idx="19">
                  <c:v>272.44</c:v>
                </c:pt>
                <c:pt idx="20">
                  <c:v>328.79</c:v>
                </c:pt>
                <c:pt idx="21">
                  <c:v>327.32</c:v>
                </c:pt>
                <c:pt idx="22">
                  <c:v>440.51000000000005</c:v>
                </c:pt>
                <c:pt idx="23">
                  <c:v>288.12</c:v>
                </c:pt>
                <c:pt idx="24">
                  <c:v>270.97000000000003</c:v>
                </c:pt>
                <c:pt idx="25">
                  <c:v>364.56</c:v>
                </c:pt>
                <c:pt idx="26">
                  <c:v>377.79</c:v>
                </c:pt>
                <c:pt idx="27">
                  <c:v>519.8900000000001</c:v>
                </c:pt>
                <c:pt idx="28">
                  <c:v>671.3</c:v>
                </c:pt>
                <c:pt idx="29">
                  <c:v>724.71</c:v>
                </c:pt>
                <c:pt idx="30">
                  <c:v>680.12</c:v>
                </c:pt>
                <c:pt idx="31">
                  <c:v>670.81</c:v>
                </c:pt>
                <c:pt idx="32">
                  <c:v>609.07000000000005</c:v>
                </c:pt>
                <c:pt idx="33">
                  <c:v>853.58000000000015</c:v>
                </c:pt>
                <c:pt idx="34">
                  <c:v>987.35000000000014</c:v>
                </c:pt>
                <c:pt idx="35">
                  <c:v>1204.9100000000001</c:v>
                </c:pt>
                <c:pt idx="36">
                  <c:v>1275.96</c:v>
                </c:pt>
                <c:pt idx="37">
                  <c:v>1733.6200000000003</c:v>
                </c:pt>
                <c:pt idx="38">
                  <c:v>1453.83</c:v>
                </c:pt>
                <c:pt idx="39">
                  <c:v>1671.3900000000003</c:v>
                </c:pt>
                <c:pt idx="40">
                  <c:v>1427.37</c:v>
                </c:pt>
              </c:numCache>
            </c:numRef>
          </c:val>
        </c:ser>
        <c:ser>
          <c:idx val="9"/>
          <c:order val="3"/>
          <c:tx>
            <c:strRef>
              <c:f>AC!$I$57</c:f>
              <c:strCache>
                <c:ptCount val="1"/>
                <c:pt idx="0">
                  <c:v>Mixed grains</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AC!$I$62:$I$102</c:f>
              <c:numCache>
                <c:formatCode>0</c:formatCode>
                <c:ptCount val="41"/>
                <c:pt idx="0">
                  <c:v>1783.125</c:v>
                </c:pt>
                <c:pt idx="1">
                  <c:v>2298.375</c:v>
                </c:pt>
                <c:pt idx="2">
                  <c:v>2095.875</c:v>
                </c:pt>
                <c:pt idx="3">
                  <c:v>2795.625</c:v>
                </c:pt>
                <c:pt idx="4">
                  <c:v>2153.25</c:v>
                </c:pt>
                <c:pt idx="5">
                  <c:v>2201.625</c:v>
                </c:pt>
                <c:pt idx="6">
                  <c:v>2131.875</c:v>
                </c:pt>
                <c:pt idx="7">
                  <c:v>2101.5</c:v>
                </c:pt>
                <c:pt idx="8">
                  <c:v>2509.875</c:v>
                </c:pt>
                <c:pt idx="9">
                  <c:v>2748.375</c:v>
                </c:pt>
                <c:pt idx="10">
                  <c:v>2171.25</c:v>
                </c:pt>
                <c:pt idx="11">
                  <c:v>2013.75</c:v>
                </c:pt>
                <c:pt idx="12">
                  <c:v>1989</c:v>
                </c:pt>
                <c:pt idx="13">
                  <c:v>1836</c:v>
                </c:pt>
                <c:pt idx="14">
                  <c:v>1705.5</c:v>
                </c:pt>
                <c:pt idx="15">
                  <c:v>1379.25</c:v>
                </c:pt>
                <c:pt idx="16">
                  <c:v>1449</c:v>
                </c:pt>
                <c:pt idx="17">
                  <c:v>1102.5</c:v>
                </c:pt>
                <c:pt idx="18">
                  <c:v>1019.25</c:v>
                </c:pt>
                <c:pt idx="19">
                  <c:v>1039.5</c:v>
                </c:pt>
                <c:pt idx="20">
                  <c:v>661.5</c:v>
                </c:pt>
                <c:pt idx="21">
                  <c:v>627.75</c:v>
                </c:pt>
                <c:pt idx="22">
                  <c:v>567</c:v>
                </c:pt>
                <c:pt idx="23">
                  <c:v>679.5</c:v>
                </c:pt>
                <c:pt idx="24">
                  <c:v>585</c:v>
                </c:pt>
                <c:pt idx="25">
                  <c:v>506.25</c:v>
                </c:pt>
                <c:pt idx="26">
                  <c:v>427.5</c:v>
                </c:pt>
                <c:pt idx="27">
                  <c:v>411.75</c:v>
                </c:pt>
                <c:pt idx="28">
                  <c:v>364.5</c:v>
                </c:pt>
                <c:pt idx="29">
                  <c:v>564.75</c:v>
                </c:pt>
                <c:pt idx="30">
                  <c:v>414</c:v>
                </c:pt>
                <c:pt idx="31">
                  <c:v>373.5</c:v>
                </c:pt>
                <c:pt idx="32">
                  <c:v>337.5</c:v>
                </c:pt>
                <c:pt idx="33">
                  <c:v>234</c:v>
                </c:pt>
                <c:pt idx="34">
                  <c:v>198</c:v>
                </c:pt>
                <c:pt idx="35">
                  <c:v>164.25</c:v>
                </c:pt>
                <c:pt idx="36">
                  <c:v>139.5</c:v>
                </c:pt>
                <c:pt idx="37">
                  <c:v>180</c:v>
                </c:pt>
                <c:pt idx="38">
                  <c:v>180</c:v>
                </c:pt>
                <c:pt idx="39">
                  <c:v>195.75</c:v>
                </c:pt>
                <c:pt idx="40">
                  <c:v>148.5</c:v>
                </c:pt>
              </c:numCache>
            </c:numRef>
          </c:val>
        </c:ser>
        <c:ser>
          <c:idx val="10"/>
          <c:order val="4"/>
          <c:tx>
            <c:strRef>
              <c:f>AC!$J$57</c:f>
              <c:strCache>
                <c:ptCount val="1"/>
                <c:pt idx="0">
                  <c:v>Oats</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AC!$J$62:$J$102</c:f>
              <c:numCache>
                <c:formatCode>0</c:formatCode>
                <c:ptCount val="41"/>
                <c:pt idx="0">
                  <c:v>1662</c:v>
                </c:pt>
                <c:pt idx="1">
                  <c:v>2228.4</c:v>
                </c:pt>
                <c:pt idx="2">
                  <c:v>1963.2</c:v>
                </c:pt>
                <c:pt idx="3">
                  <c:v>2296.8000000000002</c:v>
                </c:pt>
                <c:pt idx="4">
                  <c:v>1597.2</c:v>
                </c:pt>
                <c:pt idx="5">
                  <c:v>1945.2</c:v>
                </c:pt>
                <c:pt idx="6">
                  <c:v>1804.8</c:v>
                </c:pt>
                <c:pt idx="7">
                  <c:v>1610.4</c:v>
                </c:pt>
                <c:pt idx="8">
                  <c:v>1773.6</c:v>
                </c:pt>
                <c:pt idx="9">
                  <c:v>1872</c:v>
                </c:pt>
                <c:pt idx="10">
                  <c:v>1783.2</c:v>
                </c:pt>
                <c:pt idx="11">
                  <c:v>1682.4</c:v>
                </c:pt>
                <c:pt idx="12">
                  <c:v>1768.8</c:v>
                </c:pt>
                <c:pt idx="13">
                  <c:v>1706.4</c:v>
                </c:pt>
                <c:pt idx="14">
                  <c:v>1492.8</c:v>
                </c:pt>
                <c:pt idx="15">
                  <c:v>1480.8</c:v>
                </c:pt>
                <c:pt idx="16">
                  <c:v>1473.6</c:v>
                </c:pt>
                <c:pt idx="17">
                  <c:v>1104</c:v>
                </c:pt>
                <c:pt idx="18">
                  <c:v>758.4</c:v>
                </c:pt>
                <c:pt idx="19">
                  <c:v>1701.6</c:v>
                </c:pt>
                <c:pt idx="20">
                  <c:v>1015.2</c:v>
                </c:pt>
                <c:pt idx="21">
                  <c:v>996</c:v>
                </c:pt>
                <c:pt idx="22">
                  <c:v>1065.5999999999999</c:v>
                </c:pt>
                <c:pt idx="23">
                  <c:v>1161.5999999999999</c:v>
                </c:pt>
                <c:pt idx="24">
                  <c:v>1015.2</c:v>
                </c:pt>
                <c:pt idx="25">
                  <c:v>976.8</c:v>
                </c:pt>
                <c:pt idx="26">
                  <c:v>921.6</c:v>
                </c:pt>
                <c:pt idx="27">
                  <c:v>1008</c:v>
                </c:pt>
                <c:pt idx="28">
                  <c:v>830.4</c:v>
                </c:pt>
                <c:pt idx="29">
                  <c:v>1084.8</c:v>
                </c:pt>
                <c:pt idx="30">
                  <c:v>904.8</c:v>
                </c:pt>
                <c:pt idx="31">
                  <c:v>883.2</c:v>
                </c:pt>
                <c:pt idx="32">
                  <c:v>955.2</c:v>
                </c:pt>
                <c:pt idx="33">
                  <c:v>964.8</c:v>
                </c:pt>
                <c:pt idx="34">
                  <c:v>974.4</c:v>
                </c:pt>
                <c:pt idx="35">
                  <c:v>979.2</c:v>
                </c:pt>
                <c:pt idx="36">
                  <c:v>796.8</c:v>
                </c:pt>
                <c:pt idx="37">
                  <c:v>998.4</c:v>
                </c:pt>
                <c:pt idx="38">
                  <c:v>744</c:v>
                </c:pt>
                <c:pt idx="39">
                  <c:v>873.6</c:v>
                </c:pt>
                <c:pt idx="40">
                  <c:v>820.8</c:v>
                </c:pt>
              </c:numCache>
            </c:numRef>
          </c:val>
        </c:ser>
        <c:ser>
          <c:idx val="12"/>
          <c:order val="5"/>
          <c:tx>
            <c:strRef>
              <c:f>AC!$L$57</c:f>
              <c:strCache>
                <c:ptCount val="1"/>
                <c:pt idx="0">
                  <c:v>Rye, all</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AC!$L$62:$L$102</c:f>
              <c:numCache>
                <c:formatCode>0</c:formatCode>
                <c:ptCount val="41"/>
                <c:pt idx="0">
                  <c:v>0</c:v>
                </c:pt>
                <c:pt idx="1">
                  <c:v>0</c:v>
                </c:pt>
                <c:pt idx="2">
                  <c:v>0</c:v>
                </c:pt>
                <c:pt idx="3">
                  <c:v>0</c:v>
                </c:pt>
                <c:pt idx="4">
                  <c:v>0</c:v>
                </c:pt>
                <c:pt idx="5">
                  <c:v>0</c:v>
                </c:pt>
                <c:pt idx="6">
                  <c:v>0</c:v>
                </c:pt>
                <c:pt idx="7">
                  <c:v>0</c:v>
                </c:pt>
                <c:pt idx="8">
                  <c:v>162.5</c:v>
                </c:pt>
                <c:pt idx="9">
                  <c:v>115</c:v>
                </c:pt>
                <c:pt idx="10">
                  <c:v>100</c:v>
                </c:pt>
                <c:pt idx="11">
                  <c:v>95</c:v>
                </c:pt>
                <c:pt idx="12">
                  <c:v>80</c:v>
                </c:pt>
                <c:pt idx="13">
                  <c:v>0</c:v>
                </c:pt>
                <c:pt idx="14">
                  <c:v>0</c:v>
                </c:pt>
                <c:pt idx="15">
                  <c:v>0</c:v>
                </c:pt>
                <c:pt idx="16">
                  <c:v>0</c:v>
                </c:pt>
                <c:pt idx="17">
                  <c:v>0</c:v>
                </c:pt>
                <c:pt idx="18">
                  <c:v>80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3"/>
          <c:order val="6"/>
          <c:tx>
            <c:strRef>
              <c:f>AC!$M$57</c:f>
              <c:strCache>
                <c:ptCount val="1"/>
                <c:pt idx="0">
                  <c:v>Soybeans</c:v>
                </c:pt>
              </c:strCache>
            </c:strRef>
          </c:tx>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AC!$M$62:$M$102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324.5</c:v>
                </c:pt>
                <c:pt idx="19">
                  <c:v>467.5</c:v>
                </c:pt>
                <c:pt idx="20">
                  <c:v>907.5</c:v>
                </c:pt>
                <c:pt idx="21">
                  <c:v>676.5</c:v>
                </c:pt>
                <c:pt idx="22">
                  <c:v>346.5</c:v>
                </c:pt>
                <c:pt idx="23">
                  <c:v>242</c:v>
                </c:pt>
                <c:pt idx="24">
                  <c:v>313.5</c:v>
                </c:pt>
                <c:pt idx="25">
                  <c:v>335.5</c:v>
                </c:pt>
                <c:pt idx="26">
                  <c:v>297</c:v>
                </c:pt>
                <c:pt idx="27">
                  <c:v>258.5</c:v>
                </c:pt>
                <c:pt idx="28">
                  <c:v>242</c:v>
                </c:pt>
                <c:pt idx="29">
                  <c:v>368.5</c:v>
                </c:pt>
                <c:pt idx="30">
                  <c:v>297</c:v>
                </c:pt>
                <c:pt idx="31">
                  <c:v>357.5</c:v>
                </c:pt>
                <c:pt idx="32">
                  <c:v>511.5</c:v>
                </c:pt>
                <c:pt idx="33">
                  <c:v>610.5</c:v>
                </c:pt>
                <c:pt idx="34">
                  <c:v>610.5</c:v>
                </c:pt>
                <c:pt idx="35">
                  <c:v>940.5</c:v>
                </c:pt>
                <c:pt idx="36">
                  <c:v>1991</c:v>
                </c:pt>
                <c:pt idx="37">
                  <c:v>3102</c:v>
                </c:pt>
                <c:pt idx="38">
                  <c:v>3470.5</c:v>
                </c:pt>
                <c:pt idx="39">
                  <c:v>3921.5</c:v>
                </c:pt>
                <c:pt idx="40">
                  <c:v>4768.5</c:v>
                </c:pt>
              </c:numCache>
            </c:numRef>
          </c:val>
        </c:ser>
        <c:ser>
          <c:idx val="0"/>
          <c:order val="7"/>
          <c:tx>
            <c:strRef>
              <c:f>AC!$O$57</c:f>
              <c:strCache>
                <c:ptCount val="1"/>
                <c:pt idx="0">
                  <c:v>Tame hay</c:v>
                </c:pt>
              </c:strCache>
            </c:strRef>
          </c:tx>
          <c:spPr>
            <a:solidFill>
              <a:srgbClr val="9BBB59">
                <a:lumMod val="40000"/>
                <a:lumOff val="60000"/>
              </a:srgbClr>
            </a:solidFill>
            <a:ln w="25400">
              <a:noFill/>
            </a:ln>
          </c:spPr>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AC!$O$62:$O$102</c:f>
              <c:numCache>
                <c:formatCode>0</c:formatCode>
                <c:ptCount val="41"/>
                <c:pt idx="0">
                  <c:v>15541.5</c:v>
                </c:pt>
                <c:pt idx="1">
                  <c:v>14917.5</c:v>
                </c:pt>
                <c:pt idx="2">
                  <c:v>15814.5</c:v>
                </c:pt>
                <c:pt idx="3">
                  <c:v>17160</c:v>
                </c:pt>
                <c:pt idx="4">
                  <c:v>17257.5</c:v>
                </c:pt>
                <c:pt idx="5">
                  <c:v>18583.5</c:v>
                </c:pt>
                <c:pt idx="6">
                  <c:v>18583.5</c:v>
                </c:pt>
                <c:pt idx="7">
                  <c:v>18505.5</c:v>
                </c:pt>
                <c:pt idx="8">
                  <c:v>18427.5</c:v>
                </c:pt>
                <c:pt idx="9">
                  <c:v>18973.5</c:v>
                </c:pt>
                <c:pt idx="10">
                  <c:v>19363.5</c:v>
                </c:pt>
                <c:pt idx="11">
                  <c:v>18876</c:v>
                </c:pt>
                <c:pt idx="12">
                  <c:v>18973.5</c:v>
                </c:pt>
                <c:pt idx="13">
                  <c:v>18521.099999999999</c:v>
                </c:pt>
                <c:pt idx="14">
                  <c:v>19476.599999999999</c:v>
                </c:pt>
                <c:pt idx="15">
                  <c:v>22113</c:v>
                </c:pt>
                <c:pt idx="16">
                  <c:v>24199.5</c:v>
                </c:pt>
                <c:pt idx="17">
                  <c:v>21032.7</c:v>
                </c:pt>
                <c:pt idx="18">
                  <c:v>15580.5</c:v>
                </c:pt>
                <c:pt idx="19">
                  <c:v>25155</c:v>
                </c:pt>
                <c:pt idx="20">
                  <c:v>22520.55</c:v>
                </c:pt>
                <c:pt idx="21">
                  <c:v>23421.45</c:v>
                </c:pt>
                <c:pt idx="22">
                  <c:v>23351.25</c:v>
                </c:pt>
                <c:pt idx="23">
                  <c:v>26342.55</c:v>
                </c:pt>
                <c:pt idx="24">
                  <c:v>21194.55</c:v>
                </c:pt>
                <c:pt idx="25">
                  <c:v>18821.400000000001</c:v>
                </c:pt>
                <c:pt idx="26">
                  <c:v>18998.849999999999</c:v>
                </c:pt>
                <c:pt idx="27">
                  <c:v>21477.3</c:v>
                </c:pt>
                <c:pt idx="28">
                  <c:v>19866.599999999999</c:v>
                </c:pt>
                <c:pt idx="29">
                  <c:v>22270.95</c:v>
                </c:pt>
                <c:pt idx="30">
                  <c:v>24111.75</c:v>
                </c:pt>
                <c:pt idx="31">
                  <c:v>21352.5</c:v>
                </c:pt>
                <c:pt idx="32">
                  <c:v>19104.150000000001</c:v>
                </c:pt>
                <c:pt idx="33">
                  <c:v>19936.8</c:v>
                </c:pt>
                <c:pt idx="34">
                  <c:v>20627.099999999999</c:v>
                </c:pt>
                <c:pt idx="35">
                  <c:v>18361.2</c:v>
                </c:pt>
                <c:pt idx="36">
                  <c:v>19228.95</c:v>
                </c:pt>
                <c:pt idx="37">
                  <c:v>19051.5</c:v>
                </c:pt>
                <c:pt idx="38">
                  <c:v>17335.5</c:v>
                </c:pt>
                <c:pt idx="39">
                  <c:v>17725.5</c:v>
                </c:pt>
                <c:pt idx="40">
                  <c:v>17815.2</c:v>
                </c:pt>
              </c:numCache>
            </c:numRef>
          </c:val>
        </c:ser>
        <c:ser>
          <c:idx val="1"/>
          <c:order val="8"/>
          <c:tx>
            <c:strRef>
              <c:f>AC!$P$57</c:f>
              <c:strCache>
                <c:ptCount val="1"/>
                <c:pt idx="0">
                  <c:v>Wheat, all</c:v>
                </c:pt>
              </c:strCache>
            </c:strRef>
          </c:tx>
          <c:spPr>
            <a:ln w="25400">
              <a:noFill/>
            </a:ln>
          </c:spPr>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AC!$P$62:$P$102</c:f>
              <c:numCache>
                <c:formatCode>0</c:formatCode>
                <c:ptCount val="41"/>
                <c:pt idx="0">
                  <c:v>244.655</c:v>
                </c:pt>
                <c:pt idx="1">
                  <c:v>420.84</c:v>
                </c:pt>
                <c:pt idx="2">
                  <c:v>345.69</c:v>
                </c:pt>
                <c:pt idx="3">
                  <c:v>507.68</c:v>
                </c:pt>
                <c:pt idx="4">
                  <c:v>454.24</c:v>
                </c:pt>
                <c:pt idx="5">
                  <c:v>522.71</c:v>
                </c:pt>
                <c:pt idx="6">
                  <c:v>449.23</c:v>
                </c:pt>
                <c:pt idx="7">
                  <c:v>469.27</c:v>
                </c:pt>
                <c:pt idx="8">
                  <c:v>460.92</c:v>
                </c:pt>
                <c:pt idx="9">
                  <c:v>421.67500000000001</c:v>
                </c:pt>
                <c:pt idx="10">
                  <c:v>394.12</c:v>
                </c:pt>
                <c:pt idx="11">
                  <c:v>452.57</c:v>
                </c:pt>
                <c:pt idx="12">
                  <c:v>529.39</c:v>
                </c:pt>
                <c:pt idx="13">
                  <c:v>617.9</c:v>
                </c:pt>
                <c:pt idx="14">
                  <c:v>666.33</c:v>
                </c:pt>
                <c:pt idx="15">
                  <c:v>652.97</c:v>
                </c:pt>
                <c:pt idx="16">
                  <c:v>546.09</c:v>
                </c:pt>
                <c:pt idx="17">
                  <c:v>447.56</c:v>
                </c:pt>
                <c:pt idx="18">
                  <c:v>427.52</c:v>
                </c:pt>
                <c:pt idx="19">
                  <c:v>544.41999999999996</c:v>
                </c:pt>
                <c:pt idx="20">
                  <c:v>529.39</c:v>
                </c:pt>
                <c:pt idx="21">
                  <c:v>617.9</c:v>
                </c:pt>
                <c:pt idx="22">
                  <c:v>784.9</c:v>
                </c:pt>
                <c:pt idx="23">
                  <c:v>913.49</c:v>
                </c:pt>
                <c:pt idx="24">
                  <c:v>781.56</c:v>
                </c:pt>
                <c:pt idx="25">
                  <c:v>848.36</c:v>
                </c:pt>
                <c:pt idx="26">
                  <c:v>793.25</c:v>
                </c:pt>
                <c:pt idx="27">
                  <c:v>955.24</c:v>
                </c:pt>
                <c:pt idx="28">
                  <c:v>846.69</c:v>
                </c:pt>
                <c:pt idx="29">
                  <c:v>1294.25</c:v>
                </c:pt>
                <c:pt idx="30">
                  <c:v>943.55</c:v>
                </c:pt>
                <c:pt idx="31">
                  <c:v>1045.42</c:v>
                </c:pt>
                <c:pt idx="32">
                  <c:v>891.78</c:v>
                </c:pt>
                <c:pt idx="33">
                  <c:v>688.04</c:v>
                </c:pt>
                <c:pt idx="34">
                  <c:v>724.78</c:v>
                </c:pt>
                <c:pt idx="35">
                  <c:v>1008.68</c:v>
                </c:pt>
                <c:pt idx="36">
                  <c:v>711.42</c:v>
                </c:pt>
                <c:pt idx="37">
                  <c:v>699.73</c:v>
                </c:pt>
                <c:pt idx="38">
                  <c:v>804.94</c:v>
                </c:pt>
                <c:pt idx="39">
                  <c:v>779.89</c:v>
                </c:pt>
                <c:pt idx="40">
                  <c:v>716.43</c:v>
                </c:pt>
              </c:numCache>
            </c:numRef>
          </c:val>
        </c:ser>
        <c:ser>
          <c:idx val="15"/>
          <c:order val="9"/>
          <c:tx>
            <c:strRef>
              <c:f>AC!$Q$57</c:f>
              <c:strCache>
                <c:ptCount val="1"/>
                <c:pt idx="0">
                  <c:v>Potato</c:v>
                </c:pt>
              </c:strCache>
            </c:strRef>
          </c:tx>
          <c:spPr>
            <a:ln w="25400">
              <a:noFill/>
            </a:ln>
          </c:spPr>
          <c:cat>
            <c:numRef>
              <c:f>AC!$A$62:$A$102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AC!$Q$62:$Q$102</c:f>
              <c:numCache>
                <c:formatCode>0</c:formatCode>
                <c:ptCount val="41"/>
                <c:pt idx="0">
                  <c:v>2955.6099773242631</c:v>
                </c:pt>
                <c:pt idx="1">
                  <c:v>3886.5850340136053</c:v>
                </c:pt>
                <c:pt idx="2">
                  <c:v>2994.5034013605446</c:v>
                </c:pt>
                <c:pt idx="3">
                  <c:v>3507.6643990929711</c:v>
                </c:pt>
                <c:pt idx="4">
                  <c:v>3420.4444444444448</c:v>
                </c:pt>
                <c:pt idx="5">
                  <c:v>3667.4467120181407</c:v>
                </c:pt>
                <c:pt idx="6">
                  <c:v>4256.7981859410429</c:v>
                </c:pt>
                <c:pt idx="7">
                  <c:v>3705.9047619047619</c:v>
                </c:pt>
                <c:pt idx="8">
                  <c:v>4377.1065759637186</c:v>
                </c:pt>
                <c:pt idx="9">
                  <c:v>4689.850340136054</c:v>
                </c:pt>
                <c:pt idx="10">
                  <c:v>4269.1337868480732</c:v>
                </c:pt>
                <c:pt idx="11">
                  <c:v>4623.2380952380963</c:v>
                </c:pt>
                <c:pt idx="12">
                  <c:v>4899.8458049886631</c:v>
                </c:pt>
                <c:pt idx="13">
                  <c:v>4332.98866213152</c:v>
                </c:pt>
                <c:pt idx="14">
                  <c:v>4565.1882086167798</c:v>
                </c:pt>
                <c:pt idx="15">
                  <c:v>4531.8095238095239</c:v>
                </c:pt>
                <c:pt idx="16">
                  <c:v>4768.7981859410429</c:v>
                </c:pt>
                <c:pt idx="17">
                  <c:v>4718.7301587301599</c:v>
                </c:pt>
                <c:pt idx="18">
                  <c:v>4406.5668934240366</c:v>
                </c:pt>
                <c:pt idx="19">
                  <c:v>5800.1995464852607</c:v>
                </c:pt>
                <c:pt idx="20">
                  <c:v>5350.7482993197282</c:v>
                </c:pt>
                <c:pt idx="21">
                  <c:v>5423.310657596372</c:v>
                </c:pt>
                <c:pt idx="22">
                  <c:v>6052.7165532879817</c:v>
                </c:pt>
                <c:pt idx="23">
                  <c:v>6329.4693877551026</c:v>
                </c:pt>
                <c:pt idx="24">
                  <c:v>6547.1564625850351</c:v>
                </c:pt>
                <c:pt idx="25">
                  <c:v>6553.8321995464858</c:v>
                </c:pt>
                <c:pt idx="26">
                  <c:v>6292.3174603174612</c:v>
                </c:pt>
                <c:pt idx="27">
                  <c:v>6448.3265306122448</c:v>
                </c:pt>
                <c:pt idx="28">
                  <c:v>4866.6122448979595</c:v>
                </c:pt>
                <c:pt idx="29">
                  <c:v>6732.3356009070294</c:v>
                </c:pt>
                <c:pt idx="30">
                  <c:v>6384.6167800453522</c:v>
                </c:pt>
                <c:pt idx="31">
                  <c:v>6773.1156462585031</c:v>
                </c:pt>
                <c:pt idx="32">
                  <c:v>6066.213151927438</c:v>
                </c:pt>
                <c:pt idx="33">
                  <c:v>6957.8594104308404</c:v>
                </c:pt>
                <c:pt idx="34">
                  <c:v>6514.3582766439913</c:v>
                </c:pt>
                <c:pt idx="35">
                  <c:v>5755.936507936508</c:v>
                </c:pt>
                <c:pt idx="36">
                  <c:v>5790.1859410430843</c:v>
                </c:pt>
                <c:pt idx="37">
                  <c:v>6008.7437641723363</c:v>
                </c:pt>
                <c:pt idx="38">
                  <c:v>5348.2811791383219</c:v>
                </c:pt>
                <c:pt idx="39">
                  <c:v>5680.1814058956916</c:v>
                </c:pt>
                <c:pt idx="40">
                  <c:v>5675.2471655328791</c:v>
                </c:pt>
              </c:numCache>
            </c:numRef>
          </c:val>
        </c:ser>
        <c:dLbls>
          <c:showLegendKey val="0"/>
          <c:showVal val="0"/>
          <c:showCatName val="0"/>
          <c:showSerName val="0"/>
          <c:showPercent val="0"/>
          <c:showBubbleSize val="0"/>
        </c:dLbls>
        <c:axId val="181049216"/>
        <c:axId val="181050752"/>
      </c:areaChart>
      <c:dateAx>
        <c:axId val="181049216"/>
        <c:scaling>
          <c:orientation val="minMax"/>
        </c:scaling>
        <c:delete val="0"/>
        <c:axPos val="b"/>
        <c:numFmt formatCode="0" sourceLinked="0"/>
        <c:majorTickMark val="out"/>
        <c:minorTickMark val="none"/>
        <c:tickLblPos val="nextTo"/>
        <c:crossAx val="181050752"/>
        <c:crosses val="autoZero"/>
        <c:auto val="0"/>
        <c:lblOffset val="100"/>
        <c:baseTimeUnit val="days"/>
        <c:majorUnit val="5"/>
        <c:majorTimeUnit val="days"/>
        <c:minorUnit val="1"/>
        <c:minorTimeUnit val="days"/>
      </c:dateAx>
      <c:valAx>
        <c:axId val="181050752"/>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181049216"/>
        <c:crosses val="autoZero"/>
        <c:crossBetween val="midCat"/>
        <c:dispUnits>
          <c:builtInUnit val="thousands"/>
        </c:dispUnits>
      </c:valAx>
    </c:plotArea>
    <c:legend>
      <c:legendPos val="r"/>
      <c:layout>
        <c:manualLayout>
          <c:xMode val="edge"/>
          <c:yMode val="edge"/>
          <c:x val="0.7932493838378587"/>
          <c:y val="9.5050785301906845E-2"/>
          <c:w val="0.17381138719113176"/>
          <c:h val="0.84193989540648262"/>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QC!$B$109</c:f>
              <c:strCache>
                <c:ptCount val="1"/>
                <c:pt idx="0">
                  <c:v>Barley</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QC!$B$114:$B$154</c:f>
              <c:numCache>
                <c:formatCode>0</c:formatCode>
                <c:ptCount val="41"/>
                <c:pt idx="0">
                  <c:v>190.90000000000003</c:v>
                </c:pt>
                <c:pt idx="1">
                  <c:v>247.34000000000003</c:v>
                </c:pt>
                <c:pt idx="2">
                  <c:v>310.42</c:v>
                </c:pt>
                <c:pt idx="3">
                  <c:v>321.12700000000001</c:v>
                </c:pt>
                <c:pt idx="4">
                  <c:v>384.29000000000008</c:v>
                </c:pt>
                <c:pt idx="5">
                  <c:v>608.39</c:v>
                </c:pt>
                <c:pt idx="6">
                  <c:v>871.50000000000011</c:v>
                </c:pt>
                <c:pt idx="7">
                  <c:v>1423.4500000000003</c:v>
                </c:pt>
                <c:pt idx="8">
                  <c:v>2133.9299999999998</c:v>
                </c:pt>
                <c:pt idx="9">
                  <c:v>2988.0000000000005</c:v>
                </c:pt>
                <c:pt idx="10">
                  <c:v>2656</c:v>
                </c:pt>
                <c:pt idx="11">
                  <c:v>3320.0000000000005</c:v>
                </c:pt>
                <c:pt idx="12">
                  <c:v>3959.1000000000004</c:v>
                </c:pt>
                <c:pt idx="13">
                  <c:v>4274.5</c:v>
                </c:pt>
                <c:pt idx="14">
                  <c:v>3793.1000000000004</c:v>
                </c:pt>
                <c:pt idx="15">
                  <c:v>3718.4000000000005</c:v>
                </c:pt>
                <c:pt idx="16">
                  <c:v>3710.1000000000004</c:v>
                </c:pt>
                <c:pt idx="17">
                  <c:v>4067.0000000000005</c:v>
                </c:pt>
                <c:pt idx="18">
                  <c:v>3768.2000000000003</c:v>
                </c:pt>
                <c:pt idx="19">
                  <c:v>4648</c:v>
                </c:pt>
                <c:pt idx="20">
                  <c:v>3610.5000000000005</c:v>
                </c:pt>
                <c:pt idx="21">
                  <c:v>2822.0000000000005</c:v>
                </c:pt>
                <c:pt idx="22">
                  <c:v>2905.0000000000005</c:v>
                </c:pt>
                <c:pt idx="23">
                  <c:v>2946.5000000000005</c:v>
                </c:pt>
                <c:pt idx="24">
                  <c:v>3444.5000000000005</c:v>
                </c:pt>
                <c:pt idx="25">
                  <c:v>3527.5000000000005</c:v>
                </c:pt>
                <c:pt idx="26">
                  <c:v>3444.5000000000005</c:v>
                </c:pt>
                <c:pt idx="27">
                  <c:v>3361.5000000000005</c:v>
                </c:pt>
                <c:pt idx="28">
                  <c:v>4316</c:v>
                </c:pt>
                <c:pt idx="29">
                  <c:v>4108.5000000000009</c:v>
                </c:pt>
                <c:pt idx="30">
                  <c:v>3403.0000000000005</c:v>
                </c:pt>
                <c:pt idx="31">
                  <c:v>3054.4000000000005</c:v>
                </c:pt>
                <c:pt idx="32">
                  <c:v>2822.0000000000005</c:v>
                </c:pt>
                <c:pt idx="33">
                  <c:v>2502.4499999999998</c:v>
                </c:pt>
                <c:pt idx="34">
                  <c:v>2556.4</c:v>
                </c:pt>
                <c:pt idx="35">
                  <c:v>2141.4</c:v>
                </c:pt>
                <c:pt idx="36">
                  <c:v>2290.8000000000002</c:v>
                </c:pt>
                <c:pt idx="37">
                  <c:v>2241</c:v>
                </c:pt>
                <c:pt idx="38">
                  <c:v>1626.8000000000002</c:v>
                </c:pt>
                <c:pt idx="39">
                  <c:v>1942.2000000000003</c:v>
                </c:pt>
                <c:pt idx="40">
                  <c:v>1834.3000000000002</c:v>
                </c:pt>
              </c:numCache>
            </c:numRef>
          </c:val>
        </c:ser>
        <c:ser>
          <c:idx val="3"/>
          <c:order val="1"/>
          <c:tx>
            <c:strRef>
              <c:f>QC!$C$109</c:f>
              <c:strCache>
                <c:ptCount val="1"/>
                <c:pt idx="0">
                  <c:v>Beans, dry</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QC!$C$114:$C$154</c:f>
              <c:numCache>
                <c:formatCode>0</c:formatCode>
                <c:ptCount val="41"/>
                <c:pt idx="0">
                  <c:v>9.1</c:v>
                </c:pt>
                <c:pt idx="1">
                  <c:v>11.05</c:v>
                </c:pt>
                <c:pt idx="2">
                  <c:v>15.6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65</c:v>
                </c:pt>
                <c:pt idx="20">
                  <c:v>70.2</c:v>
                </c:pt>
                <c:pt idx="21">
                  <c:v>67.599999999999994</c:v>
                </c:pt>
                <c:pt idx="22">
                  <c:v>128.69999999999999</c:v>
                </c:pt>
                <c:pt idx="23">
                  <c:v>127.4</c:v>
                </c:pt>
                <c:pt idx="24">
                  <c:v>133.9</c:v>
                </c:pt>
                <c:pt idx="25">
                  <c:v>135.19999999999999</c:v>
                </c:pt>
                <c:pt idx="26">
                  <c:v>188.5</c:v>
                </c:pt>
                <c:pt idx="27">
                  <c:v>188.5</c:v>
                </c:pt>
                <c:pt idx="28">
                  <c:v>162.5</c:v>
                </c:pt>
                <c:pt idx="29">
                  <c:v>234</c:v>
                </c:pt>
                <c:pt idx="30">
                  <c:v>273</c:v>
                </c:pt>
                <c:pt idx="31">
                  <c:v>260</c:v>
                </c:pt>
                <c:pt idx="32">
                  <c:v>236.6</c:v>
                </c:pt>
                <c:pt idx="33">
                  <c:v>161.19999999999999</c:v>
                </c:pt>
                <c:pt idx="34">
                  <c:v>162.5</c:v>
                </c:pt>
                <c:pt idx="35">
                  <c:v>143</c:v>
                </c:pt>
                <c:pt idx="36">
                  <c:v>65</c:v>
                </c:pt>
                <c:pt idx="37">
                  <c:v>91</c:v>
                </c:pt>
                <c:pt idx="38">
                  <c:v>0</c:v>
                </c:pt>
                <c:pt idx="39">
                  <c:v>0</c:v>
                </c:pt>
                <c:pt idx="40">
                  <c:v>0</c:v>
                </c:pt>
              </c:numCache>
            </c:numRef>
          </c:val>
        </c:ser>
        <c:ser>
          <c:idx val="4"/>
          <c:order val="2"/>
          <c:tx>
            <c:strRef>
              <c:f>QC!$D$109</c:f>
              <c:strCache>
                <c:ptCount val="1"/>
                <c:pt idx="0">
                  <c:v>Buckwheat</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QC!$D$114:$D$154</c:f>
              <c:numCache>
                <c:formatCode>0</c:formatCode>
                <c:ptCount val="41"/>
                <c:pt idx="0">
                  <c:v>10.20195</c:v>
                </c:pt>
                <c:pt idx="1">
                  <c:v>10.70575</c:v>
                </c:pt>
                <c:pt idx="2">
                  <c:v>11.839300000000001</c:v>
                </c:pt>
                <c:pt idx="3">
                  <c:v>12.846900000000002</c:v>
                </c:pt>
                <c:pt idx="4">
                  <c:v>14.106400000000001</c:v>
                </c:pt>
                <c:pt idx="5">
                  <c:v>16.625400000000003</c:v>
                </c:pt>
                <c:pt idx="6">
                  <c:v>22.922900000000002</c:v>
                </c:pt>
                <c:pt idx="7">
                  <c:v>20.655799999999999</c:v>
                </c:pt>
                <c:pt idx="8">
                  <c:v>17.884900000000002</c:v>
                </c:pt>
                <c:pt idx="9">
                  <c:v>18.136800000000001</c:v>
                </c:pt>
                <c:pt idx="10">
                  <c:v>30.228000000000002</c:v>
                </c:pt>
                <c:pt idx="11">
                  <c:v>25.19</c:v>
                </c:pt>
                <c:pt idx="12">
                  <c:v>27.709</c:v>
                </c:pt>
                <c:pt idx="13">
                  <c:v>34.006500000000003</c:v>
                </c:pt>
                <c:pt idx="14">
                  <c:v>17.632999999999999</c:v>
                </c:pt>
                <c:pt idx="15">
                  <c:v>10.3279</c:v>
                </c:pt>
                <c:pt idx="16">
                  <c:v>10.579800000000001</c:v>
                </c:pt>
                <c:pt idx="17">
                  <c:v>14.8621</c:v>
                </c:pt>
                <c:pt idx="18">
                  <c:v>8.0608000000000004</c:v>
                </c:pt>
                <c:pt idx="19">
                  <c:v>2.3930500000000001</c:v>
                </c:pt>
                <c:pt idx="20">
                  <c:v>4.5342000000000002</c:v>
                </c:pt>
                <c:pt idx="21">
                  <c:v>3.7785000000000002</c:v>
                </c:pt>
                <c:pt idx="22">
                  <c:v>10.076000000000001</c:v>
                </c:pt>
                <c:pt idx="23">
                  <c:v>9.3203000000000014</c:v>
                </c:pt>
                <c:pt idx="24">
                  <c:v>6.8013000000000003</c:v>
                </c:pt>
                <c:pt idx="25">
                  <c:v>1.5114000000000001</c:v>
                </c:pt>
                <c:pt idx="26">
                  <c:v>2.0152000000000001</c:v>
                </c:pt>
                <c:pt idx="27">
                  <c:v>2.5190000000000001</c:v>
                </c:pt>
                <c:pt idx="28">
                  <c:v>2.0152000000000001</c:v>
                </c:pt>
                <c:pt idx="29">
                  <c:v>3.2747000000000002</c:v>
                </c:pt>
                <c:pt idx="30">
                  <c:v>4.2823000000000002</c:v>
                </c:pt>
                <c:pt idx="31">
                  <c:v>0</c:v>
                </c:pt>
                <c:pt idx="32">
                  <c:v>0</c:v>
                </c:pt>
                <c:pt idx="33">
                  <c:v>0</c:v>
                </c:pt>
                <c:pt idx="34">
                  <c:v>0</c:v>
                </c:pt>
                <c:pt idx="35">
                  <c:v>0</c:v>
                </c:pt>
                <c:pt idx="36">
                  <c:v>0</c:v>
                </c:pt>
                <c:pt idx="37">
                  <c:v>0</c:v>
                </c:pt>
                <c:pt idx="38">
                  <c:v>0</c:v>
                </c:pt>
                <c:pt idx="39">
                  <c:v>0</c:v>
                </c:pt>
                <c:pt idx="40">
                  <c:v>0</c:v>
                </c:pt>
              </c:numCache>
            </c:numRef>
          </c:val>
        </c:ser>
        <c:ser>
          <c:idx val="5"/>
          <c:order val="3"/>
          <c:tx>
            <c:strRef>
              <c:f>QC!$E$109</c:f>
              <c:strCache>
                <c:ptCount val="1"/>
                <c:pt idx="0">
                  <c:v>Canola</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QC!$E$114:$E$154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96.085286400000001</c:v>
                </c:pt>
                <c:pt idx="24">
                  <c:v>176.15635839999999</c:v>
                </c:pt>
                <c:pt idx="25">
                  <c:v>296.26296639999998</c:v>
                </c:pt>
                <c:pt idx="26">
                  <c:v>432.38378879999999</c:v>
                </c:pt>
                <c:pt idx="27">
                  <c:v>168.14925120000001</c:v>
                </c:pt>
                <c:pt idx="28">
                  <c:v>121.70802944</c:v>
                </c:pt>
                <c:pt idx="29">
                  <c:v>208.18478719999999</c:v>
                </c:pt>
                <c:pt idx="30">
                  <c:v>384.3411456</c:v>
                </c:pt>
                <c:pt idx="31">
                  <c:v>496.44064640000005</c:v>
                </c:pt>
                <c:pt idx="32">
                  <c:v>416.36957439999998</c:v>
                </c:pt>
                <c:pt idx="33">
                  <c:v>188.96772992000001</c:v>
                </c:pt>
                <c:pt idx="34">
                  <c:v>296.26296639999998</c:v>
                </c:pt>
                <c:pt idx="35">
                  <c:v>560.49750399999994</c:v>
                </c:pt>
                <c:pt idx="36">
                  <c:v>376.3340384</c:v>
                </c:pt>
                <c:pt idx="37">
                  <c:v>400.35535999999996</c:v>
                </c:pt>
                <c:pt idx="38">
                  <c:v>576.51171840000006</c:v>
                </c:pt>
                <c:pt idx="39">
                  <c:v>528.46907519999991</c:v>
                </c:pt>
                <c:pt idx="40">
                  <c:v>536.47618240000008</c:v>
                </c:pt>
              </c:numCache>
            </c:numRef>
          </c:val>
        </c:ser>
        <c:ser>
          <c:idx val="6"/>
          <c:order val="4"/>
          <c:tx>
            <c:strRef>
              <c:f>QC!$F$109</c:f>
              <c:strCache>
                <c:ptCount val="1"/>
                <c:pt idx="0">
                  <c:v>Corn for grain</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QC!$F$114:$F$154</c:f>
              <c:numCache>
                <c:formatCode>0</c:formatCode>
                <c:ptCount val="41"/>
                <c:pt idx="0">
                  <c:v>1465.8119999999999</c:v>
                </c:pt>
                <c:pt idx="1">
                  <c:v>1588.932</c:v>
                </c:pt>
                <c:pt idx="2">
                  <c:v>2103.9839999999999</c:v>
                </c:pt>
                <c:pt idx="3">
                  <c:v>2072.52</c:v>
                </c:pt>
                <c:pt idx="4">
                  <c:v>2342.0160000000001</c:v>
                </c:pt>
                <c:pt idx="5">
                  <c:v>3361.86</c:v>
                </c:pt>
                <c:pt idx="6">
                  <c:v>4794.84</c:v>
                </c:pt>
                <c:pt idx="7">
                  <c:v>5733.2879999999996</c:v>
                </c:pt>
                <c:pt idx="8">
                  <c:v>6671.7359999999999</c:v>
                </c:pt>
                <c:pt idx="9">
                  <c:v>7113.6</c:v>
                </c:pt>
                <c:pt idx="10">
                  <c:v>6669</c:v>
                </c:pt>
                <c:pt idx="11">
                  <c:v>8823.6</c:v>
                </c:pt>
                <c:pt idx="12">
                  <c:v>9712.7999999999993</c:v>
                </c:pt>
                <c:pt idx="13">
                  <c:v>7729.2</c:v>
                </c:pt>
                <c:pt idx="14">
                  <c:v>10054.799999999999</c:v>
                </c:pt>
                <c:pt idx="15">
                  <c:v>10738.8</c:v>
                </c:pt>
                <c:pt idx="16">
                  <c:v>11354.4</c:v>
                </c:pt>
                <c:pt idx="17">
                  <c:v>12996</c:v>
                </c:pt>
                <c:pt idx="18">
                  <c:v>12790.8</c:v>
                </c:pt>
                <c:pt idx="19">
                  <c:v>9781.2000000000007</c:v>
                </c:pt>
                <c:pt idx="20">
                  <c:v>12790.8</c:v>
                </c:pt>
                <c:pt idx="21">
                  <c:v>13816.8</c:v>
                </c:pt>
                <c:pt idx="22">
                  <c:v>13885.2</c:v>
                </c:pt>
                <c:pt idx="23">
                  <c:v>15732</c:v>
                </c:pt>
                <c:pt idx="24">
                  <c:v>14911.2</c:v>
                </c:pt>
                <c:pt idx="25">
                  <c:v>18399.599999999999</c:v>
                </c:pt>
                <c:pt idx="26">
                  <c:v>20691</c:v>
                </c:pt>
                <c:pt idx="27">
                  <c:v>13953.6</c:v>
                </c:pt>
                <c:pt idx="28">
                  <c:v>20417.400000000001</c:v>
                </c:pt>
                <c:pt idx="29">
                  <c:v>21204</c:v>
                </c:pt>
                <c:pt idx="30">
                  <c:v>23940</c:v>
                </c:pt>
                <c:pt idx="31">
                  <c:v>23598</c:v>
                </c:pt>
                <c:pt idx="32">
                  <c:v>22914</c:v>
                </c:pt>
                <c:pt idx="33">
                  <c:v>18468</c:v>
                </c:pt>
                <c:pt idx="34">
                  <c:v>28044</c:v>
                </c:pt>
                <c:pt idx="35">
                  <c:v>21546</c:v>
                </c:pt>
                <c:pt idx="36">
                  <c:v>18604.8</c:v>
                </c:pt>
                <c:pt idx="37">
                  <c:v>23324.400000000001</c:v>
                </c:pt>
                <c:pt idx="38">
                  <c:v>21375</c:v>
                </c:pt>
                <c:pt idx="39">
                  <c:v>23974.2</c:v>
                </c:pt>
                <c:pt idx="40">
                  <c:v>25821</c:v>
                </c:pt>
              </c:numCache>
            </c:numRef>
          </c:val>
        </c:ser>
        <c:ser>
          <c:idx val="7"/>
          <c:order val="5"/>
          <c:tx>
            <c:strRef>
              <c:f>QC!$G$109</c:f>
              <c:strCache>
                <c:ptCount val="1"/>
                <c:pt idx="0">
                  <c:v>Corn, fodder</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QC!$G$114:$G$154</c:f>
              <c:numCache>
                <c:formatCode>0</c:formatCode>
                <c:ptCount val="41"/>
                <c:pt idx="0">
                  <c:v>3289.6</c:v>
                </c:pt>
                <c:pt idx="1">
                  <c:v>3683.2</c:v>
                </c:pt>
                <c:pt idx="2">
                  <c:v>4620.8</c:v>
                </c:pt>
                <c:pt idx="3">
                  <c:v>5295.0559999999996</c:v>
                </c:pt>
                <c:pt idx="4">
                  <c:v>5288.64</c:v>
                </c:pt>
                <c:pt idx="5">
                  <c:v>5192.96</c:v>
                </c:pt>
                <c:pt idx="6">
                  <c:v>4856.6400000000003</c:v>
                </c:pt>
                <c:pt idx="7">
                  <c:v>4599.5200000000004</c:v>
                </c:pt>
                <c:pt idx="8">
                  <c:v>4603.04</c:v>
                </c:pt>
                <c:pt idx="9">
                  <c:v>4160</c:v>
                </c:pt>
                <c:pt idx="10">
                  <c:v>3840</c:v>
                </c:pt>
                <c:pt idx="11">
                  <c:v>4640</c:v>
                </c:pt>
                <c:pt idx="12">
                  <c:v>4160</c:v>
                </c:pt>
                <c:pt idx="13">
                  <c:v>2880</c:v>
                </c:pt>
                <c:pt idx="14">
                  <c:v>3008</c:v>
                </c:pt>
                <c:pt idx="15">
                  <c:v>2432</c:v>
                </c:pt>
                <c:pt idx="16">
                  <c:v>2160</c:v>
                </c:pt>
                <c:pt idx="17">
                  <c:v>1952</c:v>
                </c:pt>
                <c:pt idx="18">
                  <c:v>1408</c:v>
                </c:pt>
                <c:pt idx="19">
                  <c:v>1440</c:v>
                </c:pt>
                <c:pt idx="20">
                  <c:v>1280</c:v>
                </c:pt>
                <c:pt idx="21">
                  <c:v>1024</c:v>
                </c:pt>
                <c:pt idx="22">
                  <c:v>1216</c:v>
                </c:pt>
                <c:pt idx="23">
                  <c:v>1728</c:v>
                </c:pt>
                <c:pt idx="24">
                  <c:v>2191.6799999999998</c:v>
                </c:pt>
                <c:pt idx="25">
                  <c:v>2432.64</c:v>
                </c:pt>
                <c:pt idx="26">
                  <c:v>2399.36</c:v>
                </c:pt>
                <c:pt idx="27">
                  <c:v>1663.36</c:v>
                </c:pt>
                <c:pt idx="28">
                  <c:v>2351.36</c:v>
                </c:pt>
                <c:pt idx="29">
                  <c:v>2239.6799999999998</c:v>
                </c:pt>
                <c:pt idx="30">
                  <c:v>2319.52</c:v>
                </c:pt>
                <c:pt idx="31">
                  <c:v>2840.64</c:v>
                </c:pt>
                <c:pt idx="32">
                  <c:v>2879.84</c:v>
                </c:pt>
                <c:pt idx="33">
                  <c:v>3264.48</c:v>
                </c:pt>
                <c:pt idx="34">
                  <c:v>3007.52</c:v>
                </c:pt>
                <c:pt idx="35">
                  <c:v>2679.52</c:v>
                </c:pt>
                <c:pt idx="36">
                  <c:v>3360.16</c:v>
                </c:pt>
                <c:pt idx="37">
                  <c:v>3392.16</c:v>
                </c:pt>
                <c:pt idx="38">
                  <c:v>3200.48</c:v>
                </c:pt>
                <c:pt idx="39">
                  <c:v>3888.48</c:v>
                </c:pt>
                <c:pt idx="40">
                  <c:v>3303.68</c:v>
                </c:pt>
              </c:numCache>
            </c:numRef>
          </c:val>
        </c:ser>
        <c:ser>
          <c:idx val="8"/>
          <c:order val="6"/>
          <c:tx>
            <c:strRef>
              <c:f>QC!$H$109</c:f>
              <c:strCache>
                <c:ptCount val="1"/>
                <c:pt idx="0">
                  <c:v>Flaxseed</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QC!$H$114:$H$154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QC!$I$109</c:f>
              <c:strCache>
                <c:ptCount val="1"/>
                <c:pt idx="0">
                  <c:v>Mixed grains</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QC!$I$114:$I$154</c:f>
              <c:numCache>
                <c:formatCode>0</c:formatCode>
                <c:ptCount val="41"/>
                <c:pt idx="0">
                  <c:v>590.80499999999995</c:v>
                </c:pt>
                <c:pt idx="1">
                  <c:v>743.85000000000014</c:v>
                </c:pt>
                <c:pt idx="2">
                  <c:v>817.38000000000011</c:v>
                </c:pt>
                <c:pt idx="3">
                  <c:v>725.04000000000008</c:v>
                </c:pt>
                <c:pt idx="4">
                  <c:v>693.40499999999997</c:v>
                </c:pt>
                <c:pt idx="5">
                  <c:v>925.96500000000015</c:v>
                </c:pt>
                <c:pt idx="6">
                  <c:v>990.94500000000016</c:v>
                </c:pt>
                <c:pt idx="7">
                  <c:v>1099.53</c:v>
                </c:pt>
                <c:pt idx="8">
                  <c:v>1112.355</c:v>
                </c:pt>
                <c:pt idx="9">
                  <c:v>1231.2</c:v>
                </c:pt>
                <c:pt idx="10">
                  <c:v>1043.1000000000001</c:v>
                </c:pt>
                <c:pt idx="11">
                  <c:v>1094.4000000000001</c:v>
                </c:pt>
                <c:pt idx="12">
                  <c:v>1111.5</c:v>
                </c:pt>
                <c:pt idx="13">
                  <c:v>709.65000000000009</c:v>
                </c:pt>
                <c:pt idx="14">
                  <c:v>666.9</c:v>
                </c:pt>
                <c:pt idx="15">
                  <c:v>666.9</c:v>
                </c:pt>
                <c:pt idx="16">
                  <c:v>607.04999999999995</c:v>
                </c:pt>
                <c:pt idx="17">
                  <c:v>684</c:v>
                </c:pt>
                <c:pt idx="18">
                  <c:v>624.15</c:v>
                </c:pt>
                <c:pt idx="19">
                  <c:v>778.05000000000007</c:v>
                </c:pt>
                <c:pt idx="20">
                  <c:v>803.70000000000016</c:v>
                </c:pt>
                <c:pt idx="21">
                  <c:v>735.30000000000007</c:v>
                </c:pt>
                <c:pt idx="22">
                  <c:v>786.60000000000014</c:v>
                </c:pt>
                <c:pt idx="23">
                  <c:v>778.05000000000007</c:v>
                </c:pt>
                <c:pt idx="24">
                  <c:v>795.15000000000009</c:v>
                </c:pt>
                <c:pt idx="25">
                  <c:v>880.65000000000009</c:v>
                </c:pt>
                <c:pt idx="26">
                  <c:v>837.90000000000009</c:v>
                </c:pt>
                <c:pt idx="27">
                  <c:v>675.45</c:v>
                </c:pt>
                <c:pt idx="28">
                  <c:v>795.15000000000009</c:v>
                </c:pt>
                <c:pt idx="29">
                  <c:v>632.70000000000005</c:v>
                </c:pt>
                <c:pt idx="30">
                  <c:v>581.4</c:v>
                </c:pt>
                <c:pt idx="31">
                  <c:v>598.5</c:v>
                </c:pt>
                <c:pt idx="32">
                  <c:v>555.75</c:v>
                </c:pt>
                <c:pt idx="33">
                  <c:v>498.46500000000003</c:v>
                </c:pt>
                <c:pt idx="34">
                  <c:v>598.5</c:v>
                </c:pt>
                <c:pt idx="35">
                  <c:v>410.40000000000003</c:v>
                </c:pt>
                <c:pt idx="36">
                  <c:v>453.15000000000003</c:v>
                </c:pt>
                <c:pt idx="37">
                  <c:v>504.45000000000005</c:v>
                </c:pt>
                <c:pt idx="38">
                  <c:v>359.10000000000008</c:v>
                </c:pt>
                <c:pt idx="39">
                  <c:v>350.55000000000007</c:v>
                </c:pt>
                <c:pt idx="40">
                  <c:v>329.17500000000001</c:v>
                </c:pt>
              </c:numCache>
            </c:numRef>
          </c:val>
        </c:ser>
        <c:ser>
          <c:idx val="10"/>
          <c:order val="8"/>
          <c:tx>
            <c:strRef>
              <c:f>QC!$J$109</c:f>
              <c:strCache>
                <c:ptCount val="1"/>
                <c:pt idx="0">
                  <c:v>Oats</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QC!$J$114:$J$154</c:f>
              <c:numCache>
                <c:formatCode>0</c:formatCode>
                <c:ptCount val="41"/>
                <c:pt idx="0">
                  <c:v>2602.16</c:v>
                </c:pt>
                <c:pt idx="1">
                  <c:v>3231.3600000000006</c:v>
                </c:pt>
                <c:pt idx="2">
                  <c:v>3211.1200000000003</c:v>
                </c:pt>
                <c:pt idx="3">
                  <c:v>2961.5696000000003</c:v>
                </c:pt>
                <c:pt idx="4">
                  <c:v>2698.08</c:v>
                </c:pt>
                <c:pt idx="5">
                  <c:v>3007.8400000000006</c:v>
                </c:pt>
                <c:pt idx="6">
                  <c:v>2984.0800000000004</c:v>
                </c:pt>
                <c:pt idx="7">
                  <c:v>2455.1999999999998</c:v>
                </c:pt>
                <c:pt idx="8">
                  <c:v>2344.3200000000002</c:v>
                </c:pt>
                <c:pt idx="9">
                  <c:v>2728</c:v>
                </c:pt>
                <c:pt idx="10">
                  <c:v>2640</c:v>
                </c:pt>
                <c:pt idx="11">
                  <c:v>3168.0000000000005</c:v>
                </c:pt>
                <c:pt idx="12">
                  <c:v>3168.0000000000005</c:v>
                </c:pt>
                <c:pt idx="13">
                  <c:v>1971.2000000000003</c:v>
                </c:pt>
                <c:pt idx="14">
                  <c:v>1997.6000000000001</c:v>
                </c:pt>
                <c:pt idx="15">
                  <c:v>2252.8000000000002</c:v>
                </c:pt>
                <c:pt idx="16">
                  <c:v>2182.4</c:v>
                </c:pt>
                <c:pt idx="17">
                  <c:v>2094.4</c:v>
                </c:pt>
                <c:pt idx="18">
                  <c:v>1566.4000000000003</c:v>
                </c:pt>
                <c:pt idx="19">
                  <c:v>2428.8000000000002</c:v>
                </c:pt>
                <c:pt idx="20">
                  <c:v>1980.0000000000002</c:v>
                </c:pt>
                <c:pt idx="21">
                  <c:v>1610.4000000000003</c:v>
                </c:pt>
                <c:pt idx="22">
                  <c:v>1540.0000000000002</c:v>
                </c:pt>
                <c:pt idx="23">
                  <c:v>1628.0000000000002</c:v>
                </c:pt>
                <c:pt idx="24">
                  <c:v>1716.0000000000002</c:v>
                </c:pt>
                <c:pt idx="25">
                  <c:v>1733.6000000000001</c:v>
                </c:pt>
                <c:pt idx="26">
                  <c:v>1672.0000000000002</c:v>
                </c:pt>
                <c:pt idx="27">
                  <c:v>1584.0000000000002</c:v>
                </c:pt>
                <c:pt idx="28">
                  <c:v>1918.4000000000003</c:v>
                </c:pt>
                <c:pt idx="29">
                  <c:v>2376</c:v>
                </c:pt>
                <c:pt idx="30">
                  <c:v>2464</c:v>
                </c:pt>
                <c:pt idx="31">
                  <c:v>2446.4</c:v>
                </c:pt>
                <c:pt idx="32">
                  <c:v>2332</c:v>
                </c:pt>
                <c:pt idx="33">
                  <c:v>2376</c:v>
                </c:pt>
                <c:pt idx="34">
                  <c:v>2464</c:v>
                </c:pt>
                <c:pt idx="35">
                  <c:v>1804.0000000000002</c:v>
                </c:pt>
                <c:pt idx="36">
                  <c:v>1936.0000000000002</c:v>
                </c:pt>
                <c:pt idx="37">
                  <c:v>2314.4</c:v>
                </c:pt>
                <c:pt idx="38">
                  <c:v>1962.4000000000003</c:v>
                </c:pt>
                <c:pt idx="39">
                  <c:v>1936.0000000000002</c:v>
                </c:pt>
                <c:pt idx="40">
                  <c:v>1663.2000000000003</c:v>
                </c:pt>
              </c:numCache>
            </c:numRef>
          </c:val>
        </c:ser>
        <c:ser>
          <c:idx val="11"/>
          <c:order val="9"/>
          <c:tx>
            <c:strRef>
              <c:f>QC!$K$109</c:f>
              <c:strCache>
                <c:ptCount val="1"/>
                <c:pt idx="0">
                  <c:v>Peas, dry</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QC!$K$114:$K$154</c:f>
              <c:numCache>
                <c:formatCode>0</c:formatCode>
                <c:ptCount val="41"/>
                <c:pt idx="0">
                  <c:v>3.3525600000000004</c:v>
                </c:pt>
                <c:pt idx="1">
                  <c:v>4.1907000000000005</c:v>
                </c:pt>
                <c:pt idx="2">
                  <c:v>5.8669800000000008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QC!$L$109</c:f>
              <c:strCache>
                <c:ptCount val="1"/>
                <c:pt idx="0">
                  <c:v>Rye, all</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QC!$L$114:$L$154</c:f>
              <c:numCache>
                <c:formatCode>0</c:formatCode>
                <c:ptCount val="41"/>
                <c:pt idx="0">
                  <c:v>17.22</c:v>
                </c:pt>
                <c:pt idx="1">
                  <c:v>27.059999999999995</c:v>
                </c:pt>
                <c:pt idx="2">
                  <c:v>39.36</c:v>
                </c:pt>
                <c:pt idx="3">
                  <c:v>63.139999999999993</c:v>
                </c:pt>
                <c:pt idx="4">
                  <c:v>54.11999999999999</c:v>
                </c:pt>
                <c:pt idx="5">
                  <c:v>40.18</c:v>
                </c:pt>
                <c:pt idx="6">
                  <c:v>55.759999999999991</c:v>
                </c:pt>
                <c:pt idx="7">
                  <c:v>39.36</c:v>
                </c:pt>
                <c:pt idx="8">
                  <c:v>0</c:v>
                </c:pt>
                <c:pt idx="9">
                  <c:v>0</c:v>
                </c:pt>
                <c:pt idx="10">
                  <c:v>0</c:v>
                </c:pt>
                <c:pt idx="11">
                  <c:v>0</c:v>
                </c:pt>
                <c:pt idx="12">
                  <c:v>0</c:v>
                </c:pt>
                <c:pt idx="13">
                  <c:v>0</c:v>
                </c:pt>
                <c:pt idx="14">
                  <c:v>0</c:v>
                </c:pt>
                <c:pt idx="15">
                  <c:v>0</c:v>
                </c:pt>
                <c:pt idx="16">
                  <c:v>0</c:v>
                </c:pt>
                <c:pt idx="17">
                  <c:v>0</c:v>
                </c:pt>
                <c:pt idx="18">
                  <c:v>27.879999999999995</c:v>
                </c:pt>
                <c:pt idx="19">
                  <c:v>12.299999999999999</c:v>
                </c:pt>
                <c:pt idx="20">
                  <c:v>6.5599999999999987</c:v>
                </c:pt>
                <c:pt idx="21">
                  <c:v>18.04</c:v>
                </c:pt>
                <c:pt idx="22">
                  <c:v>16.399999999999999</c:v>
                </c:pt>
                <c:pt idx="23">
                  <c:v>19.68</c:v>
                </c:pt>
                <c:pt idx="24">
                  <c:v>17.22</c:v>
                </c:pt>
                <c:pt idx="25">
                  <c:v>22.959999999999997</c:v>
                </c:pt>
                <c:pt idx="26">
                  <c:v>25.419999999999995</c:v>
                </c:pt>
                <c:pt idx="27">
                  <c:v>25.419999999999995</c:v>
                </c:pt>
                <c:pt idx="28">
                  <c:v>34.44</c:v>
                </c:pt>
                <c:pt idx="29">
                  <c:v>24.599999999999998</c:v>
                </c:pt>
                <c:pt idx="30">
                  <c:v>24.599999999999998</c:v>
                </c:pt>
                <c:pt idx="31">
                  <c:v>20.5</c:v>
                </c:pt>
                <c:pt idx="32">
                  <c:v>9.84</c:v>
                </c:pt>
                <c:pt idx="33">
                  <c:v>36.08</c:v>
                </c:pt>
                <c:pt idx="34">
                  <c:v>0</c:v>
                </c:pt>
                <c:pt idx="35">
                  <c:v>0</c:v>
                </c:pt>
                <c:pt idx="36">
                  <c:v>0</c:v>
                </c:pt>
                <c:pt idx="37">
                  <c:v>0</c:v>
                </c:pt>
                <c:pt idx="38">
                  <c:v>0</c:v>
                </c:pt>
                <c:pt idx="39">
                  <c:v>0</c:v>
                </c:pt>
                <c:pt idx="40">
                  <c:v>0</c:v>
                </c:pt>
              </c:numCache>
            </c:numRef>
          </c:val>
        </c:ser>
        <c:ser>
          <c:idx val="13"/>
          <c:order val="11"/>
          <c:tx>
            <c:strRef>
              <c:f>QC!$M$109</c:f>
              <c:strCache>
                <c:ptCount val="1"/>
                <c:pt idx="0">
                  <c:v>Soybeans</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QC!$M$114:$M$154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120</c:v>
                </c:pt>
                <c:pt idx="14">
                  <c:v>213.6</c:v>
                </c:pt>
                <c:pt idx="15">
                  <c:v>343.2</c:v>
                </c:pt>
                <c:pt idx="16">
                  <c:v>516</c:v>
                </c:pt>
                <c:pt idx="17">
                  <c:v>612</c:v>
                </c:pt>
                <c:pt idx="18">
                  <c:v>792</c:v>
                </c:pt>
                <c:pt idx="19">
                  <c:v>1008</c:v>
                </c:pt>
                <c:pt idx="20">
                  <c:v>1260</c:v>
                </c:pt>
                <c:pt idx="21">
                  <c:v>2076</c:v>
                </c:pt>
                <c:pt idx="22">
                  <c:v>3000</c:v>
                </c:pt>
                <c:pt idx="23">
                  <c:v>3120</c:v>
                </c:pt>
                <c:pt idx="24">
                  <c:v>4044</c:v>
                </c:pt>
                <c:pt idx="25">
                  <c:v>4680</c:v>
                </c:pt>
                <c:pt idx="26">
                  <c:v>5220</c:v>
                </c:pt>
                <c:pt idx="27">
                  <c:v>4620</c:v>
                </c:pt>
                <c:pt idx="28">
                  <c:v>3780</c:v>
                </c:pt>
                <c:pt idx="29">
                  <c:v>3780</c:v>
                </c:pt>
                <c:pt idx="30">
                  <c:v>4680</c:v>
                </c:pt>
                <c:pt idx="31">
                  <c:v>6240</c:v>
                </c:pt>
                <c:pt idx="32">
                  <c:v>6060</c:v>
                </c:pt>
                <c:pt idx="33">
                  <c:v>6420</c:v>
                </c:pt>
                <c:pt idx="34">
                  <c:v>5664</c:v>
                </c:pt>
                <c:pt idx="35">
                  <c:v>7200</c:v>
                </c:pt>
                <c:pt idx="36">
                  <c:v>6360</c:v>
                </c:pt>
                <c:pt idx="37">
                  <c:v>9876</c:v>
                </c:pt>
                <c:pt idx="38">
                  <c:v>9600</c:v>
                </c:pt>
                <c:pt idx="39">
                  <c:v>10116</c:v>
                </c:pt>
                <c:pt idx="40">
                  <c:v>10164</c:v>
                </c:pt>
              </c:numCache>
            </c:numRef>
          </c:val>
        </c:ser>
        <c:ser>
          <c:idx val="14"/>
          <c:order val="12"/>
          <c:tx>
            <c:strRef>
              <c:f>QC!$N$109</c:f>
              <c:strCache>
                <c:ptCount val="1"/>
                <c:pt idx="0">
                  <c:v>Sugar beets</c:v>
                </c:pt>
              </c:strCache>
            </c:strRef>
          </c:tx>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QC!$N$114:$N$154</c:f>
              <c:numCache>
                <c:formatCode>0</c:formatCode>
                <c:ptCount val="41"/>
                <c:pt idx="0">
                  <c:v>106.15000000000002</c:v>
                </c:pt>
                <c:pt idx="1">
                  <c:v>81.84</c:v>
                </c:pt>
                <c:pt idx="2">
                  <c:v>154.44</c:v>
                </c:pt>
                <c:pt idx="3">
                  <c:v>116.71000000000001</c:v>
                </c:pt>
                <c:pt idx="4">
                  <c:v>75.267499999999998</c:v>
                </c:pt>
                <c:pt idx="5">
                  <c:v>108.13000000000001</c:v>
                </c:pt>
                <c:pt idx="6">
                  <c:v>116.05000000000001</c:v>
                </c:pt>
                <c:pt idx="7">
                  <c:v>133.76</c:v>
                </c:pt>
                <c:pt idx="8">
                  <c:v>176.55</c:v>
                </c:pt>
                <c:pt idx="9">
                  <c:v>195.03000000000003</c:v>
                </c:pt>
                <c:pt idx="10">
                  <c:v>271.92</c:v>
                </c:pt>
                <c:pt idx="11">
                  <c:v>143.99</c:v>
                </c:pt>
                <c:pt idx="12">
                  <c:v>121.00000000000001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0"/>
          <c:order val="13"/>
          <c:tx>
            <c:strRef>
              <c:f>QC!$O$109</c:f>
              <c:strCache>
                <c:ptCount val="1"/>
                <c:pt idx="0">
                  <c:v>Tame hay</c:v>
                </c:pt>
              </c:strCache>
            </c:strRef>
          </c:tx>
          <c:spPr>
            <a:solidFill>
              <a:srgbClr val="9BBB59">
                <a:lumMod val="40000"/>
                <a:lumOff val="60000"/>
              </a:srgbClr>
            </a:solidFill>
            <a:ln w="25400">
              <a:noFill/>
            </a:ln>
          </c:spPr>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QC!$O$114:$O$154</c:f>
              <c:numCache>
                <c:formatCode>0</c:formatCode>
                <c:ptCount val="41"/>
                <c:pt idx="0">
                  <c:v>28048.5</c:v>
                </c:pt>
                <c:pt idx="1">
                  <c:v>25978.5</c:v>
                </c:pt>
                <c:pt idx="2">
                  <c:v>27324</c:v>
                </c:pt>
                <c:pt idx="3">
                  <c:v>27787.294750000001</c:v>
                </c:pt>
                <c:pt idx="4">
                  <c:v>25332.2</c:v>
                </c:pt>
                <c:pt idx="5">
                  <c:v>27536.75</c:v>
                </c:pt>
                <c:pt idx="6">
                  <c:v>28718.375</c:v>
                </c:pt>
                <c:pt idx="7">
                  <c:v>26977.85</c:v>
                </c:pt>
                <c:pt idx="8">
                  <c:v>28378.55</c:v>
                </c:pt>
                <c:pt idx="9">
                  <c:v>24725</c:v>
                </c:pt>
                <c:pt idx="10">
                  <c:v>22540</c:v>
                </c:pt>
                <c:pt idx="11">
                  <c:v>29670</c:v>
                </c:pt>
                <c:pt idx="12">
                  <c:v>29670</c:v>
                </c:pt>
                <c:pt idx="13">
                  <c:v>35075</c:v>
                </c:pt>
                <c:pt idx="14">
                  <c:v>36110</c:v>
                </c:pt>
                <c:pt idx="15">
                  <c:v>33062.5</c:v>
                </c:pt>
                <c:pt idx="16">
                  <c:v>33005</c:v>
                </c:pt>
                <c:pt idx="17">
                  <c:v>36225</c:v>
                </c:pt>
                <c:pt idx="18">
                  <c:v>22942.5</c:v>
                </c:pt>
                <c:pt idx="19">
                  <c:v>24725</c:v>
                </c:pt>
                <c:pt idx="20">
                  <c:v>36512.5</c:v>
                </c:pt>
                <c:pt idx="21">
                  <c:v>33350</c:v>
                </c:pt>
                <c:pt idx="22">
                  <c:v>33925</c:v>
                </c:pt>
                <c:pt idx="23">
                  <c:v>32775</c:v>
                </c:pt>
                <c:pt idx="24">
                  <c:v>27599.424999999999</c:v>
                </c:pt>
                <c:pt idx="25">
                  <c:v>24725.575000000001</c:v>
                </c:pt>
                <c:pt idx="26">
                  <c:v>24438.65</c:v>
                </c:pt>
                <c:pt idx="27">
                  <c:v>23374.325000000001</c:v>
                </c:pt>
                <c:pt idx="28">
                  <c:v>21277.3</c:v>
                </c:pt>
                <c:pt idx="29">
                  <c:v>21705.1</c:v>
                </c:pt>
                <c:pt idx="30">
                  <c:v>21418.174999999999</c:v>
                </c:pt>
                <c:pt idx="31">
                  <c:v>22998.85</c:v>
                </c:pt>
                <c:pt idx="32">
                  <c:v>22425</c:v>
                </c:pt>
                <c:pt idx="33">
                  <c:v>25585.775000000001</c:v>
                </c:pt>
                <c:pt idx="34">
                  <c:v>22998.85</c:v>
                </c:pt>
                <c:pt idx="35">
                  <c:v>25585.775000000001</c:v>
                </c:pt>
                <c:pt idx="36">
                  <c:v>22711.924999999999</c:v>
                </c:pt>
                <c:pt idx="37">
                  <c:v>22571.05</c:v>
                </c:pt>
                <c:pt idx="38">
                  <c:v>22425</c:v>
                </c:pt>
                <c:pt idx="39">
                  <c:v>22106.45</c:v>
                </c:pt>
                <c:pt idx="40">
                  <c:v>21851.15</c:v>
                </c:pt>
              </c:numCache>
            </c:numRef>
          </c:val>
        </c:ser>
        <c:ser>
          <c:idx val="1"/>
          <c:order val="14"/>
          <c:tx>
            <c:strRef>
              <c:f>QC!$P$109</c:f>
              <c:strCache>
                <c:ptCount val="1"/>
                <c:pt idx="0">
                  <c:v>Wheat, all</c:v>
                </c:pt>
              </c:strCache>
            </c:strRef>
          </c:tx>
          <c:spPr>
            <a:ln w="25400">
              <a:noFill/>
            </a:ln>
          </c:spPr>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QC!$P$114:$P$154</c:f>
              <c:numCache>
                <c:formatCode>0</c:formatCode>
                <c:ptCount val="41"/>
                <c:pt idx="0">
                  <c:v>237.6</c:v>
                </c:pt>
                <c:pt idx="1">
                  <c:v>334.4</c:v>
                </c:pt>
                <c:pt idx="2">
                  <c:v>511.2</c:v>
                </c:pt>
                <c:pt idx="3">
                  <c:v>478.99200000000002</c:v>
                </c:pt>
                <c:pt idx="4">
                  <c:v>565.6</c:v>
                </c:pt>
                <c:pt idx="5">
                  <c:v>710.4</c:v>
                </c:pt>
                <c:pt idx="6">
                  <c:v>802.4</c:v>
                </c:pt>
                <c:pt idx="7">
                  <c:v>998.4</c:v>
                </c:pt>
                <c:pt idx="8">
                  <c:v>956</c:v>
                </c:pt>
                <c:pt idx="9">
                  <c:v>744</c:v>
                </c:pt>
                <c:pt idx="10">
                  <c:v>656</c:v>
                </c:pt>
                <c:pt idx="11">
                  <c:v>960</c:v>
                </c:pt>
                <c:pt idx="12">
                  <c:v>1312</c:v>
                </c:pt>
                <c:pt idx="13">
                  <c:v>1328</c:v>
                </c:pt>
                <c:pt idx="14">
                  <c:v>1388</c:v>
                </c:pt>
                <c:pt idx="15">
                  <c:v>1252</c:v>
                </c:pt>
                <c:pt idx="16">
                  <c:v>1104</c:v>
                </c:pt>
                <c:pt idx="17">
                  <c:v>1216</c:v>
                </c:pt>
                <c:pt idx="18">
                  <c:v>862.4</c:v>
                </c:pt>
                <c:pt idx="19">
                  <c:v>964</c:v>
                </c:pt>
                <c:pt idx="20">
                  <c:v>911.2</c:v>
                </c:pt>
                <c:pt idx="21">
                  <c:v>840.8</c:v>
                </c:pt>
                <c:pt idx="22">
                  <c:v>795.2</c:v>
                </c:pt>
                <c:pt idx="23">
                  <c:v>740</c:v>
                </c:pt>
                <c:pt idx="24">
                  <c:v>652.79999999999995</c:v>
                </c:pt>
                <c:pt idx="25">
                  <c:v>564</c:v>
                </c:pt>
                <c:pt idx="26">
                  <c:v>568.79999999999995</c:v>
                </c:pt>
                <c:pt idx="27">
                  <c:v>710.4</c:v>
                </c:pt>
                <c:pt idx="28">
                  <c:v>912</c:v>
                </c:pt>
                <c:pt idx="29">
                  <c:v>1164</c:v>
                </c:pt>
                <c:pt idx="30">
                  <c:v>1376</c:v>
                </c:pt>
                <c:pt idx="31">
                  <c:v>1308</c:v>
                </c:pt>
                <c:pt idx="32">
                  <c:v>1294.4000000000001</c:v>
                </c:pt>
                <c:pt idx="33">
                  <c:v>1283.2</c:v>
                </c:pt>
                <c:pt idx="34">
                  <c:v>1389.6</c:v>
                </c:pt>
                <c:pt idx="35">
                  <c:v>1196</c:v>
                </c:pt>
                <c:pt idx="36">
                  <c:v>1188</c:v>
                </c:pt>
                <c:pt idx="37">
                  <c:v>1256</c:v>
                </c:pt>
                <c:pt idx="38">
                  <c:v>928</c:v>
                </c:pt>
                <c:pt idx="39">
                  <c:v>1280</c:v>
                </c:pt>
                <c:pt idx="40">
                  <c:v>1466.4</c:v>
                </c:pt>
              </c:numCache>
            </c:numRef>
          </c:val>
        </c:ser>
        <c:ser>
          <c:idx val="15"/>
          <c:order val="15"/>
          <c:tx>
            <c:strRef>
              <c:f>QC!$Q$109</c:f>
              <c:strCache>
                <c:ptCount val="1"/>
                <c:pt idx="0">
                  <c:v>Potato</c:v>
                </c:pt>
              </c:strCache>
            </c:strRef>
          </c:tx>
          <c:spPr>
            <a:ln w="25400">
              <a:noFill/>
            </a:ln>
          </c:spPr>
          <c:cat>
            <c:numRef>
              <c:f>QC!$A$114:$A$154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QC!$Q$114:$Q$154</c:f>
              <c:numCache>
                <c:formatCode>0</c:formatCode>
                <c:ptCount val="41"/>
                <c:pt idx="0">
                  <c:v>395.91836734693874</c:v>
                </c:pt>
                <c:pt idx="1">
                  <c:v>458.50340136054422</c:v>
                </c:pt>
                <c:pt idx="2">
                  <c:v>387.91836734693874</c:v>
                </c:pt>
                <c:pt idx="3">
                  <c:v>389.55102040816325</c:v>
                </c:pt>
                <c:pt idx="4">
                  <c:v>465.52380952380952</c:v>
                </c:pt>
                <c:pt idx="5">
                  <c:v>429.27891156462579</c:v>
                </c:pt>
                <c:pt idx="6">
                  <c:v>497.68707482993193</c:v>
                </c:pt>
                <c:pt idx="7">
                  <c:v>429.98639455782313</c:v>
                </c:pt>
                <c:pt idx="8">
                  <c:v>410.06802721088434</c:v>
                </c:pt>
                <c:pt idx="9">
                  <c:v>456.76190476190482</c:v>
                </c:pt>
                <c:pt idx="10">
                  <c:v>336.05442176870747</c:v>
                </c:pt>
                <c:pt idx="11">
                  <c:v>453.98639455782313</c:v>
                </c:pt>
                <c:pt idx="12">
                  <c:v>491.8095238095238</c:v>
                </c:pt>
                <c:pt idx="13">
                  <c:v>442.12244897959181</c:v>
                </c:pt>
                <c:pt idx="14">
                  <c:v>489.14285714285717</c:v>
                </c:pt>
                <c:pt idx="15">
                  <c:v>458.55782312925163</c:v>
                </c:pt>
                <c:pt idx="16">
                  <c:v>440.65306122448976</c:v>
                </c:pt>
                <c:pt idx="17">
                  <c:v>453.0612244897959</c:v>
                </c:pt>
                <c:pt idx="18">
                  <c:v>433.14285714285711</c:v>
                </c:pt>
                <c:pt idx="19">
                  <c:v>554.28571428571422</c:v>
                </c:pt>
                <c:pt idx="20">
                  <c:v>473.90476190476187</c:v>
                </c:pt>
                <c:pt idx="21">
                  <c:v>470.31292517006807</c:v>
                </c:pt>
                <c:pt idx="22">
                  <c:v>514.7210884353741</c:v>
                </c:pt>
                <c:pt idx="23">
                  <c:v>557.87755102040819</c:v>
                </c:pt>
                <c:pt idx="24">
                  <c:v>545.85034013605446</c:v>
                </c:pt>
                <c:pt idx="25">
                  <c:v>569.90476190476193</c:v>
                </c:pt>
                <c:pt idx="26">
                  <c:v>551.89115646258495</c:v>
                </c:pt>
                <c:pt idx="27">
                  <c:v>569.25170068027205</c:v>
                </c:pt>
                <c:pt idx="28">
                  <c:v>575.18367346938771</c:v>
                </c:pt>
                <c:pt idx="29">
                  <c:v>548.13605442176868</c:v>
                </c:pt>
                <c:pt idx="30">
                  <c:v>632.65306122448987</c:v>
                </c:pt>
                <c:pt idx="31">
                  <c:v>667.53741496598639</c:v>
                </c:pt>
                <c:pt idx="32">
                  <c:v>586.34013605442181</c:v>
                </c:pt>
                <c:pt idx="33">
                  <c:v>634.66666666666663</c:v>
                </c:pt>
                <c:pt idx="34">
                  <c:v>693.76870748299314</c:v>
                </c:pt>
                <c:pt idx="35">
                  <c:v>596.02721088435374</c:v>
                </c:pt>
                <c:pt idx="36">
                  <c:v>598.53061224489795</c:v>
                </c:pt>
                <c:pt idx="37">
                  <c:v>625.08843537414964</c:v>
                </c:pt>
                <c:pt idx="38">
                  <c:v>612.24489795918362</c:v>
                </c:pt>
                <c:pt idx="39">
                  <c:v>598.69387755102036</c:v>
                </c:pt>
                <c:pt idx="40">
                  <c:v>643.80952380952363</c:v>
                </c:pt>
              </c:numCache>
            </c:numRef>
          </c:val>
        </c:ser>
        <c:dLbls>
          <c:showLegendKey val="0"/>
          <c:showVal val="0"/>
          <c:showCatName val="0"/>
          <c:showSerName val="0"/>
          <c:showPercent val="0"/>
          <c:showBubbleSize val="0"/>
        </c:dLbls>
        <c:axId val="181605504"/>
        <c:axId val="181607040"/>
      </c:areaChart>
      <c:dateAx>
        <c:axId val="181605504"/>
        <c:scaling>
          <c:orientation val="minMax"/>
        </c:scaling>
        <c:delete val="0"/>
        <c:axPos val="b"/>
        <c:numFmt formatCode="General" sourceLinked="1"/>
        <c:majorTickMark val="out"/>
        <c:minorTickMark val="none"/>
        <c:tickLblPos val="nextTo"/>
        <c:crossAx val="181607040"/>
        <c:crosses val="autoZero"/>
        <c:auto val="0"/>
        <c:lblOffset val="100"/>
        <c:baseTimeUnit val="days"/>
        <c:majorUnit val="5"/>
        <c:majorTimeUnit val="days"/>
      </c:dateAx>
      <c:valAx>
        <c:axId val="181607040"/>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81605504"/>
        <c:crosses val="autoZero"/>
        <c:crossBetween val="midCat"/>
        <c:dispUnits>
          <c:builtInUnit val="thousands"/>
        </c:dispUnits>
      </c:valAx>
    </c:plotArea>
    <c:legend>
      <c:legendPos val="r"/>
      <c:layout>
        <c:manualLayout>
          <c:xMode val="edge"/>
          <c:yMode val="edge"/>
          <c:x val="0.79385035359942613"/>
          <c:y val="0.10160134269486876"/>
          <c:w val="0.18166375374518476"/>
          <c:h val="0.8295345618157645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QC!$B$161</c:f>
              <c:strCache>
                <c:ptCount val="1"/>
                <c:pt idx="0">
                  <c:v>Barley</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QC!$B$166:$B$206</c:f>
              <c:numCache>
                <c:formatCode>0</c:formatCode>
                <c:ptCount val="41"/>
                <c:pt idx="0">
                  <c:v>154.1</c:v>
                </c:pt>
                <c:pt idx="1">
                  <c:v>199.66</c:v>
                </c:pt>
                <c:pt idx="2">
                  <c:v>250.58</c:v>
                </c:pt>
                <c:pt idx="3">
                  <c:v>259.22300000000001</c:v>
                </c:pt>
                <c:pt idx="4">
                  <c:v>310.20999999999998</c:v>
                </c:pt>
                <c:pt idx="5">
                  <c:v>491.11</c:v>
                </c:pt>
                <c:pt idx="6">
                  <c:v>703.5</c:v>
                </c:pt>
                <c:pt idx="7">
                  <c:v>1149.05</c:v>
                </c:pt>
                <c:pt idx="8">
                  <c:v>1722.57</c:v>
                </c:pt>
                <c:pt idx="9">
                  <c:v>2412</c:v>
                </c:pt>
                <c:pt idx="10">
                  <c:v>2144</c:v>
                </c:pt>
                <c:pt idx="11">
                  <c:v>2680</c:v>
                </c:pt>
                <c:pt idx="12">
                  <c:v>3195.9</c:v>
                </c:pt>
                <c:pt idx="13">
                  <c:v>3450.5</c:v>
                </c:pt>
                <c:pt idx="14">
                  <c:v>3061.9</c:v>
                </c:pt>
                <c:pt idx="15">
                  <c:v>3001.6</c:v>
                </c:pt>
                <c:pt idx="16">
                  <c:v>2994.9</c:v>
                </c:pt>
                <c:pt idx="17">
                  <c:v>3283</c:v>
                </c:pt>
                <c:pt idx="18">
                  <c:v>3041.8</c:v>
                </c:pt>
                <c:pt idx="19">
                  <c:v>3752</c:v>
                </c:pt>
                <c:pt idx="20">
                  <c:v>2914.5</c:v>
                </c:pt>
                <c:pt idx="21">
                  <c:v>2278</c:v>
                </c:pt>
                <c:pt idx="22">
                  <c:v>2345</c:v>
                </c:pt>
                <c:pt idx="23">
                  <c:v>2378.5</c:v>
                </c:pt>
                <c:pt idx="24">
                  <c:v>2780.5</c:v>
                </c:pt>
                <c:pt idx="25">
                  <c:v>2847.5</c:v>
                </c:pt>
                <c:pt idx="26">
                  <c:v>2780.5</c:v>
                </c:pt>
                <c:pt idx="27">
                  <c:v>2713.5</c:v>
                </c:pt>
                <c:pt idx="28">
                  <c:v>3484</c:v>
                </c:pt>
                <c:pt idx="29">
                  <c:v>3316.5</c:v>
                </c:pt>
                <c:pt idx="30">
                  <c:v>2747</c:v>
                </c:pt>
                <c:pt idx="31">
                  <c:v>2465.6</c:v>
                </c:pt>
                <c:pt idx="32">
                  <c:v>2278</c:v>
                </c:pt>
                <c:pt idx="33">
                  <c:v>2020.05</c:v>
                </c:pt>
                <c:pt idx="34">
                  <c:v>2063.6</c:v>
                </c:pt>
                <c:pt idx="35">
                  <c:v>1728.6</c:v>
                </c:pt>
                <c:pt idx="36">
                  <c:v>1849.2</c:v>
                </c:pt>
                <c:pt idx="37">
                  <c:v>1809</c:v>
                </c:pt>
                <c:pt idx="38">
                  <c:v>1313.2</c:v>
                </c:pt>
                <c:pt idx="39">
                  <c:v>1567.8</c:v>
                </c:pt>
                <c:pt idx="40">
                  <c:v>1480.7</c:v>
                </c:pt>
              </c:numCache>
            </c:numRef>
          </c:val>
        </c:ser>
        <c:ser>
          <c:idx val="3"/>
          <c:order val="1"/>
          <c:tx>
            <c:strRef>
              <c:f>QC!$C$161</c:f>
              <c:strCache>
                <c:ptCount val="1"/>
                <c:pt idx="0">
                  <c:v>Beans, dry</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QC!$C$166:$C$206</c:f>
              <c:numCache>
                <c:formatCode>0</c:formatCode>
                <c:ptCount val="41"/>
                <c:pt idx="0">
                  <c:v>10.5</c:v>
                </c:pt>
                <c:pt idx="1">
                  <c:v>12.75</c:v>
                </c:pt>
                <c:pt idx="2">
                  <c:v>18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c:v>
                </c:pt>
                <c:pt idx="20">
                  <c:v>81</c:v>
                </c:pt>
                <c:pt idx="21">
                  <c:v>78</c:v>
                </c:pt>
                <c:pt idx="22">
                  <c:v>148.5</c:v>
                </c:pt>
                <c:pt idx="23">
                  <c:v>147</c:v>
                </c:pt>
                <c:pt idx="24">
                  <c:v>154.5</c:v>
                </c:pt>
                <c:pt idx="25">
                  <c:v>156</c:v>
                </c:pt>
                <c:pt idx="26">
                  <c:v>217.5</c:v>
                </c:pt>
                <c:pt idx="27">
                  <c:v>217.5</c:v>
                </c:pt>
                <c:pt idx="28">
                  <c:v>187.5</c:v>
                </c:pt>
                <c:pt idx="29">
                  <c:v>270</c:v>
                </c:pt>
                <c:pt idx="30">
                  <c:v>315</c:v>
                </c:pt>
                <c:pt idx="31">
                  <c:v>300</c:v>
                </c:pt>
                <c:pt idx="32">
                  <c:v>273</c:v>
                </c:pt>
                <c:pt idx="33">
                  <c:v>186</c:v>
                </c:pt>
                <c:pt idx="34">
                  <c:v>187.5</c:v>
                </c:pt>
                <c:pt idx="35">
                  <c:v>165</c:v>
                </c:pt>
                <c:pt idx="36">
                  <c:v>75</c:v>
                </c:pt>
                <c:pt idx="37">
                  <c:v>105</c:v>
                </c:pt>
                <c:pt idx="38">
                  <c:v>0</c:v>
                </c:pt>
                <c:pt idx="39">
                  <c:v>0</c:v>
                </c:pt>
                <c:pt idx="40">
                  <c:v>0</c:v>
                </c:pt>
              </c:numCache>
            </c:numRef>
          </c:val>
        </c:ser>
        <c:ser>
          <c:idx val="4"/>
          <c:order val="2"/>
          <c:tx>
            <c:strRef>
              <c:f>QC!$D$161</c:f>
              <c:strCache>
                <c:ptCount val="1"/>
                <c:pt idx="0">
                  <c:v>Buckwheat</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QC!$D$166:$D$206</c:f>
              <c:numCache>
                <c:formatCode>0</c:formatCode>
                <c:ptCount val="41"/>
                <c:pt idx="0">
                  <c:v>40.338000000000001</c:v>
                </c:pt>
                <c:pt idx="1">
                  <c:v>42.33</c:v>
                </c:pt>
                <c:pt idx="2">
                  <c:v>46.812000000000005</c:v>
                </c:pt>
                <c:pt idx="3">
                  <c:v>50.796000000000006</c:v>
                </c:pt>
                <c:pt idx="4">
                  <c:v>55.77600000000001</c:v>
                </c:pt>
                <c:pt idx="5">
                  <c:v>65.736000000000004</c:v>
                </c:pt>
                <c:pt idx="6">
                  <c:v>90.63600000000001</c:v>
                </c:pt>
                <c:pt idx="7">
                  <c:v>81.671999999999997</c:v>
                </c:pt>
                <c:pt idx="8">
                  <c:v>70.715999999999994</c:v>
                </c:pt>
                <c:pt idx="9">
                  <c:v>71.712000000000003</c:v>
                </c:pt>
                <c:pt idx="10">
                  <c:v>119.52000000000001</c:v>
                </c:pt>
                <c:pt idx="11">
                  <c:v>99.600000000000009</c:v>
                </c:pt>
                <c:pt idx="12">
                  <c:v>109.56000000000002</c:v>
                </c:pt>
                <c:pt idx="13">
                  <c:v>134.46</c:v>
                </c:pt>
                <c:pt idx="14">
                  <c:v>69.72</c:v>
                </c:pt>
                <c:pt idx="15">
                  <c:v>40.835999999999999</c:v>
                </c:pt>
                <c:pt idx="16">
                  <c:v>41.832000000000001</c:v>
                </c:pt>
                <c:pt idx="17">
                  <c:v>58.76400000000001</c:v>
                </c:pt>
                <c:pt idx="18">
                  <c:v>31.872000000000003</c:v>
                </c:pt>
                <c:pt idx="19">
                  <c:v>9.4619999999999997</c:v>
                </c:pt>
                <c:pt idx="20">
                  <c:v>17.928000000000001</c:v>
                </c:pt>
                <c:pt idx="21">
                  <c:v>14.940000000000001</c:v>
                </c:pt>
                <c:pt idx="22">
                  <c:v>39.840000000000003</c:v>
                </c:pt>
                <c:pt idx="23">
                  <c:v>36.851999999999997</c:v>
                </c:pt>
                <c:pt idx="24">
                  <c:v>26.892000000000003</c:v>
                </c:pt>
                <c:pt idx="25">
                  <c:v>5.9760000000000009</c:v>
                </c:pt>
                <c:pt idx="26">
                  <c:v>7.9680000000000009</c:v>
                </c:pt>
                <c:pt idx="27">
                  <c:v>9.9600000000000009</c:v>
                </c:pt>
                <c:pt idx="28">
                  <c:v>7.9680000000000009</c:v>
                </c:pt>
                <c:pt idx="29">
                  <c:v>12.948000000000002</c:v>
                </c:pt>
                <c:pt idx="30">
                  <c:v>16.931999999999999</c:v>
                </c:pt>
                <c:pt idx="31">
                  <c:v>0</c:v>
                </c:pt>
                <c:pt idx="32">
                  <c:v>0</c:v>
                </c:pt>
                <c:pt idx="33">
                  <c:v>0</c:v>
                </c:pt>
                <c:pt idx="34">
                  <c:v>0</c:v>
                </c:pt>
                <c:pt idx="35">
                  <c:v>0</c:v>
                </c:pt>
                <c:pt idx="36">
                  <c:v>0</c:v>
                </c:pt>
                <c:pt idx="37">
                  <c:v>0</c:v>
                </c:pt>
                <c:pt idx="38">
                  <c:v>0</c:v>
                </c:pt>
                <c:pt idx="39">
                  <c:v>0</c:v>
                </c:pt>
                <c:pt idx="40">
                  <c:v>0</c:v>
                </c:pt>
              </c:numCache>
            </c:numRef>
          </c:val>
        </c:ser>
        <c:ser>
          <c:idx val="5"/>
          <c:order val="3"/>
          <c:tx>
            <c:strRef>
              <c:f>QC!$E$161</c:f>
              <c:strCache>
                <c:ptCount val="1"/>
                <c:pt idx="0">
                  <c:v>Canola</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QC!$E$166:$E$206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47.519999999999996</c:v>
                </c:pt>
                <c:pt idx="24">
                  <c:v>87.11999999999999</c:v>
                </c:pt>
                <c:pt idx="25">
                  <c:v>146.51999999999998</c:v>
                </c:pt>
                <c:pt idx="26">
                  <c:v>213.83999999999997</c:v>
                </c:pt>
                <c:pt idx="27">
                  <c:v>83.159999999999982</c:v>
                </c:pt>
                <c:pt idx="28">
                  <c:v>60.191999999999993</c:v>
                </c:pt>
                <c:pt idx="29">
                  <c:v>102.95999999999998</c:v>
                </c:pt>
                <c:pt idx="30">
                  <c:v>190.07999999999998</c:v>
                </c:pt>
                <c:pt idx="31">
                  <c:v>245.51999999999998</c:v>
                </c:pt>
                <c:pt idx="32">
                  <c:v>205.91999999999996</c:v>
                </c:pt>
                <c:pt idx="33">
                  <c:v>93.455999999999989</c:v>
                </c:pt>
                <c:pt idx="34">
                  <c:v>146.51999999999998</c:v>
                </c:pt>
                <c:pt idx="35">
                  <c:v>277.19999999999993</c:v>
                </c:pt>
                <c:pt idx="36">
                  <c:v>186.11999999999998</c:v>
                </c:pt>
                <c:pt idx="37">
                  <c:v>197.99999999999997</c:v>
                </c:pt>
                <c:pt idx="38">
                  <c:v>285.11999999999995</c:v>
                </c:pt>
                <c:pt idx="39">
                  <c:v>261.35999999999996</c:v>
                </c:pt>
                <c:pt idx="40">
                  <c:v>265.31999999999994</c:v>
                </c:pt>
              </c:numCache>
            </c:numRef>
          </c:val>
        </c:ser>
        <c:ser>
          <c:idx val="6"/>
          <c:order val="4"/>
          <c:tx>
            <c:strRef>
              <c:f>QC!$F$161</c:f>
              <c:strCache>
                <c:ptCount val="1"/>
                <c:pt idx="0">
                  <c:v>Corn for grain</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QC!$F$166:$F$206</c:f>
              <c:numCache>
                <c:formatCode>0</c:formatCode>
                <c:ptCount val="41"/>
                <c:pt idx="0">
                  <c:v>964.35</c:v>
                </c:pt>
                <c:pt idx="1">
                  <c:v>1045.3499999999999</c:v>
                </c:pt>
                <c:pt idx="2">
                  <c:v>1384.2</c:v>
                </c:pt>
                <c:pt idx="3">
                  <c:v>1363.5</c:v>
                </c:pt>
                <c:pt idx="4">
                  <c:v>1540.8</c:v>
                </c:pt>
                <c:pt idx="5">
                  <c:v>2211.75</c:v>
                </c:pt>
                <c:pt idx="6">
                  <c:v>3154.5</c:v>
                </c:pt>
                <c:pt idx="7">
                  <c:v>3771.9</c:v>
                </c:pt>
                <c:pt idx="8">
                  <c:v>4389.3</c:v>
                </c:pt>
                <c:pt idx="9">
                  <c:v>4680</c:v>
                </c:pt>
                <c:pt idx="10">
                  <c:v>4387.5</c:v>
                </c:pt>
                <c:pt idx="11">
                  <c:v>5805</c:v>
                </c:pt>
                <c:pt idx="12">
                  <c:v>6390</c:v>
                </c:pt>
                <c:pt idx="13">
                  <c:v>5085</c:v>
                </c:pt>
                <c:pt idx="14">
                  <c:v>6615</c:v>
                </c:pt>
                <c:pt idx="15">
                  <c:v>7065</c:v>
                </c:pt>
                <c:pt idx="16">
                  <c:v>7470</c:v>
                </c:pt>
                <c:pt idx="17">
                  <c:v>8550</c:v>
                </c:pt>
                <c:pt idx="18">
                  <c:v>8415</c:v>
                </c:pt>
                <c:pt idx="19">
                  <c:v>6435</c:v>
                </c:pt>
                <c:pt idx="20">
                  <c:v>8415</c:v>
                </c:pt>
                <c:pt idx="21">
                  <c:v>9090</c:v>
                </c:pt>
                <c:pt idx="22">
                  <c:v>9135</c:v>
                </c:pt>
                <c:pt idx="23">
                  <c:v>10350</c:v>
                </c:pt>
                <c:pt idx="24">
                  <c:v>9810</c:v>
                </c:pt>
                <c:pt idx="25">
                  <c:v>12105</c:v>
                </c:pt>
                <c:pt idx="26">
                  <c:v>13612.5</c:v>
                </c:pt>
                <c:pt idx="27">
                  <c:v>9180</c:v>
                </c:pt>
                <c:pt idx="28">
                  <c:v>13432.5</c:v>
                </c:pt>
                <c:pt idx="29">
                  <c:v>13950</c:v>
                </c:pt>
                <c:pt idx="30">
                  <c:v>15750</c:v>
                </c:pt>
                <c:pt idx="31">
                  <c:v>15525</c:v>
                </c:pt>
                <c:pt idx="32">
                  <c:v>15075</c:v>
                </c:pt>
                <c:pt idx="33">
                  <c:v>12150</c:v>
                </c:pt>
                <c:pt idx="34">
                  <c:v>18450</c:v>
                </c:pt>
                <c:pt idx="35">
                  <c:v>14175</c:v>
                </c:pt>
                <c:pt idx="36">
                  <c:v>12240</c:v>
                </c:pt>
                <c:pt idx="37">
                  <c:v>15345</c:v>
                </c:pt>
                <c:pt idx="38">
                  <c:v>14062.5</c:v>
                </c:pt>
                <c:pt idx="39">
                  <c:v>15772.5</c:v>
                </c:pt>
                <c:pt idx="40">
                  <c:v>16987.5</c:v>
                </c:pt>
              </c:numCache>
            </c:numRef>
          </c:val>
        </c:ser>
        <c:ser>
          <c:idx val="7"/>
          <c:order val="5"/>
          <c:tx>
            <c:strRef>
              <c:f>QC!$G$161</c:f>
              <c:strCache>
                <c:ptCount val="1"/>
                <c:pt idx="0">
                  <c:v>Corn, fodder</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QC!$G$166:$G$206</c:f>
              <c:numCache>
                <c:formatCode>0</c:formatCode>
                <c:ptCount val="41"/>
                <c:pt idx="0">
                  <c:v>7607.2</c:v>
                </c:pt>
                <c:pt idx="1">
                  <c:v>8517.4</c:v>
                </c:pt>
                <c:pt idx="2">
                  <c:v>10685.6</c:v>
                </c:pt>
                <c:pt idx="3">
                  <c:v>12244.816999999999</c:v>
                </c:pt>
                <c:pt idx="4">
                  <c:v>12229.98</c:v>
                </c:pt>
                <c:pt idx="5">
                  <c:v>12008.72</c:v>
                </c:pt>
                <c:pt idx="6">
                  <c:v>11230.98</c:v>
                </c:pt>
                <c:pt idx="7">
                  <c:v>10636.39</c:v>
                </c:pt>
                <c:pt idx="8">
                  <c:v>10644.53</c:v>
                </c:pt>
                <c:pt idx="9">
                  <c:v>9620</c:v>
                </c:pt>
                <c:pt idx="10">
                  <c:v>8880</c:v>
                </c:pt>
                <c:pt idx="11">
                  <c:v>10730</c:v>
                </c:pt>
                <c:pt idx="12">
                  <c:v>9620</c:v>
                </c:pt>
                <c:pt idx="13">
                  <c:v>6660</c:v>
                </c:pt>
                <c:pt idx="14">
                  <c:v>6956</c:v>
                </c:pt>
                <c:pt idx="15">
                  <c:v>5624</c:v>
                </c:pt>
                <c:pt idx="16">
                  <c:v>4995</c:v>
                </c:pt>
                <c:pt idx="17">
                  <c:v>4514</c:v>
                </c:pt>
                <c:pt idx="18">
                  <c:v>3256</c:v>
                </c:pt>
                <c:pt idx="19">
                  <c:v>3330</c:v>
                </c:pt>
                <c:pt idx="20">
                  <c:v>2960</c:v>
                </c:pt>
                <c:pt idx="21">
                  <c:v>2368</c:v>
                </c:pt>
                <c:pt idx="22">
                  <c:v>2812</c:v>
                </c:pt>
                <c:pt idx="23">
                  <c:v>3996</c:v>
                </c:pt>
                <c:pt idx="24">
                  <c:v>5068.26</c:v>
                </c:pt>
                <c:pt idx="25">
                  <c:v>5625.48</c:v>
                </c:pt>
                <c:pt idx="26">
                  <c:v>5548.52</c:v>
                </c:pt>
                <c:pt idx="27">
                  <c:v>3846.52</c:v>
                </c:pt>
                <c:pt idx="28">
                  <c:v>5437.52</c:v>
                </c:pt>
                <c:pt idx="29">
                  <c:v>5179.26</c:v>
                </c:pt>
                <c:pt idx="30">
                  <c:v>5363.89</c:v>
                </c:pt>
                <c:pt idx="31">
                  <c:v>6568.98</c:v>
                </c:pt>
                <c:pt idx="32">
                  <c:v>6659.63</c:v>
                </c:pt>
                <c:pt idx="33">
                  <c:v>7549.11</c:v>
                </c:pt>
                <c:pt idx="34">
                  <c:v>6954.89</c:v>
                </c:pt>
                <c:pt idx="35">
                  <c:v>6196.39</c:v>
                </c:pt>
                <c:pt idx="36">
                  <c:v>7770.37</c:v>
                </c:pt>
                <c:pt idx="37">
                  <c:v>7844.37</c:v>
                </c:pt>
                <c:pt idx="38">
                  <c:v>7401.11</c:v>
                </c:pt>
                <c:pt idx="39">
                  <c:v>8992.11</c:v>
                </c:pt>
                <c:pt idx="40">
                  <c:v>7639.76</c:v>
                </c:pt>
              </c:numCache>
            </c:numRef>
          </c:val>
        </c:ser>
        <c:ser>
          <c:idx val="8"/>
          <c:order val="6"/>
          <c:tx>
            <c:strRef>
              <c:f>QC!$H$161</c:f>
              <c:strCache>
                <c:ptCount val="1"/>
                <c:pt idx="0">
                  <c:v>Flaxseed</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QC!$H$166:$H$206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QC!$I$161</c:f>
              <c:strCache>
                <c:ptCount val="1"/>
                <c:pt idx="0">
                  <c:v>Mixed grains</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QC!$I$166:$I$206</c:f>
              <c:numCache>
                <c:formatCode>0</c:formatCode>
                <c:ptCount val="41"/>
                <c:pt idx="0">
                  <c:v>435.33000000000004</c:v>
                </c:pt>
                <c:pt idx="1">
                  <c:v>548.10000000000014</c:v>
                </c:pt>
                <c:pt idx="2">
                  <c:v>602.28000000000009</c:v>
                </c:pt>
                <c:pt idx="3">
                  <c:v>534.24000000000012</c:v>
                </c:pt>
                <c:pt idx="4">
                  <c:v>510.93000000000006</c:v>
                </c:pt>
                <c:pt idx="5">
                  <c:v>682.29000000000008</c:v>
                </c:pt>
                <c:pt idx="6">
                  <c:v>730.17000000000007</c:v>
                </c:pt>
                <c:pt idx="7">
                  <c:v>810.18000000000006</c:v>
                </c:pt>
                <c:pt idx="8">
                  <c:v>819.63000000000011</c:v>
                </c:pt>
                <c:pt idx="9">
                  <c:v>907.20000000000016</c:v>
                </c:pt>
                <c:pt idx="10">
                  <c:v>768.60000000000014</c:v>
                </c:pt>
                <c:pt idx="11">
                  <c:v>806.40000000000009</c:v>
                </c:pt>
                <c:pt idx="12">
                  <c:v>819.00000000000011</c:v>
                </c:pt>
                <c:pt idx="13">
                  <c:v>522.90000000000009</c:v>
                </c:pt>
                <c:pt idx="14">
                  <c:v>491.40000000000003</c:v>
                </c:pt>
                <c:pt idx="15">
                  <c:v>491.40000000000003</c:v>
                </c:pt>
                <c:pt idx="16">
                  <c:v>447.30000000000007</c:v>
                </c:pt>
                <c:pt idx="17">
                  <c:v>504.00000000000006</c:v>
                </c:pt>
                <c:pt idx="18">
                  <c:v>459.90000000000003</c:v>
                </c:pt>
                <c:pt idx="19">
                  <c:v>573.30000000000007</c:v>
                </c:pt>
                <c:pt idx="20">
                  <c:v>592.20000000000016</c:v>
                </c:pt>
                <c:pt idx="21">
                  <c:v>541.80000000000007</c:v>
                </c:pt>
                <c:pt idx="22">
                  <c:v>579.60000000000014</c:v>
                </c:pt>
                <c:pt idx="23">
                  <c:v>573.30000000000007</c:v>
                </c:pt>
                <c:pt idx="24">
                  <c:v>585.90000000000009</c:v>
                </c:pt>
                <c:pt idx="25">
                  <c:v>648.90000000000009</c:v>
                </c:pt>
                <c:pt idx="26">
                  <c:v>617.40000000000009</c:v>
                </c:pt>
                <c:pt idx="27">
                  <c:v>497.70000000000005</c:v>
                </c:pt>
                <c:pt idx="28">
                  <c:v>585.90000000000009</c:v>
                </c:pt>
                <c:pt idx="29">
                  <c:v>466.20000000000005</c:v>
                </c:pt>
                <c:pt idx="30">
                  <c:v>428.40000000000003</c:v>
                </c:pt>
                <c:pt idx="31">
                  <c:v>441.00000000000006</c:v>
                </c:pt>
                <c:pt idx="32">
                  <c:v>409.50000000000006</c:v>
                </c:pt>
                <c:pt idx="33">
                  <c:v>367.29000000000008</c:v>
                </c:pt>
                <c:pt idx="34">
                  <c:v>441.00000000000006</c:v>
                </c:pt>
                <c:pt idx="35">
                  <c:v>302.40000000000003</c:v>
                </c:pt>
                <c:pt idx="36">
                  <c:v>333.90000000000003</c:v>
                </c:pt>
                <c:pt idx="37">
                  <c:v>371.70000000000005</c:v>
                </c:pt>
                <c:pt idx="38">
                  <c:v>264.60000000000008</c:v>
                </c:pt>
                <c:pt idx="39">
                  <c:v>258.3</c:v>
                </c:pt>
                <c:pt idx="40">
                  <c:v>242.55000000000004</c:v>
                </c:pt>
              </c:numCache>
            </c:numRef>
          </c:val>
        </c:ser>
        <c:ser>
          <c:idx val="10"/>
          <c:order val="8"/>
          <c:tx>
            <c:strRef>
              <c:f>QC!$J$161</c:f>
              <c:strCache>
                <c:ptCount val="1"/>
                <c:pt idx="0">
                  <c:v>Oats</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QC!$J$166:$J$206</c:f>
              <c:numCache>
                <c:formatCode>0</c:formatCode>
                <c:ptCount val="41"/>
                <c:pt idx="0">
                  <c:v>1744.63</c:v>
                </c:pt>
                <c:pt idx="1">
                  <c:v>2166.48</c:v>
                </c:pt>
                <c:pt idx="2">
                  <c:v>2152.91</c:v>
                </c:pt>
                <c:pt idx="3">
                  <c:v>1985.5978</c:v>
                </c:pt>
                <c:pt idx="4">
                  <c:v>1808.94</c:v>
                </c:pt>
                <c:pt idx="5">
                  <c:v>2016.6200000000003</c:v>
                </c:pt>
                <c:pt idx="6">
                  <c:v>2000.6900000000003</c:v>
                </c:pt>
                <c:pt idx="7">
                  <c:v>1646.1</c:v>
                </c:pt>
                <c:pt idx="8">
                  <c:v>1571.76</c:v>
                </c:pt>
                <c:pt idx="9">
                  <c:v>1829</c:v>
                </c:pt>
                <c:pt idx="10">
                  <c:v>1770</c:v>
                </c:pt>
                <c:pt idx="11">
                  <c:v>2124</c:v>
                </c:pt>
                <c:pt idx="12">
                  <c:v>2124</c:v>
                </c:pt>
                <c:pt idx="13">
                  <c:v>1321.6</c:v>
                </c:pt>
                <c:pt idx="14">
                  <c:v>1339.3</c:v>
                </c:pt>
                <c:pt idx="15">
                  <c:v>1510.4</c:v>
                </c:pt>
                <c:pt idx="16">
                  <c:v>1463.2</c:v>
                </c:pt>
                <c:pt idx="17">
                  <c:v>1404.2</c:v>
                </c:pt>
                <c:pt idx="18">
                  <c:v>1050.2</c:v>
                </c:pt>
                <c:pt idx="19">
                  <c:v>1628.4</c:v>
                </c:pt>
                <c:pt idx="20">
                  <c:v>1327.5</c:v>
                </c:pt>
                <c:pt idx="21">
                  <c:v>1079.7</c:v>
                </c:pt>
                <c:pt idx="22">
                  <c:v>1032.5000000000002</c:v>
                </c:pt>
                <c:pt idx="23">
                  <c:v>1091.5</c:v>
                </c:pt>
                <c:pt idx="24">
                  <c:v>1150.5</c:v>
                </c:pt>
                <c:pt idx="25">
                  <c:v>1162.3</c:v>
                </c:pt>
                <c:pt idx="26">
                  <c:v>1121</c:v>
                </c:pt>
                <c:pt idx="27">
                  <c:v>1062</c:v>
                </c:pt>
                <c:pt idx="28">
                  <c:v>1286.2</c:v>
                </c:pt>
                <c:pt idx="29">
                  <c:v>1593</c:v>
                </c:pt>
                <c:pt idx="30">
                  <c:v>1652</c:v>
                </c:pt>
                <c:pt idx="31">
                  <c:v>1640.2</c:v>
                </c:pt>
                <c:pt idx="32">
                  <c:v>1563.5</c:v>
                </c:pt>
                <c:pt idx="33">
                  <c:v>1593</c:v>
                </c:pt>
                <c:pt idx="34">
                  <c:v>1652</c:v>
                </c:pt>
                <c:pt idx="35">
                  <c:v>1209.5</c:v>
                </c:pt>
                <c:pt idx="36">
                  <c:v>1298</c:v>
                </c:pt>
                <c:pt idx="37">
                  <c:v>1551.7</c:v>
                </c:pt>
                <c:pt idx="38">
                  <c:v>1315.7</c:v>
                </c:pt>
                <c:pt idx="39">
                  <c:v>1298</c:v>
                </c:pt>
                <c:pt idx="40">
                  <c:v>1115.0999999999999</c:v>
                </c:pt>
              </c:numCache>
            </c:numRef>
          </c:val>
        </c:ser>
        <c:ser>
          <c:idx val="11"/>
          <c:order val="9"/>
          <c:tx>
            <c:strRef>
              <c:f>QC!$K$161</c:f>
              <c:strCache>
                <c:ptCount val="1"/>
                <c:pt idx="0">
                  <c:v>Peas, dry</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QC!$K$166:$K$206</c:f>
              <c:numCache>
                <c:formatCode>0</c:formatCode>
                <c:ptCount val="41"/>
                <c:pt idx="0">
                  <c:v>4.7088000000000001</c:v>
                </c:pt>
                <c:pt idx="1">
                  <c:v>5.8860000000000001</c:v>
                </c:pt>
                <c:pt idx="2">
                  <c:v>8.2403999999999993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QC!$L$161</c:f>
              <c:strCache>
                <c:ptCount val="1"/>
                <c:pt idx="0">
                  <c:v>Rye, all</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QC!$L$166:$L$206</c:f>
              <c:numCache>
                <c:formatCode>0</c:formatCode>
                <c:ptCount val="41"/>
                <c:pt idx="0">
                  <c:v>11.55</c:v>
                </c:pt>
                <c:pt idx="1">
                  <c:v>18.149999999999999</c:v>
                </c:pt>
                <c:pt idx="2">
                  <c:v>26.4</c:v>
                </c:pt>
                <c:pt idx="3">
                  <c:v>42.35</c:v>
                </c:pt>
                <c:pt idx="4">
                  <c:v>36.299999999999997</c:v>
                </c:pt>
                <c:pt idx="5">
                  <c:v>26.95</c:v>
                </c:pt>
                <c:pt idx="6">
                  <c:v>37.4</c:v>
                </c:pt>
                <c:pt idx="7">
                  <c:v>26.4</c:v>
                </c:pt>
                <c:pt idx="8">
                  <c:v>0</c:v>
                </c:pt>
                <c:pt idx="9">
                  <c:v>0</c:v>
                </c:pt>
                <c:pt idx="10">
                  <c:v>0</c:v>
                </c:pt>
                <c:pt idx="11">
                  <c:v>0</c:v>
                </c:pt>
                <c:pt idx="12">
                  <c:v>0</c:v>
                </c:pt>
                <c:pt idx="13">
                  <c:v>0</c:v>
                </c:pt>
                <c:pt idx="14">
                  <c:v>0</c:v>
                </c:pt>
                <c:pt idx="15">
                  <c:v>0</c:v>
                </c:pt>
                <c:pt idx="16">
                  <c:v>0</c:v>
                </c:pt>
                <c:pt idx="17">
                  <c:v>0</c:v>
                </c:pt>
                <c:pt idx="18">
                  <c:v>18.7</c:v>
                </c:pt>
                <c:pt idx="19">
                  <c:v>8.25</c:v>
                </c:pt>
                <c:pt idx="20">
                  <c:v>4.4000000000000004</c:v>
                </c:pt>
                <c:pt idx="21">
                  <c:v>12.1</c:v>
                </c:pt>
                <c:pt idx="22">
                  <c:v>11</c:v>
                </c:pt>
                <c:pt idx="23">
                  <c:v>13.2</c:v>
                </c:pt>
                <c:pt idx="24">
                  <c:v>11.55</c:v>
                </c:pt>
                <c:pt idx="25">
                  <c:v>15.4</c:v>
                </c:pt>
                <c:pt idx="26">
                  <c:v>17.05</c:v>
                </c:pt>
                <c:pt idx="27">
                  <c:v>17.05</c:v>
                </c:pt>
                <c:pt idx="28">
                  <c:v>23.1</c:v>
                </c:pt>
                <c:pt idx="29">
                  <c:v>16.5</c:v>
                </c:pt>
                <c:pt idx="30">
                  <c:v>16.5</c:v>
                </c:pt>
                <c:pt idx="31">
                  <c:v>13.75</c:v>
                </c:pt>
                <c:pt idx="32">
                  <c:v>6.6</c:v>
                </c:pt>
                <c:pt idx="33">
                  <c:v>24.2</c:v>
                </c:pt>
                <c:pt idx="34">
                  <c:v>0</c:v>
                </c:pt>
                <c:pt idx="35">
                  <c:v>0</c:v>
                </c:pt>
                <c:pt idx="36">
                  <c:v>0</c:v>
                </c:pt>
                <c:pt idx="37">
                  <c:v>0</c:v>
                </c:pt>
                <c:pt idx="38">
                  <c:v>0</c:v>
                </c:pt>
                <c:pt idx="39">
                  <c:v>0</c:v>
                </c:pt>
                <c:pt idx="40">
                  <c:v>0</c:v>
                </c:pt>
              </c:numCache>
            </c:numRef>
          </c:val>
        </c:ser>
        <c:ser>
          <c:idx val="13"/>
          <c:order val="11"/>
          <c:tx>
            <c:strRef>
              <c:f>QC!$M$161</c:f>
              <c:strCache>
                <c:ptCount val="1"/>
                <c:pt idx="0">
                  <c:v>Soybeans</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QC!$M$166:$M$206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200</c:v>
                </c:pt>
                <c:pt idx="14">
                  <c:v>356</c:v>
                </c:pt>
                <c:pt idx="15">
                  <c:v>572</c:v>
                </c:pt>
                <c:pt idx="16">
                  <c:v>860</c:v>
                </c:pt>
                <c:pt idx="17">
                  <c:v>1020</c:v>
                </c:pt>
                <c:pt idx="18">
                  <c:v>1320</c:v>
                </c:pt>
                <c:pt idx="19">
                  <c:v>1680</c:v>
                </c:pt>
                <c:pt idx="20">
                  <c:v>2100</c:v>
                </c:pt>
                <c:pt idx="21">
                  <c:v>3460</c:v>
                </c:pt>
                <c:pt idx="22">
                  <c:v>5000</c:v>
                </c:pt>
                <c:pt idx="23">
                  <c:v>5200</c:v>
                </c:pt>
                <c:pt idx="24">
                  <c:v>6740</c:v>
                </c:pt>
                <c:pt idx="25">
                  <c:v>7800</c:v>
                </c:pt>
                <c:pt idx="26">
                  <c:v>8700</c:v>
                </c:pt>
                <c:pt idx="27">
                  <c:v>7700</c:v>
                </c:pt>
                <c:pt idx="28">
                  <c:v>6300</c:v>
                </c:pt>
                <c:pt idx="29">
                  <c:v>6300</c:v>
                </c:pt>
                <c:pt idx="30">
                  <c:v>7800</c:v>
                </c:pt>
                <c:pt idx="31">
                  <c:v>10400</c:v>
                </c:pt>
                <c:pt idx="32">
                  <c:v>10100</c:v>
                </c:pt>
                <c:pt idx="33">
                  <c:v>10700</c:v>
                </c:pt>
                <c:pt idx="34">
                  <c:v>9440</c:v>
                </c:pt>
                <c:pt idx="35">
                  <c:v>12000</c:v>
                </c:pt>
                <c:pt idx="36">
                  <c:v>10600</c:v>
                </c:pt>
                <c:pt idx="37">
                  <c:v>16460</c:v>
                </c:pt>
                <c:pt idx="38">
                  <c:v>16000</c:v>
                </c:pt>
                <c:pt idx="39">
                  <c:v>16860</c:v>
                </c:pt>
                <c:pt idx="40">
                  <c:v>16940</c:v>
                </c:pt>
              </c:numCache>
            </c:numRef>
          </c:val>
        </c:ser>
        <c:ser>
          <c:idx val="14"/>
          <c:order val="12"/>
          <c:tx>
            <c:strRef>
              <c:f>QC!$N$161</c:f>
              <c:strCache>
                <c:ptCount val="1"/>
                <c:pt idx="0">
                  <c:v>Sugar beets</c:v>
                </c:pt>
              </c:strCache>
            </c:strRef>
          </c:tx>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QC!$N$166:$N$206</c:f>
              <c:numCache>
                <c:formatCode>0</c:formatCode>
                <c:ptCount val="41"/>
                <c:pt idx="0">
                  <c:v>357.05</c:v>
                </c:pt>
                <c:pt idx="1">
                  <c:v>275.27999999999997</c:v>
                </c:pt>
                <c:pt idx="2">
                  <c:v>519.48</c:v>
                </c:pt>
                <c:pt idx="3">
                  <c:v>392.57</c:v>
                </c:pt>
                <c:pt idx="4">
                  <c:v>253.17250000000001</c:v>
                </c:pt>
                <c:pt idx="5">
                  <c:v>363.71</c:v>
                </c:pt>
                <c:pt idx="6">
                  <c:v>390.35</c:v>
                </c:pt>
                <c:pt idx="7">
                  <c:v>449.92</c:v>
                </c:pt>
                <c:pt idx="8">
                  <c:v>593.85</c:v>
                </c:pt>
                <c:pt idx="9">
                  <c:v>656.01</c:v>
                </c:pt>
                <c:pt idx="10">
                  <c:v>914.64</c:v>
                </c:pt>
                <c:pt idx="11">
                  <c:v>484.33</c:v>
                </c:pt>
                <c:pt idx="12">
                  <c:v>407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0"/>
          <c:order val="13"/>
          <c:tx>
            <c:strRef>
              <c:f>QC!$O$161</c:f>
              <c:strCache>
                <c:ptCount val="1"/>
                <c:pt idx="0">
                  <c:v>Tame hay</c:v>
                </c:pt>
              </c:strCache>
            </c:strRef>
          </c:tx>
          <c:spPr>
            <a:solidFill>
              <a:srgbClr val="9BBB59">
                <a:lumMod val="40000"/>
                <a:lumOff val="60000"/>
              </a:srgbClr>
            </a:solidFill>
            <a:ln w="25400">
              <a:noFill/>
            </a:ln>
          </c:spPr>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QC!$O$166:$O$206</c:f>
              <c:numCache>
                <c:formatCode>0</c:formatCode>
                <c:ptCount val="41"/>
                <c:pt idx="0">
                  <c:v>112194</c:v>
                </c:pt>
                <c:pt idx="1">
                  <c:v>103914</c:v>
                </c:pt>
                <c:pt idx="2">
                  <c:v>109296</c:v>
                </c:pt>
                <c:pt idx="3">
                  <c:v>111149.179</c:v>
                </c:pt>
                <c:pt idx="4">
                  <c:v>101328.8</c:v>
                </c:pt>
                <c:pt idx="5">
                  <c:v>110147</c:v>
                </c:pt>
                <c:pt idx="6">
                  <c:v>114873.5</c:v>
                </c:pt>
                <c:pt idx="7">
                  <c:v>107911.4</c:v>
                </c:pt>
                <c:pt idx="8">
                  <c:v>113514.2</c:v>
                </c:pt>
                <c:pt idx="9">
                  <c:v>98900</c:v>
                </c:pt>
                <c:pt idx="10">
                  <c:v>90160</c:v>
                </c:pt>
                <c:pt idx="11">
                  <c:v>118680</c:v>
                </c:pt>
                <c:pt idx="12">
                  <c:v>118680</c:v>
                </c:pt>
                <c:pt idx="13">
                  <c:v>140300</c:v>
                </c:pt>
                <c:pt idx="14">
                  <c:v>144440</c:v>
                </c:pt>
                <c:pt idx="15">
                  <c:v>132250</c:v>
                </c:pt>
                <c:pt idx="16">
                  <c:v>132020</c:v>
                </c:pt>
                <c:pt idx="17">
                  <c:v>144900</c:v>
                </c:pt>
                <c:pt idx="18">
                  <c:v>91770</c:v>
                </c:pt>
                <c:pt idx="19">
                  <c:v>98900</c:v>
                </c:pt>
                <c:pt idx="20">
                  <c:v>146050</c:v>
                </c:pt>
                <c:pt idx="21">
                  <c:v>133400</c:v>
                </c:pt>
                <c:pt idx="22">
                  <c:v>135700</c:v>
                </c:pt>
                <c:pt idx="23">
                  <c:v>131100</c:v>
                </c:pt>
                <c:pt idx="24">
                  <c:v>110397.7</c:v>
                </c:pt>
                <c:pt idx="25">
                  <c:v>98902.3</c:v>
                </c:pt>
                <c:pt idx="26">
                  <c:v>97754.6</c:v>
                </c:pt>
                <c:pt idx="27">
                  <c:v>93497.3</c:v>
                </c:pt>
                <c:pt idx="28">
                  <c:v>85109.2</c:v>
                </c:pt>
                <c:pt idx="29">
                  <c:v>86820.4</c:v>
                </c:pt>
                <c:pt idx="30">
                  <c:v>85672.7</c:v>
                </c:pt>
                <c:pt idx="31">
                  <c:v>91995.4</c:v>
                </c:pt>
                <c:pt idx="32">
                  <c:v>89700</c:v>
                </c:pt>
                <c:pt idx="33">
                  <c:v>102343.1</c:v>
                </c:pt>
                <c:pt idx="34">
                  <c:v>91995.4</c:v>
                </c:pt>
                <c:pt idx="35">
                  <c:v>102343.1</c:v>
                </c:pt>
                <c:pt idx="36">
                  <c:v>90847.7</c:v>
                </c:pt>
                <c:pt idx="37">
                  <c:v>90284.2</c:v>
                </c:pt>
                <c:pt idx="38">
                  <c:v>89700</c:v>
                </c:pt>
                <c:pt idx="39">
                  <c:v>88425.8</c:v>
                </c:pt>
                <c:pt idx="40">
                  <c:v>87404.6</c:v>
                </c:pt>
              </c:numCache>
            </c:numRef>
          </c:val>
        </c:ser>
        <c:ser>
          <c:idx val="1"/>
          <c:order val="14"/>
          <c:tx>
            <c:strRef>
              <c:f>QC!$P$161</c:f>
              <c:strCache>
                <c:ptCount val="1"/>
                <c:pt idx="0">
                  <c:v>Wheat, all</c:v>
                </c:pt>
              </c:strCache>
            </c:strRef>
          </c:tx>
          <c:spPr>
            <a:ln w="25400">
              <a:noFill/>
            </a:ln>
          </c:spPr>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QC!$P$166:$P$206</c:f>
              <c:numCache>
                <c:formatCode>0</c:formatCode>
                <c:ptCount val="41"/>
                <c:pt idx="0">
                  <c:v>142.56</c:v>
                </c:pt>
                <c:pt idx="1">
                  <c:v>200.64</c:v>
                </c:pt>
                <c:pt idx="2">
                  <c:v>306.72000000000003</c:v>
                </c:pt>
                <c:pt idx="3">
                  <c:v>287.39519999999999</c:v>
                </c:pt>
                <c:pt idx="4">
                  <c:v>339.36</c:v>
                </c:pt>
                <c:pt idx="5">
                  <c:v>426.24</c:v>
                </c:pt>
                <c:pt idx="6">
                  <c:v>481.44</c:v>
                </c:pt>
                <c:pt idx="7">
                  <c:v>599.04</c:v>
                </c:pt>
                <c:pt idx="8">
                  <c:v>573.6</c:v>
                </c:pt>
                <c:pt idx="9">
                  <c:v>446.4</c:v>
                </c:pt>
                <c:pt idx="10">
                  <c:v>393.6</c:v>
                </c:pt>
                <c:pt idx="11">
                  <c:v>576</c:v>
                </c:pt>
                <c:pt idx="12">
                  <c:v>787.2</c:v>
                </c:pt>
                <c:pt idx="13">
                  <c:v>796.8</c:v>
                </c:pt>
                <c:pt idx="14">
                  <c:v>832.8</c:v>
                </c:pt>
                <c:pt idx="15">
                  <c:v>751.2</c:v>
                </c:pt>
                <c:pt idx="16">
                  <c:v>662.4</c:v>
                </c:pt>
                <c:pt idx="17">
                  <c:v>729.6</c:v>
                </c:pt>
                <c:pt idx="18">
                  <c:v>517.44000000000005</c:v>
                </c:pt>
                <c:pt idx="19">
                  <c:v>578.4</c:v>
                </c:pt>
                <c:pt idx="20">
                  <c:v>546.72</c:v>
                </c:pt>
                <c:pt idx="21">
                  <c:v>504.48</c:v>
                </c:pt>
                <c:pt idx="22">
                  <c:v>477.12</c:v>
                </c:pt>
                <c:pt idx="23">
                  <c:v>444</c:v>
                </c:pt>
                <c:pt idx="24">
                  <c:v>391.68</c:v>
                </c:pt>
                <c:pt idx="25">
                  <c:v>338.4</c:v>
                </c:pt>
                <c:pt idx="26">
                  <c:v>341.28</c:v>
                </c:pt>
                <c:pt idx="27">
                  <c:v>426.24</c:v>
                </c:pt>
                <c:pt idx="28">
                  <c:v>547.20000000000005</c:v>
                </c:pt>
                <c:pt idx="29">
                  <c:v>698.4</c:v>
                </c:pt>
                <c:pt idx="30">
                  <c:v>825.6</c:v>
                </c:pt>
                <c:pt idx="31">
                  <c:v>784.8</c:v>
                </c:pt>
                <c:pt idx="32">
                  <c:v>776.64</c:v>
                </c:pt>
                <c:pt idx="33">
                  <c:v>769.92</c:v>
                </c:pt>
                <c:pt idx="34">
                  <c:v>833.76</c:v>
                </c:pt>
                <c:pt idx="35">
                  <c:v>717.6</c:v>
                </c:pt>
                <c:pt idx="36">
                  <c:v>712.8</c:v>
                </c:pt>
                <c:pt idx="37">
                  <c:v>753.6</c:v>
                </c:pt>
                <c:pt idx="38">
                  <c:v>556.79999999999995</c:v>
                </c:pt>
                <c:pt idx="39">
                  <c:v>768</c:v>
                </c:pt>
                <c:pt idx="40">
                  <c:v>879.84</c:v>
                </c:pt>
              </c:numCache>
            </c:numRef>
          </c:val>
        </c:ser>
        <c:ser>
          <c:idx val="15"/>
          <c:order val="15"/>
          <c:tx>
            <c:strRef>
              <c:f>QC!$Q$161</c:f>
              <c:strCache>
                <c:ptCount val="1"/>
                <c:pt idx="0">
                  <c:v>Potato</c:v>
                </c:pt>
              </c:strCache>
            </c:strRef>
          </c:tx>
          <c:spPr>
            <a:ln w="25400">
              <a:noFill/>
            </a:ln>
          </c:spPr>
          <c:cat>
            <c:numRef>
              <c:f>QC!$A$166:$A$206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QC!$Q$166:$Q$206</c:f>
              <c:numCache>
                <c:formatCode>0</c:formatCode>
                <c:ptCount val="41"/>
                <c:pt idx="0">
                  <c:v>1814.6258503401359</c:v>
                </c:pt>
                <c:pt idx="1">
                  <c:v>2101.473922902494</c:v>
                </c:pt>
                <c:pt idx="2">
                  <c:v>1777.9591836734694</c:v>
                </c:pt>
                <c:pt idx="3">
                  <c:v>1785.4421768707482</c:v>
                </c:pt>
                <c:pt idx="4">
                  <c:v>2133.6507936507937</c:v>
                </c:pt>
                <c:pt idx="5">
                  <c:v>1967.5283446712017</c:v>
                </c:pt>
                <c:pt idx="6">
                  <c:v>2281.065759637188</c:v>
                </c:pt>
                <c:pt idx="7">
                  <c:v>1970.7709750566892</c:v>
                </c:pt>
                <c:pt idx="8">
                  <c:v>1879.4784580498867</c:v>
                </c:pt>
                <c:pt idx="9">
                  <c:v>2093.4920634920636</c:v>
                </c:pt>
                <c:pt idx="10">
                  <c:v>1540.2494331065759</c:v>
                </c:pt>
                <c:pt idx="11">
                  <c:v>2080.7709750566892</c:v>
                </c:pt>
                <c:pt idx="12">
                  <c:v>2254.1269841269841</c:v>
                </c:pt>
                <c:pt idx="13">
                  <c:v>2026.3945578231294</c:v>
                </c:pt>
                <c:pt idx="14">
                  <c:v>2241.9047619047619</c:v>
                </c:pt>
                <c:pt idx="15">
                  <c:v>2101.7233560090704</c:v>
                </c:pt>
                <c:pt idx="16">
                  <c:v>2019.6598639455783</c:v>
                </c:pt>
                <c:pt idx="17">
                  <c:v>2076.5306122448978</c:v>
                </c:pt>
                <c:pt idx="18">
                  <c:v>1985.2380952380952</c:v>
                </c:pt>
                <c:pt idx="19">
                  <c:v>2540.4761904761904</c:v>
                </c:pt>
                <c:pt idx="20">
                  <c:v>2172.063492063492</c:v>
                </c:pt>
                <c:pt idx="21">
                  <c:v>2155.6009070294785</c:v>
                </c:pt>
                <c:pt idx="22">
                  <c:v>2359.1383219954646</c:v>
                </c:pt>
                <c:pt idx="23">
                  <c:v>2556.9387755102039</c:v>
                </c:pt>
                <c:pt idx="24">
                  <c:v>2501.8140589569161</c:v>
                </c:pt>
                <c:pt idx="25">
                  <c:v>2612.063492063492</c:v>
                </c:pt>
                <c:pt idx="26">
                  <c:v>2529.5011337868482</c:v>
                </c:pt>
                <c:pt idx="27">
                  <c:v>2609.0702947845803</c:v>
                </c:pt>
                <c:pt idx="28">
                  <c:v>2636.2585034013605</c:v>
                </c:pt>
                <c:pt idx="29">
                  <c:v>2512.2902494331061</c:v>
                </c:pt>
                <c:pt idx="30">
                  <c:v>2899.6598639455783</c:v>
                </c:pt>
                <c:pt idx="31">
                  <c:v>3059.5464852607711</c:v>
                </c:pt>
                <c:pt idx="32">
                  <c:v>2687.3922902494332</c:v>
                </c:pt>
                <c:pt idx="33">
                  <c:v>2908.8888888888891</c:v>
                </c:pt>
                <c:pt idx="34">
                  <c:v>3179.7732426303855</c:v>
                </c:pt>
                <c:pt idx="35">
                  <c:v>2731.7913832199547</c:v>
                </c:pt>
                <c:pt idx="36">
                  <c:v>2743.2653061224491</c:v>
                </c:pt>
                <c:pt idx="37">
                  <c:v>2864.988662131519</c:v>
                </c:pt>
                <c:pt idx="38">
                  <c:v>2806.1224489795918</c:v>
                </c:pt>
                <c:pt idx="39">
                  <c:v>2744.0136054421769</c:v>
                </c:pt>
                <c:pt idx="40">
                  <c:v>2950.7936507936506</c:v>
                </c:pt>
              </c:numCache>
            </c:numRef>
          </c:val>
        </c:ser>
        <c:dLbls>
          <c:showLegendKey val="0"/>
          <c:showVal val="0"/>
          <c:showCatName val="0"/>
          <c:showSerName val="0"/>
          <c:showPercent val="0"/>
          <c:showBubbleSize val="0"/>
        </c:dLbls>
        <c:axId val="181732096"/>
        <c:axId val="181733632"/>
      </c:areaChart>
      <c:dateAx>
        <c:axId val="181732096"/>
        <c:scaling>
          <c:orientation val="minMax"/>
        </c:scaling>
        <c:delete val="0"/>
        <c:axPos val="b"/>
        <c:numFmt formatCode="General" sourceLinked="1"/>
        <c:majorTickMark val="out"/>
        <c:minorTickMark val="none"/>
        <c:tickLblPos val="nextTo"/>
        <c:crossAx val="181733632"/>
        <c:crosses val="autoZero"/>
        <c:auto val="0"/>
        <c:lblOffset val="100"/>
        <c:baseTimeUnit val="days"/>
        <c:majorUnit val="5"/>
        <c:majorTimeUnit val="days"/>
      </c:dateAx>
      <c:valAx>
        <c:axId val="181733632"/>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181732096"/>
        <c:crosses val="autoZero"/>
        <c:crossBetween val="midCat"/>
        <c:dispUnits>
          <c:builtInUnit val="thousands"/>
        </c:dispUnits>
      </c:valAx>
    </c:plotArea>
    <c:legend>
      <c:legendPos val="r"/>
      <c:layout>
        <c:manualLayout>
          <c:xMode val="edge"/>
          <c:yMode val="edge"/>
          <c:x val="0.79679915723191386"/>
          <c:y val="8.153316129601447E-2"/>
          <c:w val="0.18799749803224425"/>
          <c:h val="0.8606312446238337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QC!$B$57</c:f>
              <c:strCache>
                <c:ptCount val="1"/>
                <c:pt idx="0">
                  <c:v>Barley</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QC!$B$62:$B$102</c:f>
              <c:numCache>
                <c:formatCode>0</c:formatCode>
                <c:ptCount val="41"/>
                <c:pt idx="0">
                  <c:v>483</c:v>
                </c:pt>
                <c:pt idx="1">
                  <c:v>625.79999999999995</c:v>
                </c:pt>
                <c:pt idx="2">
                  <c:v>785.4</c:v>
                </c:pt>
                <c:pt idx="3">
                  <c:v>812.49</c:v>
                </c:pt>
                <c:pt idx="4">
                  <c:v>972.3</c:v>
                </c:pt>
                <c:pt idx="5">
                  <c:v>1539.3</c:v>
                </c:pt>
                <c:pt idx="6">
                  <c:v>2205</c:v>
                </c:pt>
                <c:pt idx="7">
                  <c:v>3601.5</c:v>
                </c:pt>
                <c:pt idx="8">
                  <c:v>5399.1</c:v>
                </c:pt>
                <c:pt idx="9">
                  <c:v>7560</c:v>
                </c:pt>
                <c:pt idx="10">
                  <c:v>6720</c:v>
                </c:pt>
                <c:pt idx="11">
                  <c:v>8400</c:v>
                </c:pt>
                <c:pt idx="12">
                  <c:v>10017</c:v>
                </c:pt>
                <c:pt idx="13">
                  <c:v>10815</c:v>
                </c:pt>
                <c:pt idx="14">
                  <c:v>9597</c:v>
                </c:pt>
                <c:pt idx="15">
                  <c:v>9408</c:v>
                </c:pt>
                <c:pt idx="16">
                  <c:v>9387</c:v>
                </c:pt>
                <c:pt idx="17">
                  <c:v>10290</c:v>
                </c:pt>
                <c:pt idx="18">
                  <c:v>9534</c:v>
                </c:pt>
                <c:pt idx="19">
                  <c:v>11760</c:v>
                </c:pt>
                <c:pt idx="20">
                  <c:v>9135</c:v>
                </c:pt>
                <c:pt idx="21">
                  <c:v>7140</c:v>
                </c:pt>
                <c:pt idx="22">
                  <c:v>7350</c:v>
                </c:pt>
                <c:pt idx="23">
                  <c:v>7455</c:v>
                </c:pt>
                <c:pt idx="24">
                  <c:v>8715</c:v>
                </c:pt>
                <c:pt idx="25">
                  <c:v>8925</c:v>
                </c:pt>
                <c:pt idx="26">
                  <c:v>8715</c:v>
                </c:pt>
                <c:pt idx="27">
                  <c:v>8505</c:v>
                </c:pt>
                <c:pt idx="28">
                  <c:v>10920</c:v>
                </c:pt>
                <c:pt idx="29">
                  <c:v>10395</c:v>
                </c:pt>
                <c:pt idx="30">
                  <c:v>8610</c:v>
                </c:pt>
                <c:pt idx="31">
                  <c:v>7728</c:v>
                </c:pt>
                <c:pt idx="32">
                  <c:v>7140</c:v>
                </c:pt>
                <c:pt idx="33">
                  <c:v>6331.5</c:v>
                </c:pt>
                <c:pt idx="34">
                  <c:v>6468</c:v>
                </c:pt>
                <c:pt idx="35">
                  <c:v>5418</c:v>
                </c:pt>
                <c:pt idx="36">
                  <c:v>5796</c:v>
                </c:pt>
                <c:pt idx="37">
                  <c:v>5670</c:v>
                </c:pt>
                <c:pt idx="38">
                  <c:v>4116</c:v>
                </c:pt>
                <c:pt idx="39">
                  <c:v>4914</c:v>
                </c:pt>
                <c:pt idx="40">
                  <c:v>4641</c:v>
                </c:pt>
              </c:numCache>
            </c:numRef>
          </c:val>
        </c:ser>
        <c:ser>
          <c:idx val="3"/>
          <c:order val="1"/>
          <c:tx>
            <c:strRef>
              <c:f>QC!$C$57</c:f>
              <c:strCache>
                <c:ptCount val="1"/>
                <c:pt idx="0">
                  <c:v>Beans, dry</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QC!$C$62:$C$102</c:f>
              <c:numCache>
                <c:formatCode>0</c:formatCode>
                <c:ptCount val="41"/>
                <c:pt idx="0">
                  <c:v>35</c:v>
                </c:pt>
                <c:pt idx="1">
                  <c:v>42.5</c:v>
                </c:pt>
                <c:pt idx="2">
                  <c:v>60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250</c:v>
                </c:pt>
                <c:pt idx="20">
                  <c:v>270</c:v>
                </c:pt>
                <c:pt idx="21">
                  <c:v>260</c:v>
                </c:pt>
                <c:pt idx="22">
                  <c:v>495</c:v>
                </c:pt>
                <c:pt idx="23">
                  <c:v>490</c:v>
                </c:pt>
                <c:pt idx="24">
                  <c:v>515</c:v>
                </c:pt>
                <c:pt idx="25">
                  <c:v>520</c:v>
                </c:pt>
                <c:pt idx="26">
                  <c:v>725</c:v>
                </c:pt>
                <c:pt idx="27">
                  <c:v>725</c:v>
                </c:pt>
                <c:pt idx="28">
                  <c:v>625</c:v>
                </c:pt>
                <c:pt idx="29">
                  <c:v>900</c:v>
                </c:pt>
                <c:pt idx="30">
                  <c:v>1050</c:v>
                </c:pt>
                <c:pt idx="31">
                  <c:v>1000</c:v>
                </c:pt>
                <c:pt idx="32">
                  <c:v>910</c:v>
                </c:pt>
                <c:pt idx="33">
                  <c:v>620</c:v>
                </c:pt>
                <c:pt idx="34">
                  <c:v>625</c:v>
                </c:pt>
                <c:pt idx="35">
                  <c:v>550</c:v>
                </c:pt>
                <c:pt idx="36">
                  <c:v>250</c:v>
                </c:pt>
                <c:pt idx="37">
                  <c:v>350</c:v>
                </c:pt>
                <c:pt idx="38">
                  <c:v>0</c:v>
                </c:pt>
                <c:pt idx="39">
                  <c:v>0</c:v>
                </c:pt>
                <c:pt idx="40">
                  <c:v>0</c:v>
                </c:pt>
              </c:numCache>
            </c:numRef>
          </c:val>
        </c:ser>
        <c:ser>
          <c:idx val="4"/>
          <c:order val="2"/>
          <c:tx>
            <c:strRef>
              <c:f>QC!$D$57</c:f>
              <c:strCache>
                <c:ptCount val="1"/>
                <c:pt idx="0">
                  <c:v>Buckwheat</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QC!$D$62:$D$102</c:f>
              <c:numCache>
                <c:formatCode>0</c:formatCode>
                <c:ptCount val="41"/>
                <c:pt idx="0">
                  <c:v>27.135000000000002</c:v>
                </c:pt>
                <c:pt idx="1">
                  <c:v>28.475000000000001</c:v>
                </c:pt>
                <c:pt idx="2">
                  <c:v>31.49</c:v>
                </c:pt>
                <c:pt idx="3">
                  <c:v>34.17</c:v>
                </c:pt>
                <c:pt idx="4">
                  <c:v>37.520000000000003</c:v>
                </c:pt>
                <c:pt idx="5">
                  <c:v>44.22</c:v>
                </c:pt>
                <c:pt idx="6">
                  <c:v>60.97</c:v>
                </c:pt>
                <c:pt idx="7">
                  <c:v>54.94</c:v>
                </c:pt>
                <c:pt idx="8">
                  <c:v>47.57</c:v>
                </c:pt>
                <c:pt idx="9">
                  <c:v>48.24</c:v>
                </c:pt>
                <c:pt idx="10">
                  <c:v>80.400000000000006</c:v>
                </c:pt>
                <c:pt idx="11">
                  <c:v>67</c:v>
                </c:pt>
                <c:pt idx="12">
                  <c:v>73.7</c:v>
                </c:pt>
                <c:pt idx="13">
                  <c:v>90.45</c:v>
                </c:pt>
                <c:pt idx="14">
                  <c:v>46.9</c:v>
                </c:pt>
                <c:pt idx="15">
                  <c:v>27.47</c:v>
                </c:pt>
                <c:pt idx="16">
                  <c:v>28.14</c:v>
                </c:pt>
                <c:pt idx="17">
                  <c:v>39.53</c:v>
                </c:pt>
                <c:pt idx="18">
                  <c:v>21.44</c:v>
                </c:pt>
                <c:pt idx="19">
                  <c:v>6.3650000000000002</c:v>
                </c:pt>
                <c:pt idx="20">
                  <c:v>12.06</c:v>
                </c:pt>
                <c:pt idx="21">
                  <c:v>10.050000000000001</c:v>
                </c:pt>
                <c:pt idx="22">
                  <c:v>26.8</c:v>
                </c:pt>
                <c:pt idx="23">
                  <c:v>24.79</c:v>
                </c:pt>
                <c:pt idx="24">
                  <c:v>18.09</c:v>
                </c:pt>
                <c:pt idx="25">
                  <c:v>4.0199999999999996</c:v>
                </c:pt>
                <c:pt idx="26">
                  <c:v>5.36</c:v>
                </c:pt>
                <c:pt idx="27">
                  <c:v>6.7</c:v>
                </c:pt>
                <c:pt idx="28">
                  <c:v>5.36</c:v>
                </c:pt>
                <c:pt idx="29">
                  <c:v>8.7100000000000009</c:v>
                </c:pt>
                <c:pt idx="30">
                  <c:v>11.39</c:v>
                </c:pt>
                <c:pt idx="31">
                  <c:v>0</c:v>
                </c:pt>
                <c:pt idx="32">
                  <c:v>0</c:v>
                </c:pt>
                <c:pt idx="33">
                  <c:v>0</c:v>
                </c:pt>
                <c:pt idx="34">
                  <c:v>0</c:v>
                </c:pt>
                <c:pt idx="35">
                  <c:v>0</c:v>
                </c:pt>
                <c:pt idx="36">
                  <c:v>0</c:v>
                </c:pt>
                <c:pt idx="37">
                  <c:v>0</c:v>
                </c:pt>
                <c:pt idx="38">
                  <c:v>0</c:v>
                </c:pt>
                <c:pt idx="39">
                  <c:v>0</c:v>
                </c:pt>
                <c:pt idx="40">
                  <c:v>0</c:v>
                </c:pt>
              </c:numCache>
            </c:numRef>
          </c:val>
        </c:ser>
        <c:ser>
          <c:idx val="5"/>
          <c:order val="3"/>
          <c:tx>
            <c:strRef>
              <c:f>QC!$E$57</c:f>
              <c:strCache>
                <c:ptCount val="1"/>
                <c:pt idx="0">
                  <c:v>Canola</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QC!$E$62:$E$102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192</c:v>
                </c:pt>
                <c:pt idx="24">
                  <c:v>352</c:v>
                </c:pt>
                <c:pt idx="25">
                  <c:v>592</c:v>
                </c:pt>
                <c:pt idx="26">
                  <c:v>864</c:v>
                </c:pt>
                <c:pt idx="27">
                  <c:v>336</c:v>
                </c:pt>
                <c:pt idx="28">
                  <c:v>243.2</c:v>
                </c:pt>
                <c:pt idx="29">
                  <c:v>416</c:v>
                </c:pt>
                <c:pt idx="30">
                  <c:v>768</c:v>
                </c:pt>
                <c:pt idx="31">
                  <c:v>992</c:v>
                </c:pt>
                <c:pt idx="32">
                  <c:v>832</c:v>
                </c:pt>
                <c:pt idx="33">
                  <c:v>377.6</c:v>
                </c:pt>
                <c:pt idx="34">
                  <c:v>592</c:v>
                </c:pt>
                <c:pt idx="35">
                  <c:v>1120</c:v>
                </c:pt>
                <c:pt idx="36">
                  <c:v>752</c:v>
                </c:pt>
                <c:pt idx="37">
                  <c:v>800</c:v>
                </c:pt>
                <c:pt idx="38">
                  <c:v>1152</c:v>
                </c:pt>
                <c:pt idx="39">
                  <c:v>1056</c:v>
                </c:pt>
                <c:pt idx="40">
                  <c:v>1072</c:v>
                </c:pt>
              </c:numCache>
            </c:numRef>
          </c:val>
        </c:ser>
        <c:ser>
          <c:idx val="6"/>
          <c:order val="4"/>
          <c:tx>
            <c:strRef>
              <c:f>QC!$F$57</c:f>
              <c:strCache>
                <c:ptCount val="1"/>
                <c:pt idx="0">
                  <c:v>Corn for grain</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QC!$F$62:$F$102</c:f>
              <c:numCache>
                <c:formatCode>0</c:formatCode>
                <c:ptCount val="41"/>
                <c:pt idx="0">
                  <c:v>2571.6</c:v>
                </c:pt>
                <c:pt idx="1">
                  <c:v>2787.6</c:v>
                </c:pt>
                <c:pt idx="2">
                  <c:v>3691.2</c:v>
                </c:pt>
                <c:pt idx="3">
                  <c:v>3636</c:v>
                </c:pt>
                <c:pt idx="4">
                  <c:v>4108.8</c:v>
                </c:pt>
                <c:pt idx="5">
                  <c:v>5898</c:v>
                </c:pt>
                <c:pt idx="6">
                  <c:v>8412</c:v>
                </c:pt>
                <c:pt idx="7">
                  <c:v>10058.4</c:v>
                </c:pt>
                <c:pt idx="8">
                  <c:v>11704.8</c:v>
                </c:pt>
                <c:pt idx="9">
                  <c:v>12480</c:v>
                </c:pt>
                <c:pt idx="10">
                  <c:v>11700</c:v>
                </c:pt>
                <c:pt idx="11">
                  <c:v>15480</c:v>
                </c:pt>
                <c:pt idx="12">
                  <c:v>17040</c:v>
                </c:pt>
                <c:pt idx="13">
                  <c:v>13560</c:v>
                </c:pt>
                <c:pt idx="14">
                  <c:v>17640</c:v>
                </c:pt>
                <c:pt idx="15">
                  <c:v>18840</c:v>
                </c:pt>
                <c:pt idx="16">
                  <c:v>19920</c:v>
                </c:pt>
                <c:pt idx="17">
                  <c:v>22800</c:v>
                </c:pt>
                <c:pt idx="18">
                  <c:v>22440</c:v>
                </c:pt>
                <c:pt idx="19">
                  <c:v>17160</c:v>
                </c:pt>
                <c:pt idx="20">
                  <c:v>22440</c:v>
                </c:pt>
                <c:pt idx="21">
                  <c:v>24240</c:v>
                </c:pt>
                <c:pt idx="22">
                  <c:v>24360</c:v>
                </c:pt>
                <c:pt idx="23">
                  <c:v>27600</c:v>
                </c:pt>
                <c:pt idx="24">
                  <c:v>26160</c:v>
                </c:pt>
                <c:pt idx="25">
                  <c:v>32280</c:v>
                </c:pt>
                <c:pt idx="26">
                  <c:v>36300</c:v>
                </c:pt>
                <c:pt idx="27">
                  <c:v>24480</c:v>
                </c:pt>
                <c:pt idx="28">
                  <c:v>35820</c:v>
                </c:pt>
                <c:pt idx="29">
                  <c:v>37200</c:v>
                </c:pt>
                <c:pt idx="30">
                  <c:v>42000</c:v>
                </c:pt>
                <c:pt idx="31">
                  <c:v>41400</c:v>
                </c:pt>
                <c:pt idx="32">
                  <c:v>40200</c:v>
                </c:pt>
                <c:pt idx="33">
                  <c:v>32400</c:v>
                </c:pt>
                <c:pt idx="34">
                  <c:v>49200</c:v>
                </c:pt>
                <c:pt idx="35">
                  <c:v>37800</c:v>
                </c:pt>
                <c:pt idx="36">
                  <c:v>32640</c:v>
                </c:pt>
                <c:pt idx="37">
                  <c:v>40920</c:v>
                </c:pt>
                <c:pt idx="38">
                  <c:v>37500</c:v>
                </c:pt>
                <c:pt idx="39">
                  <c:v>42060</c:v>
                </c:pt>
                <c:pt idx="40">
                  <c:v>45300</c:v>
                </c:pt>
              </c:numCache>
            </c:numRef>
          </c:val>
        </c:ser>
        <c:ser>
          <c:idx val="7"/>
          <c:order val="5"/>
          <c:tx>
            <c:strRef>
              <c:f>QC!$G$57</c:f>
              <c:strCache>
                <c:ptCount val="1"/>
                <c:pt idx="0">
                  <c:v>Corn, fodder</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QC!$G$62:$G$102</c:f>
              <c:numCache>
                <c:formatCode>0</c:formatCode>
                <c:ptCount val="41"/>
                <c:pt idx="0">
                  <c:v>10074.4</c:v>
                </c:pt>
                <c:pt idx="1">
                  <c:v>11279.8</c:v>
                </c:pt>
                <c:pt idx="2">
                  <c:v>14151.200000000003</c:v>
                </c:pt>
                <c:pt idx="3">
                  <c:v>16216.109000000002</c:v>
                </c:pt>
                <c:pt idx="4">
                  <c:v>16196.460000000003</c:v>
                </c:pt>
                <c:pt idx="5">
                  <c:v>15903.440000000002</c:v>
                </c:pt>
                <c:pt idx="6">
                  <c:v>14873.460000000003</c:v>
                </c:pt>
                <c:pt idx="7">
                  <c:v>14086.030000000002</c:v>
                </c:pt>
                <c:pt idx="8">
                  <c:v>14096.810000000001</c:v>
                </c:pt>
                <c:pt idx="9">
                  <c:v>12740</c:v>
                </c:pt>
                <c:pt idx="10">
                  <c:v>11760</c:v>
                </c:pt>
                <c:pt idx="11">
                  <c:v>14210.000000000002</c:v>
                </c:pt>
                <c:pt idx="12">
                  <c:v>12740</c:v>
                </c:pt>
                <c:pt idx="13">
                  <c:v>8820</c:v>
                </c:pt>
                <c:pt idx="14">
                  <c:v>9212</c:v>
                </c:pt>
                <c:pt idx="15">
                  <c:v>7448.0000000000009</c:v>
                </c:pt>
                <c:pt idx="16">
                  <c:v>6615.0000000000009</c:v>
                </c:pt>
                <c:pt idx="17">
                  <c:v>5978</c:v>
                </c:pt>
                <c:pt idx="18">
                  <c:v>4312</c:v>
                </c:pt>
                <c:pt idx="19">
                  <c:v>4410</c:v>
                </c:pt>
                <c:pt idx="20">
                  <c:v>3920.0000000000005</c:v>
                </c:pt>
                <c:pt idx="21">
                  <c:v>3136</c:v>
                </c:pt>
                <c:pt idx="22">
                  <c:v>3724.0000000000005</c:v>
                </c:pt>
                <c:pt idx="23">
                  <c:v>5292</c:v>
                </c:pt>
                <c:pt idx="24">
                  <c:v>6712.0200000000013</c:v>
                </c:pt>
                <c:pt idx="25">
                  <c:v>7449.9600000000009</c:v>
                </c:pt>
                <c:pt idx="26">
                  <c:v>7348.0400000000009</c:v>
                </c:pt>
                <c:pt idx="27">
                  <c:v>5094.04</c:v>
                </c:pt>
                <c:pt idx="28">
                  <c:v>7201.0400000000009</c:v>
                </c:pt>
                <c:pt idx="29">
                  <c:v>6859.0200000000013</c:v>
                </c:pt>
                <c:pt idx="30">
                  <c:v>7103.5300000000007</c:v>
                </c:pt>
                <c:pt idx="31">
                  <c:v>8699.4599999999991</c:v>
                </c:pt>
                <c:pt idx="32">
                  <c:v>8819.51</c:v>
                </c:pt>
                <c:pt idx="33">
                  <c:v>9997.4699999999993</c:v>
                </c:pt>
                <c:pt idx="34">
                  <c:v>9210.5300000000007</c:v>
                </c:pt>
                <c:pt idx="35">
                  <c:v>8206.0300000000007</c:v>
                </c:pt>
                <c:pt idx="36">
                  <c:v>10290.49</c:v>
                </c:pt>
                <c:pt idx="37">
                  <c:v>10388.49</c:v>
                </c:pt>
                <c:pt idx="38">
                  <c:v>9801.4699999999993</c:v>
                </c:pt>
                <c:pt idx="39">
                  <c:v>11908.47</c:v>
                </c:pt>
                <c:pt idx="40">
                  <c:v>10117.52</c:v>
                </c:pt>
              </c:numCache>
            </c:numRef>
          </c:val>
        </c:ser>
        <c:ser>
          <c:idx val="8"/>
          <c:order val="6"/>
          <c:tx>
            <c:strRef>
              <c:f>QC!$H$57</c:f>
              <c:strCache>
                <c:ptCount val="1"/>
                <c:pt idx="0">
                  <c:v>Flaxseed</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QC!$H$62:$H$102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QC!$I$57</c:f>
              <c:strCache>
                <c:ptCount val="1"/>
                <c:pt idx="0">
                  <c:v>Mixed grains</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QC!$I$62:$I$102</c:f>
              <c:numCache>
                <c:formatCode>0</c:formatCode>
                <c:ptCount val="41"/>
                <c:pt idx="0">
                  <c:v>1554.75</c:v>
                </c:pt>
                <c:pt idx="1">
                  <c:v>1957.5</c:v>
                </c:pt>
                <c:pt idx="2">
                  <c:v>2151</c:v>
                </c:pt>
                <c:pt idx="3">
                  <c:v>1908</c:v>
                </c:pt>
                <c:pt idx="4">
                  <c:v>1824.75</c:v>
                </c:pt>
                <c:pt idx="5">
                  <c:v>2436.75</c:v>
                </c:pt>
                <c:pt idx="6">
                  <c:v>2607.75</c:v>
                </c:pt>
                <c:pt idx="7">
                  <c:v>2893.5</c:v>
                </c:pt>
                <c:pt idx="8">
                  <c:v>2927.25</c:v>
                </c:pt>
                <c:pt idx="9">
                  <c:v>3240</c:v>
                </c:pt>
                <c:pt idx="10">
                  <c:v>2745</c:v>
                </c:pt>
                <c:pt idx="11">
                  <c:v>2880</c:v>
                </c:pt>
                <c:pt idx="12">
                  <c:v>2925</c:v>
                </c:pt>
                <c:pt idx="13">
                  <c:v>1867.5</c:v>
                </c:pt>
                <c:pt idx="14">
                  <c:v>1755</c:v>
                </c:pt>
                <c:pt idx="15">
                  <c:v>1755</c:v>
                </c:pt>
                <c:pt idx="16">
                  <c:v>1597.5</c:v>
                </c:pt>
                <c:pt idx="17">
                  <c:v>1800</c:v>
                </c:pt>
                <c:pt idx="18">
                  <c:v>1642.5</c:v>
                </c:pt>
                <c:pt idx="19">
                  <c:v>2047.5</c:v>
                </c:pt>
                <c:pt idx="20">
                  <c:v>2115</c:v>
                </c:pt>
                <c:pt idx="21">
                  <c:v>1935</c:v>
                </c:pt>
                <c:pt idx="22">
                  <c:v>2070</c:v>
                </c:pt>
                <c:pt idx="23">
                  <c:v>2047.5</c:v>
                </c:pt>
                <c:pt idx="24">
                  <c:v>2092.5</c:v>
                </c:pt>
                <c:pt idx="25">
                  <c:v>2317.5</c:v>
                </c:pt>
                <c:pt idx="26">
                  <c:v>2205</c:v>
                </c:pt>
                <c:pt idx="27">
                  <c:v>1777.5</c:v>
                </c:pt>
                <c:pt idx="28">
                  <c:v>2092.5</c:v>
                </c:pt>
                <c:pt idx="29">
                  <c:v>1665</c:v>
                </c:pt>
                <c:pt idx="30">
                  <c:v>1530</c:v>
                </c:pt>
                <c:pt idx="31">
                  <c:v>1575</c:v>
                </c:pt>
                <c:pt idx="32">
                  <c:v>1462.5</c:v>
                </c:pt>
                <c:pt idx="33">
                  <c:v>1311.75</c:v>
                </c:pt>
                <c:pt idx="34">
                  <c:v>1575</c:v>
                </c:pt>
                <c:pt idx="35">
                  <c:v>1080</c:v>
                </c:pt>
                <c:pt idx="36">
                  <c:v>1192.5</c:v>
                </c:pt>
                <c:pt idx="37">
                  <c:v>1327.5</c:v>
                </c:pt>
                <c:pt idx="38">
                  <c:v>945</c:v>
                </c:pt>
                <c:pt idx="39">
                  <c:v>922.5</c:v>
                </c:pt>
                <c:pt idx="40">
                  <c:v>866.25</c:v>
                </c:pt>
              </c:numCache>
            </c:numRef>
          </c:val>
        </c:ser>
        <c:ser>
          <c:idx val="10"/>
          <c:order val="8"/>
          <c:tx>
            <c:strRef>
              <c:f>QC!$J$57</c:f>
              <c:strCache>
                <c:ptCount val="1"/>
                <c:pt idx="0">
                  <c:v>Oats</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QC!$J$62:$J$102</c:f>
              <c:numCache>
                <c:formatCode>0</c:formatCode>
                <c:ptCount val="41"/>
                <c:pt idx="0">
                  <c:v>7096.8</c:v>
                </c:pt>
                <c:pt idx="1">
                  <c:v>8812.7999999999993</c:v>
                </c:pt>
                <c:pt idx="2">
                  <c:v>8757.6</c:v>
                </c:pt>
                <c:pt idx="3">
                  <c:v>8077.0079999999998</c:v>
                </c:pt>
                <c:pt idx="4">
                  <c:v>7358.4</c:v>
                </c:pt>
                <c:pt idx="5">
                  <c:v>8203.2000000000007</c:v>
                </c:pt>
                <c:pt idx="6">
                  <c:v>8138.4</c:v>
                </c:pt>
                <c:pt idx="7">
                  <c:v>6696</c:v>
                </c:pt>
                <c:pt idx="8">
                  <c:v>6393.6</c:v>
                </c:pt>
                <c:pt idx="9">
                  <c:v>7440</c:v>
                </c:pt>
                <c:pt idx="10">
                  <c:v>7200</c:v>
                </c:pt>
                <c:pt idx="11">
                  <c:v>8640</c:v>
                </c:pt>
                <c:pt idx="12">
                  <c:v>8640</c:v>
                </c:pt>
                <c:pt idx="13">
                  <c:v>5376</c:v>
                </c:pt>
                <c:pt idx="14">
                  <c:v>5448</c:v>
                </c:pt>
                <c:pt idx="15">
                  <c:v>6144</c:v>
                </c:pt>
                <c:pt idx="16">
                  <c:v>5952</c:v>
                </c:pt>
                <c:pt idx="17">
                  <c:v>5712</c:v>
                </c:pt>
                <c:pt idx="18">
                  <c:v>4272</c:v>
                </c:pt>
                <c:pt idx="19">
                  <c:v>6624</c:v>
                </c:pt>
                <c:pt idx="20">
                  <c:v>5400</c:v>
                </c:pt>
                <c:pt idx="21">
                  <c:v>4392</c:v>
                </c:pt>
                <c:pt idx="22">
                  <c:v>4200</c:v>
                </c:pt>
                <c:pt idx="23">
                  <c:v>4440</c:v>
                </c:pt>
                <c:pt idx="24">
                  <c:v>4680</c:v>
                </c:pt>
                <c:pt idx="25">
                  <c:v>4728</c:v>
                </c:pt>
                <c:pt idx="26">
                  <c:v>4560</c:v>
                </c:pt>
                <c:pt idx="27">
                  <c:v>4320</c:v>
                </c:pt>
                <c:pt idx="28">
                  <c:v>5232</c:v>
                </c:pt>
                <c:pt idx="29">
                  <c:v>6480</c:v>
                </c:pt>
                <c:pt idx="30">
                  <c:v>6720</c:v>
                </c:pt>
                <c:pt idx="31">
                  <c:v>6672</c:v>
                </c:pt>
                <c:pt idx="32">
                  <c:v>6360</c:v>
                </c:pt>
                <c:pt idx="33">
                  <c:v>6480</c:v>
                </c:pt>
                <c:pt idx="34">
                  <c:v>6720</c:v>
                </c:pt>
                <c:pt idx="35">
                  <c:v>4920</c:v>
                </c:pt>
                <c:pt idx="36">
                  <c:v>5280</c:v>
                </c:pt>
                <c:pt idx="37">
                  <c:v>6312</c:v>
                </c:pt>
                <c:pt idx="38">
                  <c:v>5352</c:v>
                </c:pt>
                <c:pt idx="39">
                  <c:v>5280</c:v>
                </c:pt>
                <c:pt idx="40">
                  <c:v>4536</c:v>
                </c:pt>
              </c:numCache>
            </c:numRef>
          </c:val>
        </c:ser>
        <c:ser>
          <c:idx val="11"/>
          <c:order val="9"/>
          <c:tx>
            <c:strRef>
              <c:f>QC!$K$57</c:f>
              <c:strCache>
                <c:ptCount val="1"/>
                <c:pt idx="0">
                  <c:v>Peas, dry</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QC!$K$62:$K$102</c:f>
              <c:numCache>
                <c:formatCode>0</c:formatCode>
                <c:ptCount val="41"/>
                <c:pt idx="0">
                  <c:v>15.712</c:v>
                </c:pt>
                <c:pt idx="1">
                  <c:v>19.64</c:v>
                </c:pt>
                <c:pt idx="2">
                  <c:v>27.495999999999999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QC!$L$57</c:f>
              <c:strCache>
                <c:ptCount val="1"/>
                <c:pt idx="0">
                  <c:v>Rye, all</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QC!$L$62:$L$102</c:f>
              <c:numCache>
                <c:formatCode>0</c:formatCode>
                <c:ptCount val="41"/>
                <c:pt idx="0">
                  <c:v>52.5</c:v>
                </c:pt>
                <c:pt idx="1">
                  <c:v>82.5</c:v>
                </c:pt>
                <c:pt idx="2">
                  <c:v>120</c:v>
                </c:pt>
                <c:pt idx="3">
                  <c:v>192.5</c:v>
                </c:pt>
                <c:pt idx="4">
                  <c:v>165</c:v>
                </c:pt>
                <c:pt idx="5">
                  <c:v>122.5</c:v>
                </c:pt>
                <c:pt idx="6">
                  <c:v>170</c:v>
                </c:pt>
                <c:pt idx="7">
                  <c:v>120</c:v>
                </c:pt>
                <c:pt idx="8">
                  <c:v>0</c:v>
                </c:pt>
                <c:pt idx="9">
                  <c:v>0</c:v>
                </c:pt>
                <c:pt idx="10">
                  <c:v>0</c:v>
                </c:pt>
                <c:pt idx="11">
                  <c:v>0</c:v>
                </c:pt>
                <c:pt idx="12">
                  <c:v>0</c:v>
                </c:pt>
                <c:pt idx="13">
                  <c:v>0</c:v>
                </c:pt>
                <c:pt idx="14">
                  <c:v>0</c:v>
                </c:pt>
                <c:pt idx="15">
                  <c:v>0</c:v>
                </c:pt>
                <c:pt idx="16">
                  <c:v>0</c:v>
                </c:pt>
                <c:pt idx="17">
                  <c:v>0</c:v>
                </c:pt>
                <c:pt idx="18">
                  <c:v>85</c:v>
                </c:pt>
                <c:pt idx="19">
                  <c:v>37.5</c:v>
                </c:pt>
                <c:pt idx="20">
                  <c:v>20</c:v>
                </c:pt>
                <c:pt idx="21">
                  <c:v>55</c:v>
                </c:pt>
                <c:pt idx="22">
                  <c:v>50</c:v>
                </c:pt>
                <c:pt idx="23">
                  <c:v>60</c:v>
                </c:pt>
                <c:pt idx="24">
                  <c:v>52.5</c:v>
                </c:pt>
                <c:pt idx="25">
                  <c:v>70</c:v>
                </c:pt>
                <c:pt idx="26">
                  <c:v>77.5</c:v>
                </c:pt>
                <c:pt idx="27">
                  <c:v>77.5</c:v>
                </c:pt>
                <c:pt idx="28">
                  <c:v>105</c:v>
                </c:pt>
                <c:pt idx="29">
                  <c:v>75</c:v>
                </c:pt>
                <c:pt idx="30">
                  <c:v>75</c:v>
                </c:pt>
                <c:pt idx="31">
                  <c:v>62.5</c:v>
                </c:pt>
                <c:pt idx="32">
                  <c:v>30</c:v>
                </c:pt>
                <c:pt idx="33">
                  <c:v>110</c:v>
                </c:pt>
                <c:pt idx="34">
                  <c:v>0</c:v>
                </c:pt>
                <c:pt idx="35">
                  <c:v>0</c:v>
                </c:pt>
                <c:pt idx="36">
                  <c:v>0</c:v>
                </c:pt>
                <c:pt idx="37">
                  <c:v>0</c:v>
                </c:pt>
                <c:pt idx="38">
                  <c:v>0</c:v>
                </c:pt>
                <c:pt idx="39">
                  <c:v>0</c:v>
                </c:pt>
                <c:pt idx="40">
                  <c:v>0</c:v>
                </c:pt>
              </c:numCache>
            </c:numRef>
          </c:val>
        </c:ser>
        <c:ser>
          <c:idx val="13"/>
          <c:order val="11"/>
          <c:tx>
            <c:strRef>
              <c:f>QC!$M$57</c:f>
              <c:strCache>
                <c:ptCount val="1"/>
                <c:pt idx="0">
                  <c:v>Soybeans</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QC!$M$62:$M$102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550</c:v>
                </c:pt>
                <c:pt idx="14">
                  <c:v>979</c:v>
                </c:pt>
                <c:pt idx="15">
                  <c:v>1573</c:v>
                </c:pt>
                <c:pt idx="16">
                  <c:v>2365</c:v>
                </c:pt>
                <c:pt idx="17">
                  <c:v>2805</c:v>
                </c:pt>
                <c:pt idx="18">
                  <c:v>3630</c:v>
                </c:pt>
                <c:pt idx="19">
                  <c:v>4620</c:v>
                </c:pt>
                <c:pt idx="20">
                  <c:v>5775</c:v>
                </c:pt>
                <c:pt idx="21">
                  <c:v>9515</c:v>
                </c:pt>
                <c:pt idx="22">
                  <c:v>13750</c:v>
                </c:pt>
                <c:pt idx="23">
                  <c:v>14300</c:v>
                </c:pt>
                <c:pt idx="24">
                  <c:v>18535</c:v>
                </c:pt>
                <c:pt idx="25">
                  <c:v>21450</c:v>
                </c:pt>
                <c:pt idx="26">
                  <c:v>23925</c:v>
                </c:pt>
                <c:pt idx="27">
                  <c:v>21175</c:v>
                </c:pt>
                <c:pt idx="28">
                  <c:v>17325</c:v>
                </c:pt>
                <c:pt idx="29">
                  <c:v>17325</c:v>
                </c:pt>
                <c:pt idx="30">
                  <c:v>21450</c:v>
                </c:pt>
                <c:pt idx="31">
                  <c:v>28600</c:v>
                </c:pt>
                <c:pt idx="32">
                  <c:v>27775</c:v>
                </c:pt>
                <c:pt idx="33">
                  <c:v>29425</c:v>
                </c:pt>
                <c:pt idx="34">
                  <c:v>25960</c:v>
                </c:pt>
                <c:pt idx="35">
                  <c:v>33000</c:v>
                </c:pt>
                <c:pt idx="36">
                  <c:v>29150</c:v>
                </c:pt>
                <c:pt idx="37">
                  <c:v>45265</c:v>
                </c:pt>
                <c:pt idx="38">
                  <c:v>44000</c:v>
                </c:pt>
                <c:pt idx="39">
                  <c:v>46365</c:v>
                </c:pt>
                <c:pt idx="40">
                  <c:v>46585</c:v>
                </c:pt>
              </c:numCache>
            </c:numRef>
          </c:val>
        </c:ser>
        <c:ser>
          <c:idx val="14"/>
          <c:order val="12"/>
          <c:tx>
            <c:strRef>
              <c:f>QC!$N$57</c:f>
              <c:strCache>
                <c:ptCount val="1"/>
                <c:pt idx="0">
                  <c:v>Sugar beets</c:v>
                </c:pt>
              </c:strCache>
            </c:strRef>
          </c:tx>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QC!$N$62:$N$102</c:f>
              <c:numCache>
                <c:formatCode>0</c:formatCode>
                <c:ptCount val="41"/>
                <c:pt idx="0">
                  <c:v>183.35</c:v>
                </c:pt>
                <c:pt idx="1">
                  <c:v>141.36000000000001</c:v>
                </c:pt>
                <c:pt idx="2">
                  <c:v>266.76</c:v>
                </c:pt>
                <c:pt idx="3">
                  <c:v>201.59</c:v>
                </c:pt>
                <c:pt idx="4">
                  <c:v>130.00749999999999</c:v>
                </c:pt>
                <c:pt idx="5">
                  <c:v>186.77</c:v>
                </c:pt>
                <c:pt idx="6">
                  <c:v>200.45</c:v>
                </c:pt>
                <c:pt idx="7">
                  <c:v>231.04</c:v>
                </c:pt>
                <c:pt idx="8">
                  <c:v>304.95</c:v>
                </c:pt>
                <c:pt idx="9">
                  <c:v>336.87</c:v>
                </c:pt>
                <c:pt idx="10">
                  <c:v>469.68</c:v>
                </c:pt>
                <c:pt idx="11">
                  <c:v>248.71</c:v>
                </c:pt>
                <c:pt idx="12">
                  <c:v>209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0"/>
          <c:order val="13"/>
          <c:tx>
            <c:strRef>
              <c:f>QC!$O$57</c:f>
              <c:strCache>
                <c:ptCount val="1"/>
                <c:pt idx="0">
                  <c:v>Tame hay</c:v>
                </c:pt>
              </c:strCache>
            </c:strRef>
          </c:tx>
          <c:spPr>
            <a:solidFill>
              <a:srgbClr val="9BBB59">
                <a:lumMod val="40000"/>
                <a:lumOff val="60000"/>
              </a:srgbClr>
            </a:solidFill>
            <a:ln w="25400">
              <a:noFill/>
            </a:ln>
          </c:spPr>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QC!$O$62:$O$102</c:f>
              <c:numCache>
                <c:formatCode>0</c:formatCode>
                <c:ptCount val="41"/>
                <c:pt idx="0">
                  <c:v>95121</c:v>
                </c:pt>
                <c:pt idx="1">
                  <c:v>88101</c:v>
                </c:pt>
                <c:pt idx="2">
                  <c:v>92664</c:v>
                </c:pt>
                <c:pt idx="3">
                  <c:v>94235.173500000004</c:v>
                </c:pt>
                <c:pt idx="4">
                  <c:v>85909.2</c:v>
                </c:pt>
                <c:pt idx="5">
                  <c:v>93385.5</c:v>
                </c:pt>
                <c:pt idx="6">
                  <c:v>97392.75</c:v>
                </c:pt>
                <c:pt idx="7">
                  <c:v>91490.1</c:v>
                </c:pt>
                <c:pt idx="8">
                  <c:v>96240.3</c:v>
                </c:pt>
                <c:pt idx="9">
                  <c:v>83850</c:v>
                </c:pt>
                <c:pt idx="10">
                  <c:v>76440</c:v>
                </c:pt>
                <c:pt idx="11">
                  <c:v>100620</c:v>
                </c:pt>
                <c:pt idx="12">
                  <c:v>100620</c:v>
                </c:pt>
                <c:pt idx="13">
                  <c:v>118950</c:v>
                </c:pt>
                <c:pt idx="14">
                  <c:v>122460</c:v>
                </c:pt>
                <c:pt idx="15">
                  <c:v>112125</c:v>
                </c:pt>
                <c:pt idx="16">
                  <c:v>111930</c:v>
                </c:pt>
                <c:pt idx="17">
                  <c:v>122850</c:v>
                </c:pt>
                <c:pt idx="18">
                  <c:v>77805</c:v>
                </c:pt>
                <c:pt idx="19">
                  <c:v>83850</c:v>
                </c:pt>
                <c:pt idx="20">
                  <c:v>123825</c:v>
                </c:pt>
                <c:pt idx="21">
                  <c:v>113100</c:v>
                </c:pt>
                <c:pt idx="22">
                  <c:v>115050</c:v>
                </c:pt>
                <c:pt idx="23">
                  <c:v>111150</c:v>
                </c:pt>
                <c:pt idx="24">
                  <c:v>93598.05</c:v>
                </c:pt>
                <c:pt idx="25">
                  <c:v>83851.95</c:v>
                </c:pt>
                <c:pt idx="26">
                  <c:v>82878.899999999994</c:v>
                </c:pt>
                <c:pt idx="27">
                  <c:v>79269.45</c:v>
                </c:pt>
                <c:pt idx="28">
                  <c:v>72157.8</c:v>
                </c:pt>
                <c:pt idx="29">
                  <c:v>73608.600000000006</c:v>
                </c:pt>
                <c:pt idx="30">
                  <c:v>72635.55</c:v>
                </c:pt>
                <c:pt idx="31">
                  <c:v>77996.100000000006</c:v>
                </c:pt>
                <c:pt idx="32">
                  <c:v>76050</c:v>
                </c:pt>
                <c:pt idx="33">
                  <c:v>86769.15</c:v>
                </c:pt>
                <c:pt idx="34">
                  <c:v>77996.100000000006</c:v>
                </c:pt>
                <c:pt idx="35">
                  <c:v>86769.15</c:v>
                </c:pt>
                <c:pt idx="36">
                  <c:v>77023.05</c:v>
                </c:pt>
                <c:pt idx="37">
                  <c:v>76545.3</c:v>
                </c:pt>
                <c:pt idx="38">
                  <c:v>76050</c:v>
                </c:pt>
                <c:pt idx="39">
                  <c:v>74969.7</c:v>
                </c:pt>
                <c:pt idx="40">
                  <c:v>74103.899999999994</c:v>
                </c:pt>
              </c:numCache>
            </c:numRef>
          </c:val>
        </c:ser>
        <c:ser>
          <c:idx val="1"/>
          <c:order val="14"/>
          <c:tx>
            <c:strRef>
              <c:f>QC!$P$57</c:f>
              <c:strCache>
                <c:ptCount val="1"/>
                <c:pt idx="0">
                  <c:v>Wheat, all</c:v>
                </c:pt>
              </c:strCache>
            </c:strRef>
          </c:tx>
          <c:spPr>
            <a:ln w="25400">
              <a:noFill/>
            </a:ln>
          </c:spPr>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QC!$P$62:$P$102</c:f>
              <c:numCache>
                <c:formatCode>0</c:formatCode>
                <c:ptCount val="41"/>
                <c:pt idx="0">
                  <c:v>495.99</c:v>
                </c:pt>
                <c:pt idx="1">
                  <c:v>698.06</c:v>
                </c:pt>
                <c:pt idx="2">
                  <c:v>1067.1300000000001</c:v>
                </c:pt>
                <c:pt idx="3">
                  <c:v>999.89579999999989</c:v>
                </c:pt>
                <c:pt idx="4">
                  <c:v>1180.69</c:v>
                </c:pt>
                <c:pt idx="5">
                  <c:v>1482.96</c:v>
                </c:pt>
                <c:pt idx="6">
                  <c:v>1675.01</c:v>
                </c:pt>
                <c:pt idx="7">
                  <c:v>2084.16</c:v>
                </c:pt>
                <c:pt idx="8">
                  <c:v>1995.65</c:v>
                </c:pt>
                <c:pt idx="9">
                  <c:v>1553.1</c:v>
                </c:pt>
                <c:pt idx="10">
                  <c:v>1369.4</c:v>
                </c:pt>
                <c:pt idx="11">
                  <c:v>2004</c:v>
                </c:pt>
                <c:pt idx="12">
                  <c:v>2738.8</c:v>
                </c:pt>
                <c:pt idx="13">
                  <c:v>2772.2</c:v>
                </c:pt>
                <c:pt idx="14">
                  <c:v>2897.45</c:v>
                </c:pt>
                <c:pt idx="15">
                  <c:v>2613.5500000000002</c:v>
                </c:pt>
                <c:pt idx="16">
                  <c:v>2304.6</c:v>
                </c:pt>
                <c:pt idx="17">
                  <c:v>2538.4</c:v>
                </c:pt>
                <c:pt idx="18">
                  <c:v>1800.26</c:v>
                </c:pt>
                <c:pt idx="19">
                  <c:v>2012.35</c:v>
                </c:pt>
                <c:pt idx="20">
                  <c:v>1902.13</c:v>
                </c:pt>
                <c:pt idx="21">
                  <c:v>1755.17</c:v>
                </c:pt>
                <c:pt idx="22">
                  <c:v>1659.98</c:v>
                </c:pt>
                <c:pt idx="23">
                  <c:v>1544.75</c:v>
                </c:pt>
                <c:pt idx="24">
                  <c:v>1362.72</c:v>
                </c:pt>
                <c:pt idx="25">
                  <c:v>1177.3499999999999</c:v>
                </c:pt>
                <c:pt idx="26">
                  <c:v>1187.3699999999999</c:v>
                </c:pt>
                <c:pt idx="27">
                  <c:v>1482.96</c:v>
                </c:pt>
                <c:pt idx="28">
                  <c:v>1903.8</c:v>
                </c:pt>
                <c:pt idx="29">
                  <c:v>2429.85</c:v>
                </c:pt>
                <c:pt idx="30">
                  <c:v>2872.4</c:v>
                </c:pt>
                <c:pt idx="31">
                  <c:v>2730.45</c:v>
                </c:pt>
                <c:pt idx="32">
                  <c:v>2702.06</c:v>
                </c:pt>
                <c:pt idx="33">
                  <c:v>2678.68</c:v>
                </c:pt>
                <c:pt idx="34">
                  <c:v>2900.79</c:v>
                </c:pt>
                <c:pt idx="35">
                  <c:v>2496.65</c:v>
                </c:pt>
                <c:pt idx="36">
                  <c:v>2479.9499999999998</c:v>
                </c:pt>
                <c:pt idx="37">
                  <c:v>2621.9</c:v>
                </c:pt>
                <c:pt idx="38">
                  <c:v>1937.2</c:v>
                </c:pt>
                <c:pt idx="39">
                  <c:v>2672</c:v>
                </c:pt>
                <c:pt idx="40">
                  <c:v>3061.11</c:v>
                </c:pt>
              </c:numCache>
            </c:numRef>
          </c:val>
        </c:ser>
        <c:ser>
          <c:idx val="15"/>
          <c:order val="15"/>
          <c:tx>
            <c:strRef>
              <c:f>QC!$Q$57</c:f>
              <c:strCache>
                <c:ptCount val="1"/>
                <c:pt idx="0">
                  <c:v>Potato</c:v>
                </c:pt>
              </c:strCache>
            </c:strRef>
          </c:tx>
          <c:spPr>
            <a:ln w="25400">
              <a:noFill/>
            </a:ln>
          </c:spPr>
          <c:cat>
            <c:numRef>
              <c:f>QC!$A$62:$A$102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QC!$Q$62:$Q$102</c:f>
              <c:numCache>
                <c:formatCode>0</c:formatCode>
                <c:ptCount val="41"/>
                <c:pt idx="0">
                  <c:v>1055.7823129251699</c:v>
                </c:pt>
                <c:pt idx="1">
                  <c:v>1222.6757369614511</c:v>
                </c:pt>
                <c:pt idx="2">
                  <c:v>1034.4489795918369</c:v>
                </c:pt>
                <c:pt idx="3">
                  <c:v>1038.8027210884354</c:v>
                </c:pt>
                <c:pt idx="4">
                  <c:v>1241.3968253968253</c:v>
                </c:pt>
                <c:pt idx="5">
                  <c:v>1144.7437641723357</c:v>
                </c:pt>
                <c:pt idx="6">
                  <c:v>1327.1655328798188</c:v>
                </c:pt>
                <c:pt idx="7">
                  <c:v>1146.6303854875282</c:v>
                </c:pt>
                <c:pt idx="8">
                  <c:v>1093.5147392290251</c:v>
                </c:pt>
                <c:pt idx="9">
                  <c:v>1218.031746031746</c:v>
                </c:pt>
                <c:pt idx="10">
                  <c:v>896.14512471655337</c:v>
                </c:pt>
                <c:pt idx="11">
                  <c:v>1210.6303854875282</c:v>
                </c:pt>
                <c:pt idx="12">
                  <c:v>1311.4920634920634</c:v>
                </c:pt>
                <c:pt idx="13">
                  <c:v>1178.9931972789118</c:v>
                </c:pt>
                <c:pt idx="14">
                  <c:v>1304.3809523809525</c:v>
                </c:pt>
                <c:pt idx="15">
                  <c:v>1222.8208616780046</c:v>
                </c:pt>
                <c:pt idx="16">
                  <c:v>1175.0748299319728</c:v>
                </c:pt>
                <c:pt idx="17">
                  <c:v>1208.1632653061224</c:v>
                </c:pt>
                <c:pt idx="18">
                  <c:v>1155.0476190476193</c:v>
                </c:pt>
                <c:pt idx="19">
                  <c:v>1478.0952380952381</c:v>
                </c:pt>
                <c:pt idx="20">
                  <c:v>1263.7460317460318</c:v>
                </c:pt>
                <c:pt idx="21">
                  <c:v>1254.1678004535147</c:v>
                </c:pt>
                <c:pt idx="22">
                  <c:v>1372.5895691609978</c:v>
                </c:pt>
                <c:pt idx="23">
                  <c:v>1487.6734693877552</c:v>
                </c:pt>
                <c:pt idx="24">
                  <c:v>1455.6009070294785</c:v>
                </c:pt>
                <c:pt idx="25">
                  <c:v>1519.7460317460318</c:v>
                </c:pt>
                <c:pt idx="26">
                  <c:v>1471.7097505668935</c:v>
                </c:pt>
                <c:pt idx="27">
                  <c:v>1518.0045351473923</c:v>
                </c:pt>
                <c:pt idx="28">
                  <c:v>1533.8231292517007</c:v>
                </c:pt>
                <c:pt idx="29">
                  <c:v>1461.6961451247166</c:v>
                </c:pt>
                <c:pt idx="30">
                  <c:v>1687.074829931973</c:v>
                </c:pt>
                <c:pt idx="31">
                  <c:v>1780.0997732426306</c:v>
                </c:pt>
                <c:pt idx="32">
                  <c:v>1563.5736961451248</c:v>
                </c:pt>
                <c:pt idx="33">
                  <c:v>1692.4444444444446</c:v>
                </c:pt>
                <c:pt idx="34">
                  <c:v>1850.049886621315</c:v>
                </c:pt>
                <c:pt idx="35">
                  <c:v>1589.4058956916099</c:v>
                </c:pt>
                <c:pt idx="36">
                  <c:v>1596.0816326530612</c:v>
                </c:pt>
                <c:pt idx="37">
                  <c:v>1666.9024943310658</c:v>
                </c:pt>
                <c:pt idx="38">
                  <c:v>1632.6530612244899</c:v>
                </c:pt>
                <c:pt idx="39">
                  <c:v>1596.5170068027212</c:v>
                </c:pt>
                <c:pt idx="40">
                  <c:v>1716.8253968253966</c:v>
                </c:pt>
              </c:numCache>
            </c:numRef>
          </c:val>
        </c:ser>
        <c:dLbls>
          <c:showLegendKey val="0"/>
          <c:showVal val="0"/>
          <c:showCatName val="0"/>
          <c:showSerName val="0"/>
          <c:showPercent val="0"/>
          <c:showBubbleSize val="0"/>
        </c:dLbls>
        <c:axId val="181846400"/>
        <c:axId val="181847936"/>
      </c:areaChart>
      <c:dateAx>
        <c:axId val="181846400"/>
        <c:scaling>
          <c:orientation val="minMax"/>
        </c:scaling>
        <c:delete val="0"/>
        <c:axPos val="b"/>
        <c:numFmt formatCode="0" sourceLinked="0"/>
        <c:majorTickMark val="out"/>
        <c:minorTickMark val="none"/>
        <c:tickLblPos val="nextTo"/>
        <c:crossAx val="181847936"/>
        <c:crosses val="autoZero"/>
        <c:auto val="0"/>
        <c:lblOffset val="100"/>
        <c:baseTimeUnit val="days"/>
        <c:majorUnit val="5"/>
        <c:majorTimeUnit val="days"/>
        <c:minorUnit val="1"/>
        <c:minorTimeUnit val="days"/>
      </c:dateAx>
      <c:valAx>
        <c:axId val="181847936"/>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181846400"/>
        <c:crosses val="autoZero"/>
        <c:crossBetween val="midCat"/>
        <c:dispUnits>
          <c:builtInUnit val="thousands"/>
        </c:dispUnits>
      </c:valAx>
    </c:plotArea>
    <c:legend>
      <c:legendPos val="r"/>
      <c:layout>
        <c:manualLayout>
          <c:xMode val="edge"/>
          <c:yMode val="edge"/>
          <c:x val="0.7932493838378587"/>
          <c:y val="9.5050785301906845E-2"/>
          <c:w val="0.17381138719113176"/>
          <c:h val="0.84193989540648262"/>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P</a:t>
            </a:r>
            <a:r>
              <a:rPr lang="en-US" baseline="-25000"/>
              <a:t>2</a:t>
            </a:r>
            <a:r>
              <a:rPr lang="en-US"/>
              <a:t>O</a:t>
            </a:r>
            <a:r>
              <a:rPr lang="en-US" baseline="-25000"/>
              <a:t>5</a:t>
            </a:r>
            <a:r>
              <a:rPr lang="en-US"/>
              <a:t> Removal</a:t>
            </a:r>
          </a:p>
        </c:rich>
      </c:tx>
      <c:layout/>
      <c:overlay val="0"/>
    </c:title>
    <c:autoTitleDeleted val="0"/>
    <c:plotArea>
      <c:layout>
        <c:manualLayout>
          <c:layoutTarget val="inner"/>
          <c:xMode val="edge"/>
          <c:yMode val="edge"/>
          <c:x val="0.12359772474000609"/>
          <c:y val="0.10342324661288592"/>
          <c:w val="0.67008513185749596"/>
          <c:h val="0.82009480010417046"/>
        </c:manualLayout>
      </c:layout>
      <c:areaChart>
        <c:grouping val="stacked"/>
        <c:varyColors val="0"/>
        <c:ser>
          <c:idx val="2"/>
          <c:order val="0"/>
          <c:tx>
            <c:strRef>
              <c:f>ON!$B$109</c:f>
              <c:strCache>
                <c:ptCount val="1"/>
                <c:pt idx="0">
                  <c:v>Barley</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ON!$B$114:$B$154</c:f>
              <c:numCache>
                <c:formatCode>0</c:formatCode>
                <c:ptCount val="41"/>
                <c:pt idx="0">
                  <c:v>3118.3100000000004</c:v>
                </c:pt>
                <c:pt idx="1">
                  <c:v>2784.6500000000005</c:v>
                </c:pt>
                <c:pt idx="2">
                  <c:v>3264.3900000000003</c:v>
                </c:pt>
                <c:pt idx="3">
                  <c:v>2847.7300000000005</c:v>
                </c:pt>
                <c:pt idx="4">
                  <c:v>2797.1000000000004</c:v>
                </c:pt>
                <c:pt idx="5">
                  <c:v>3474.3800000000006</c:v>
                </c:pt>
                <c:pt idx="6">
                  <c:v>3398.8500000000004</c:v>
                </c:pt>
                <c:pt idx="7">
                  <c:v>4244.62</c:v>
                </c:pt>
                <c:pt idx="8">
                  <c:v>4843.05</c:v>
                </c:pt>
                <c:pt idx="9">
                  <c:v>6216.7000000000007</c:v>
                </c:pt>
                <c:pt idx="10">
                  <c:v>4365.8</c:v>
                </c:pt>
                <c:pt idx="11">
                  <c:v>5104.5</c:v>
                </c:pt>
                <c:pt idx="12">
                  <c:v>6266.5000000000009</c:v>
                </c:pt>
                <c:pt idx="13">
                  <c:v>6396.8100000000013</c:v>
                </c:pt>
                <c:pt idx="14">
                  <c:v>6144.4900000000007</c:v>
                </c:pt>
                <c:pt idx="15">
                  <c:v>4517.6899999999996</c:v>
                </c:pt>
                <c:pt idx="16">
                  <c:v>5077.9399999999996</c:v>
                </c:pt>
                <c:pt idx="17">
                  <c:v>4824.79</c:v>
                </c:pt>
                <c:pt idx="18">
                  <c:v>4554.21</c:v>
                </c:pt>
                <c:pt idx="19">
                  <c:v>5240.62</c:v>
                </c:pt>
                <c:pt idx="20">
                  <c:v>4156.6400000000003</c:v>
                </c:pt>
                <c:pt idx="21">
                  <c:v>3704.2900000000004</c:v>
                </c:pt>
                <c:pt idx="22">
                  <c:v>3469.4000000000005</c:v>
                </c:pt>
                <c:pt idx="23">
                  <c:v>3252.7700000000004</c:v>
                </c:pt>
                <c:pt idx="24">
                  <c:v>3668.6000000000004</c:v>
                </c:pt>
                <c:pt idx="25">
                  <c:v>3162.3000000000006</c:v>
                </c:pt>
                <c:pt idx="26">
                  <c:v>3271.0300000000007</c:v>
                </c:pt>
                <c:pt idx="27">
                  <c:v>2855.2000000000003</c:v>
                </c:pt>
                <c:pt idx="28">
                  <c:v>3524.1800000000003</c:v>
                </c:pt>
                <c:pt idx="29">
                  <c:v>3289.2900000000004</c:v>
                </c:pt>
                <c:pt idx="30">
                  <c:v>2927.4100000000003</c:v>
                </c:pt>
                <c:pt idx="31">
                  <c:v>2818.6800000000003</c:v>
                </c:pt>
                <c:pt idx="32">
                  <c:v>2421.94</c:v>
                </c:pt>
                <c:pt idx="33">
                  <c:v>2412.81</c:v>
                </c:pt>
                <c:pt idx="34">
                  <c:v>1806.9100000000003</c:v>
                </c:pt>
                <c:pt idx="35">
                  <c:v>1590.2800000000002</c:v>
                </c:pt>
                <c:pt idx="36">
                  <c:v>1960.4600000000003</c:v>
                </c:pt>
                <c:pt idx="37">
                  <c:v>2222.7399999999998</c:v>
                </c:pt>
                <c:pt idx="38">
                  <c:v>1337.13</c:v>
                </c:pt>
                <c:pt idx="39">
                  <c:v>1373.6500000000003</c:v>
                </c:pt>
                <c:pt idx="40">
                  <c:v>1117.18</c:v>
                </c:pt>
              </c:numCache>
            </c:numRef>
          </c:val>
        </c:ser>
        <c:ser>
          <c:idx val="3"/>
          <c:order val="1"/>
          <c:tx>
            <c:strRef>
              <c:f>ON!$C$109</c:f>
              <c:strCache>
                <c:ptCount val="1"/>
                <c:pt idx="0">
                  <c:v>Beans, dry</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ON!$C$114:$C$154</c:f>
              <c:numCache>
                <c:formatCode>0</c:formatCode>
                <c:ptCount val="41"/>
                <c:pt idx="0">
                  <c:v>1014</c:v>
                </c:pt>
                <c:pt idx="1">
                  <c:v>1314.3</c:v>
                </c:pt>
                <c:pt idx="2">
                  <c:v>1167.4000000000001</c:v>
                </c:pt>
                <c:pt idx="3">
                  <c:v>1170</c:v>
                </c:pt>
                <c:pt idx="4">
                  <c:v>652.6</c:v>
                </c:pt>
                <c:pt idx="5">
                  <c:v>994.5</c:v>
                </c:pt>
                <c:pt idx="6">
                  <c:v>801.45</c:v>
                </c:pt>
                <c:pt idx="7">
                  <c:v>913.9</c:v>
                </c:pt>
                <c:pt idx="8">
                  <c:v>840.45</c:v>
                </c:pt>
                <c:pt idx="9">
                  <c:v>884.65</c:v>
                </c:pt>
                <c:pt idx="10">
                  <c:v>501.8</c:v>
                </c:pt>
                <c:pt idx="11">
                  <c:v>586.29999999999995</c:v>
                </c:pt>
                <c:pt idx="12">
                  <c:v>760.5</c:v>
                </c:pt>
                <c:pt idx="13">
                  <c:v>543.4</c:v>
                </c:pt>
                <c:pt idx="14">
                  <c:v>1432.6</c:v>
                </c:pt>
                <c:pt idx="15">
                  <c:v>767</c:v>
                </c:pt>
                <c:pt idx="16">
                  <c:v>925.6</c:v>
                </c:pt>
                <c:pt idx="17">
                  <c:v>1297.4000000000001</c:v>
                </c:pt>
                <c:pt idx="18">
                  <c:v>1769.3</c:v>
                </c:pt>
                <c:pt idx="19">
                  <c:v>595.4</c:v>
                </c:pt>
                <c:pt idx="20">
                  <c:v>1238.9000000000001</c:v>
                </c:pt>
                <c:pt idx="21">
                  <c:v>1237.5999999999999</c:v>
                </c:pt>
                <c:pt idx="22">
                  <c:v>1562.6</c:v>
                </c:pt>
                <c:pt idx="23">
                  <c:v>834.6</c:v>
                </c:pt>
                <c:pt idx="24">
                  <c:v>958.1</c:v>
                </c:pt>
                <c:pt idx="25">
                  <c:v>743.6</c:v>
                </c:pt>
                <c:pt idx="26">
                  <c:v>1374.1</c:v>
                </c:pt>
                <c:pt idx="27">
                  <c:v>728</c:v>
                </c:pt>
                <c:pt idx="28">
                  <c:v>743.6</c:v>
                </c:pt>
                <c:pt idx="29">
                  <c:v>1635.4</c:v>
                </c:pt>
                <c:pt idx="30">
                  <c:v>1267.5</c:v>
                </c:pt>
                <c:pt idx="31">
                  <c:v>1630.2</c:v>
                </c:pt>
                <c:pt idx="32">
                  <c:v>2329.6</c:v>
                </c:pt>
                <c:pt idx="33">
                  <c:v>1896.7</c:v>
                </c:pt>
                <c:pt idx="34">
                  <c:v>1400.1</c:v>
                </c:pt>
                <c:pt idx="35">
                  <c:v>1660.1</c:v>
                </c:pt>
                <c:pt idx="36">
                  <c:v>1043.9000000000001</c:v>
                </c:pt>
                <c:pt idx="37">
                  <c:v>1801.8</c:v>
                </c:pt>
                <c:pt idx="38">
                  <c:v>1003.6</c:v>
                </c:pt>
                <c:pt idx="39">
                  <c:v>1532.7</c:v>
                </c:pt>
                <c:pt idx="40">
                  <c:v>1079</c:v>
                </c:pt>
              </c:numCache>
            </c:numRef>
          </c:val>
        </c:ser>
        <c:ser>
          <c:idx val="4"/>
          <c:order val="2"/>
          <c:tx>
            <c:strRef>
              <c:f>ON!$D$109</c:f>
              <c:strCache>
                <c:ptCount val="1"/>
                <c:pt idx="0">
                  <c:v>Buckwheat</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ON!$D$114:$D$154</c:f>
              <c:numCache>
                <c:formatCode>0</c:formatCode>
                <c:ptCount val="41"/>
                <c:pt idx="0">
                  <c:v>12.3431</c:v>
                </c:pt>
                <c:pt idx="1">
                  <c:v>20.529850000000003</c:v>
                </c:pt>
                <c:pt idx="2">
                  <c:v>16.49945</c:v>
                </c:pt>
                <c:pt idx="3">
                  <c:v>14.988050000000001</c:v>
                </c:pt>
                <c:pt idx="4">
                  <c:v>13.8545</c:v>
                </c:pt>
                <c:pt idx="5">
                  <c:v>18.3887</c:v>
                </c:pt>
                <c:pt idx="6">
                  <c:v>13.22475</c:v>
                </c:pt>
                <c:pt idx="7">
                  <c:v>0</c:v>
                </c:pt>
                <c:pt idx="8">
                  <c:v>0</c:v>
                </c:pt>
                <c:pt idx="9">
                  <c:v>0</c:v>
                </c:pt>
                <c:pt idx="10">
                  <c:v>0</c:v>
                </c:pt>
                <c:pt idx="11">
                  <c:v>0</c:v>
                </c:pt>
                <c:pt idx="12">
                  <c:v>0</c:v>
                </c:pt>
                <c:pt idx="13">
                  <c:v>12.3431</c:v>
                </c:pt>
                <c:pt idx="14">
                  <c:v>22.419100000000004</c:v>
                </c:pt>
                <c:pt idx="15">
                  <c:v>12.3431</c:v>
                </c:pt>
                <c:pt idx="16">
                  <c:v>7.0532000000000004</c:v>
                </c:pt>
                <c:pt idx="17">
                  <c:v>7.5570000000000004</c:v>
                </c:pt>
                <c:pt idx="18">
                  <c:v>6.8013000000000003</c:v>
                </c:pt>
                <c:pt idx="19">
                  <c:v>8.3127000000000013</c:v>
                </c:pt>
                <c:pt idx="20">
                  <c:v>7.0532000000000004</c:v>
                </c:pt>
                <c:pt idx="21">
                  <c:v>5.5418000000000003</c:v>
                </c:pt>
                <c:pt idx="22">
                  <c:v>8.8164999999999996</c:v>
                </c:pt>
                <c:pt idx="23">
                  <c:v>8.3127000000000013</c:v>
                </c:pt>
                <c:pt idx="24">
                  <c:v>7.5570000000000004</c:v>
                </c:pt>
                <c:pt idx="25">
                  <c:v>8.3127000000000013</c:v>
                </c:pt>
                <c:pt idx="26">
                  <c:v>7.5570000000000004</c:v>
                </c:pt>
                <c:pt idx="27">
                  <c:v>7.0532000000000004</c:v>
                </c:pt>
                <c:pt idx="28">
                  <c:v>7.5570000000000004</c:v>
                </c:pt>
                <c:pt idx="29">
                  <c:v>9.5722000000000005</c:v>
                </c:pt>
                <c:pt idx="30">
                  <c:v>7.0532000000000004</c:v>
                </c:pt>
                <c:pt idx="31">
                  <c:v>0</c:v>
                </c:pt>
                <c:pt idx="32">
                  <c:v>0</c:v>
                </c:pt>
                <c:pt idx="33">
                  <c:v>0</c:v>
                </c:pt>
                <c:pt idx="34">
                  <c:v>0</c:v>
                </c:pt>
                <c:pt idx="35">
                  <c:v>0</c:v>
                </c:pt>
                <c:pt idx="36">
                  <c:v>0</c:v>
                </c:pt>
                <c:pt idx="37">
                  <c:v>0</c:v>
                </c:pt>
                <c:pt idx="38">
                  <c:v>0</c:v>
                </c:pt>
                <c:pt idx="39">
                  <c:v>0</c:v>
                </c:pt>
                <c:pt idx="40">
                  <c:v>0</c:v>
                </c:pt>
              </c:numCache>
            </c:numRef>
          </c:val>
        </c:ser>
        <c:ser>
          <c:idx val="5"/>
          <c:order val="3"/>
          <c:tx>
            <c:strRef>
              <c:f>ON!$E$109</c:f>
              <c:strCache>
                <c:ptCount val="1"/>
                <c:pt idx="0">
                  <c:v>Canola</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ON!$E$114:$E$154</c:f>
              <c:numCache>
                <c:formatCode>0</c:formatCode>
                <c:ptCount val="41"/>
                <c:pt idx="0">
                  <c:v>0</c:v>
                </c:pt>
                <c:pt idx="1">
                  <c:v>0</c:v>
                </c:pt>
                <c:pt idx="2">
                  <c:v>0</c:v>
                </c:pt>
                <c:pt idx="3">
                  <c:v>0</c:v>
                </c:pt>
                <c:pt idx="4">
                  <c:v>0</c:v>
                </c:pt>
                <c:pt idx="5">
                  <c:v>0</c:v>
                </c:pt>
                <c:pt idx="6">
                  <c:v>0</c:v>
                </c:pt>
                <c:pt idx="7">
                  <c:v>0</c:v>
                </c:pt>
                <c:pt idx="8">
                  <c:v>0</c:v>
                </c:pt>
                <c:pt idx="9">
                  <c:v>0</c:v>
                </c:pt>
                <c:pt idx="10">
                  <c:v>116.90376512</c:v>
                </c:pt>
                <c:pt idx="11">
                  <c:v>334.69708095999999</c:v>
                </c:pt>
                <c:pt idx="12">
                  <c:v>719.03822656</c:v>
                </c:pt>
                <c:pt idx="13">
                  <c:v>1177.0447583999999</c:v>
                </c:pt>
                <c:pt idx="14">
                  <c:v>472.41932480000003</c:v>
                </c:pt>
                <c:pt idx="15">
                  <c:v>435.58663167999998</c:v>
                </c:pt>
                <c:pt idx="16">
                  <c:v>398.75393855999999</c:v>
                </c:pt>
                <c:pt idx="17">
                  <c:v>690.21264064000002</c:v>
                </c:pt>
                <c:pt idx="18">
                  <c:v>727.04533375999995</c:v>
                </c:pt>
                <c:pt idx="19">
                  <c:v>472.41932480000003</c:v>
                </c:pt>
                <c:pt idx="20">
                  <c:v>618.14867584000001</c:v>
                </c:pt>
                <c:pt idx="21">
                  <c:v>727.04533375999995</c:v>
                </c:pt>
                <c:pt idx="22">
                  <c:v>1053.7353075200001</c:v>
                </c:pt>
                <c:pt idx="23">
                  <c:v>727.04533375999995</c:v>
                </c:pt>
                <c:pt idx="24">
                  <c:v>871.17326335999996</c:v>
                </c:pt>
                <c:pt idx="25">
                  <c:v>908.00595648000001</c:v>
                </c:pt>
                <c:pt idx="26">
                  <c:v>871.17326335999996</c:v>
                </c:pt>
                <c:pt idx="27">
                  <c:v>618.14867584000001</c:v>
                </c:pt>
                <c:pt idx="28">
                  <c:v>501.24491072000001</c:v>
                </c:pt>
                <c:pt idx="29">
                  <c:v>707.82827648</c:v>
                </c:pt>
                <c:pt idx="30">
                  <c:v>653.37994752000009</c:v>
                </c:pt>
                <c:pt idx="31">
                  <c:v>744.66096959999993</c:v>
                </c:pt>
                <c:pt idx="32">
                  <c:v>398.75393855999999</c:v>
                </c:pt>
                <c:pt idx="33">
                  <c:v>227.40184447999999</c:v>
                </c:pt>
                <c:pt idx="34">
                  <c:v>605.33730432000004</c:v>
                </c:pt>
                <c:pt idx="35">
                  <c:v>799.10929856000007</c:v>
                </c:pt>
                <c:pt idx="36">
                  <c:v>715.83538367999995</c:v>
                </c:pt>
                <c:pt idx="37">
                  <c:v>1209.0731872000001</c:v>
                </c:pt>
                <c:pt idx="38">
                  <c:v>1180.24760128</c:v>
                </c:pt>
                <c:pt idx="39">
                  <c:v>980.06992128000002</c:v>
                </c:pt>
                <c:pt idx="40">
                  <c:v>707.82827648</c:v>
                </c:pt>
              </c:numCache>
            </c:numRef>
          </c:val>
        </c:ser>
        <c:ser>
          <c:idx val="6"/>
          <c:order val="4"/>
          <c:tx>
            <c:strRef>
              <c:f>ON!$F$109</c:f>
              <c:strCache>
                <c:ptCount val="1"/>
                <c:pt idx="0">
                  <c:v>Corn for grain</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ON!$F$114:$F$154</c:f>
              <c:numCache>
                <c:formatCode>0</c:formatCode>
                <c:ptCount val="41"/>
                <c:pt idx="0">
                  <c:v>18078.12</c:v>
                </c:pt>
                <c:pt idx="1">
                  <c:v>16299.72</c:v>
                </c:pt>
                <c:pt idx="2">
                  <c:v>22695.119999999999</c:v>
                </c:pt>
                <c:pt idx="3">
                  <c:v>23440.68</c:v>
                </c:pt>
                <c:pt idx="4">
                  <c:v>26450.28</c:v>
                </c:pt>
                <c:pt idx="5">
                  <c:v>26272.44</c:v>
                </c:pt>
                <c:pt idx="6">
                  <c:v>29863.439999999999</c:v>
                </c:pt>
                <c:pt idx="7">
                  <c:v>32216.400000000001</c:v>
                </c:pt>
                <c:pt idx="8">
                  <c:v>35814.239999999998</c:v>
                </c:pt>
                <c:pt idx="9">
                  <c:v>35533.800000000003</c:v>
                </c:pt>
                <c:pt idx="10">
                  <c:v>32120.639999999999</c:v>
                </c:pt>
                <c:pt idx="11">
                  <c:v>35615.879999999997</c:v>
                </c:pt>
                <c:pt idx="12">
                  <c:v>37182.239999999998</c:v>
                </c:pt>
                <c:pt idx="13">
                  <c:v>32142.527999999998</c:v>
                </c:pt>
                <c:pt idx="14">
                  <c:v>37355.292000000001</c:v>
                </c:pt>
                <c:pt idx="15">
                  <c:v>25540.560000000001</c:v>
                </c:pt>
                <c:pt idx="16">
                  <c:v>32663.736000000001</c:v>
                </c:pt>
                <c:pt idx="17">
                  <c:v>34053.624000000003</c:v>
                </c:pt>
                <c:pt idx="18">
                  <c:v>36312.192000000003</c:v>
                </c:pt>
                <c:pt idx="19">
                  <c:v>23256</c:v>
                </c:pt>
                <c:pt idx="20">
                  <c:v>33011.207999999999</c:v>
                </c:pt>
                <c:pt idx="21">
                  <c:v>34401.095999999998</c:v>
                </c:pt>
                <c:pt idx="22">
                  <c:v>35096.04</c:v>
                </c:pt>
                <c:pt idx="23">
                  <c:v>34748.567999999999</c:v>
                </c:pt>
                <c:pt idx="24">
                  <c:v>33011.207999999999</c:v>
                </c:pt>
                <c:pt idx="25">
                  <c:v>41177.483999999997</c:v>
                </c:pt>
                <c:pt idx="26">
                  <c:v>40135.067999999999</c:v>
                </c:pt>
                <c:pt idx="27">
                  <c:v>31534.452000000001</c:v>
                </c:pt>
                <c:pt idx="28">
                  <c:v>35096.04</c:v>
                </c:pt>
                <c:pt idx="29">
                  <c:v>37529.027999999998</c:v>
                </c:pt>
                <c:pt idx="30">
                  <c:v>38050.235999999997</c:v>
                </c:pt>
                <c:pt idx="31">
                  <c:v>36485.928</c:v>
                </c:pt>
                <c:pt idx="32">
                  <c:v>39440.124000000003</c:v>
                </c:pt>
                <c:pt idx="33">
                  <c:v>40135.067999999999</c:v>
                </c:pt>
                <c:pt idx="34">
                  <c:v>47779.451999999997</c:v>
                </c:pt>
                <c:pt idx="35">
                  <c:v>47258.243999999999</c:v>
                </c:pt>
                <c:pt idx="36">
                  <c:v>45173.411999999997</c:v>
                </c:pt>
                <c:pt idx="37">
                  <c:v>55250.784</c:v>
                </c:pt>
                <c:pt idx="38">
                  <c:v>52818.48</c:v>
                </c:pt>
                <c:pt idx="39">
                  <c:v>58812.372000000003</c:v>
                </c:pt>
                <c:pt idx="40">
                  <c:v>61609.932000000001</c:v>
                </c:pt>
              </c:numCache>
            </c:numRef>
          </c:val>
        </c:ser>
        <c:ser>
          <c:idx val="7"/>
          <c:order val="5"/>
          <c:tx>
            <c:strRef>
              <c:f>ON!$G$109</c:f>
              <c:strCache>
                <c:ptCount val="1"/>
                <c:pt idx="0">
                  <c:v>Corn, fodder</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ON!$G$114:$G$154</c:f>
              <c:numCache>
                <c:formatCode>0</c:formatCode>
                <c:ptCount val="41"/>
                <c:pt idx="0">
                  <c:v>13585.6</c:v>
                </c:pt>
                <c:pt idx="1">
                  <c:v>14529.6</c:v>
                </c:pt>
                <c:pt idx="2">
                  <c:v>17680</c:v>
                </c:pt>
                <c:pt idx="3">
                  <c:v>16200</c:v>
                </c:pt>
                <c:pt idx="4">
                  <c:v>16126.4</c:v>
                </c:pt>
                <c:pt idx="5">
                  <c:v>14435.2</c:v>
                </c:pt>
                <c:pt idx="6">
                  <c:v>14529.6</c:v>
                </c:pt>
                <c:pt idx="7">
                  <c:v>13396.8</c:v>
                </c:pt>
                <c:pt idx="8">
                  <c:v>12435.2</c:v>
                </c:pt>
                <c:pt idx="9">
                  <c:v>11241.6</c:v>
                </c:pt>
                <c:pt idx="10">
                  <c:v>9588.7999999999993</c:v>
                </c:pt>
                <c:pt idx="11">
                  <c:v>10088</c:v>
                </c:pt>
                <c:pt idx="12">
                  <c:v>9356.7999999999993</c:v>
                </c:pt>
                <c:pt idx="13">
                  <c:v>8710.4</c:v>
                </c:pt>
                <c:pt idx="14">
                  <c:v>9289.6</c:v>
                </c:pt>
                <c:pt idx="15">
                  <c:v>6531.68</c:v>
                </c:pt>
                <c:pt idx="16">
                  <c:v>7112.32</c:v>
                </c:pt>
                <c:pt idx="17">
                  <c:v>7983.2</c:v>
                </c:pt>
                <c:pt idx="18">
                  <c:v>5805.92</c:v>
                </c:pt>
                <c:pt idx="19">
                  <c:v>5297.92</c:v>
                </c:pt>
                <c:pt idx="20">
                  <c:v>5951.2</c:v>
                </c:pt>
                <c:pt idx="21">
                  <c:v>5225.4399999999996</c:v>
                </c:pt>
                <c:pt idx="22">
                  <c:v>5225.4399999999996</c:v>
                </c:pt>
                <c:pt idx="23">
                  <c:v>5225.4399999999996</c:v>
                </c:pt>
                <c:pt idx="24">
                  <c:v>5080.16</c:v>
                </c:pt>
                <c:pt idx="25">
                  <c:v>5660.8</c:v>
                </c:pt>
                <c:pt idx="26">
                  <c:v>6676.8</c:v>
                </c:pt>
                <c:pt idx="27">
                  <c:v>5660.8</c:v>
                </c:pt>
                <c:pt idx="28">
                  <c:v>4789.92</c:v>
                </c:pt>
                <c:pt idx="29">
                  <c:v>5805.92</c:v>
                </c:pt>
                <c:pt idx="30">
                  <c:v>6676.8</c:v>
                </c:pt>
                <c:pt idx="31">
                  <c:v>6967.2</c:v>
                </c:pt>
                <c:pt idx="32">
                  <c:v>6916.32</c:v>
                </c:pt>
                <c:pt idx="33">
                  <c:v>7838.08</c:v>
                </c:pt>
                <c:pt idx="34">
                  <c:v>6967.2</c:v>
                </c:pt>
                <c:pt idx="35">
                  <c:v>8128.32</c:v>
                </c:pt>
                <c:pt idx="36">
                  <c:v>9100.7999999999993</c:v>
                </c:pt>
                <c:pt idx="37">
                  <c:v>7504.16</c:v>
                </c:pt>
                <c:pt idx="38">
                  <c:v>6822.08</c:v>
                </c:pt>
                <c:pt idx="39">
                  <c:v>7838.08</c:v>
                </c:pt>
                <c:pt idx="40">
                  <c:v>7823.52</c:v>
                </c:pt>
              </c:numCache>
            </c:numRef>
          </c:val>
        </c:ser>
        <c:ser>
          <c:idx val="8"/>
          <c:order val="6"/>
          <c:tx>
            <c:strRef>
              <c:f>ON!$H$109</c:f>
              <c:strCache>
                <c:ptCount val="1"/>
                <c:pt idx="0">
                  <c:v>Flaxseed</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ON!$H$114:$H$154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ON!$I$109</c:f>
              <c:strCache>
                <c:ptCount val="1"/>
                <c:pt idx="0">
                  <c:v>Mixed grains</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ON!$I$114:$I$154</c:f>
              <c:numCache>
                <c:formatCode>0</c:formatCode>
                <c:ptCount val="41"/>
                <c:pt idx="0">
                  <c:v>8612.4150000000009</c:v>
                </c:pt>
                <c:pt idx="1">
                  <c:v>7605.2250000000013</c:v>
                </c:pt>
                <c:pt idx="2">
                  <c:v>8045.5500000000011</c:v>
                </c:pt>
                <c:pt idx="3">
                  <c:v>6975.9450000000006</c:v>
                </c:pt>
                <c:pt idx="4">
                  <c:v>7700.130000000001</c:v>
                </c:pt>
                <c:pt idx="5">
                  <c:v>8156.7000000000007</c:v>
                </c:pt>
                <c:pt idx="6">
                  <c:v>7626.6000000000013</c:v>
                </c:pt>
                <c:pt idx="7">
                  <c:v>7840.3500000000013</c:v>
                </c:pt>
                <c:pt idx="8">
                  <c:v>7566.7500000000009</c:v>
                </c:pt>
                <c:pt idx="9">
                  <c:v>7344.4500000000007</c:v>
                </c:pt>
                <c:pt idx="10">
                  <c:v>5241.1499999999996</c:v>
                </c:pt>
                <c:pt idx="11">
                  <c:v>6352.6500000000005</c:v>
                </c:pt>
                <c:pt idx="12">
                  <c:v>6438.1500000000005</c:v>
                </c:pt>
                <c:pt idx="13">
                  <c:v>5103.4949999999999</c:v>
                </c:pt>
                <c:pt idx="14">
                  <c:v>5227.47</c:v>
                </c:pt>
                <c:pt idx="15">
                  <c:v>3598.6950000000006</c:v>
                </c:pt>
                <c:pt idx="16">
                  <c:v>4126.2300000000005</c:v>
                </c:pt>
                <c:pt idx="17">
                  <c:v>3878.2800000000007</c:v>
                </c:pt>
                <c:pt idx="18">
                  <c:v>3366.1350000000007</c:v>
                </c:pt>
                <c:pt idx="19">
                  <c:v>3257.5500000000006</c:v>
                </c:pt>
                <c:pt idx="20">
                  <c:v>3645.7200000000003</c:v>
                </c:pt>
                <c:pt idx="21">
                  <c:v>3102.7950000000005</c:v>
                </c:pt>
                <c:pt idx="22">
                  <c:v>3102.7950000000005</c:v>
                </c:pt>
                <c:pt idx="23">
                  <c:v>2482.0650000000001</c:v>
                </c:pt>
                <c:pt idx="24">
                  <c:v>2994.2100000000005</c:v>
                </c:pt>
                <c:pt idx="25">
                  <c:v>2636.82</c:v>
                </c:pt>
                <c:pt idx="26">
                  <c:v>2373.48</c:v>
                </c:pt>
                <c:pt idx="27">
                  <c:v>2063.1150000000002</c:v>
                </c:pt>
                <c:pt idx="28">
                  <c:v>2016.9450000000002</c:v>
                </c:pt>
                <c:pt idx="29">
                  <c:v>1830.5550000000003</c:v>
                </c:pt>
                <c:pt idx="30">
                  <c:v>1815.1650000000002</c:v>
                </c:pt>
                <c:pt idx="31">
                  <c:v>1675.8000000000002</c:v>
                </c:pt>
                <c:pt idx="32">
                  <c:v>1474.0200000000002</c:v>
                </c:pt>
                <c:pt idx="33">
                  <c:v>1434.6900000000003</c:v>
                </c:pt>
                <c:pt idx="34">
                  <c:v>1256.8499999999999</c:v>
                </c:pt>
                <c:pt idx="35">
                  <c:v>1085.8499999999999</c:v>
                </c:pt>
                <c:pt idx="36">
                  <c:v>1159.3800000000001</c:v>
                </c:pt>
                <c:pt idx="37">
                  <c:v>1194.4349999999999</c:v>
                </c:pt>
                <c:pt idx="38">
                  <c:v>940.50000000000011</c:v>
                </c:pt>
                <c:pt idx="39">
                  <c:v>923.40000000000009</c:v>
                </c:pt>
                <c:pt idx="40">
                  <c:v>822.5100000000001</c:v>
                </c:pt>
              </c:numCache>
            </c:numRef>
          </c:val>
        </c:ser>
        <c:ser>
          <c:idx val="10"/>
          <c:order val="8"/>
          <c:tx>
            <c:strRef>
              <c:f>ON!$J$109</c:f>
              <c:strCache>
                <c:ptCount val="1"/>
                <c:pt idx="0">
                  <c:v>Oats</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ON!$J$114:$J$154</c:f>
              <c:numCache>
                <c:formatCode>0</c:formatCode>
                <c:ptCount val="41"/>
                <c:pt idx="0">
                  <c:v>3827.1200000000003</c:v>
                </c:pt>
                <c:pt idx="1">
                  <c:v>3603.6000000000004</c:v>
                </c:pt>
                <c:pt idx="2">
                  <c:v>3846.4800000000005</c:v>
                </c:pt>
                <c:pt idx="3">
                  <c:v>3043.9200000000005</c:v>
                </c:pt>
                <c:pt idx="4">
                  <c:v>2908.4000000000005</c:v>
                </c:pt>
                <c:pt idx="5">
                  <c:v>3155.6800000000003</c:v>
                </c:pt>
                <c:pt idx="6">
                  <c:v>3055.3600000000006</c:v>
                </c:pt>
                <c:pt idx="7">
                  <c:v>3043.0400000000004</c:v>
                </c:pt>
                <c:pt idx="8">
                  <c:v>2372.48</c:v>
                </c:pt>
                <c:pt idx="9">
                  <c:v>3053.6000000000004</c:v>
                </c:pt>
                <c:pt idx="10">
                  <c:v>2059.2000000000003</c:v>
                </c:pt>
                <c:pt idx="11">
                  <c:v>2437.6</c:v>
                </c:pt>
                <c:pt idx="12">
                  <c:v>2560.8000000000002</c:v>
                </c:pt>
                <c:pt idx="13">
                  <c:v>1737.1200000000003</c:v>
                </c:pt>
                <c:pt idx="14">
                  <c:v>1899.9200000000003</c:v>
                </c:pt>
                <c:pt idx="15">
                  <c:v>1519.7600000000002</c:v>
                </c:pt>
                <c:pt idx="16">
                  <c:v>2320.56</c:v>
                </c:pt>
                <c:pt idx="17">
                  <c:v>1859.4400000000003</c:v>
                </c:pt>
                <c:pt idx="18">
                  <c:v>1208.24</c:v>
                </c:pt>
                <c:pt idx="19">
                  <c:v>1561.1200000000003</c:v>
                </c:pt>
                <c:pt idx="20">
                  <c:v>1241.68</c:v>
                </c:pt>
                <c:pt idx="21">
                  <c:v>881.7600000000001</c:v>
                </c:pt>
                <c:pt idx="22">
                  <c:v>800.80000000000007</c:v>
                </c:pt>
                <c:pt idx="23">
                  <c:v>692.56</c:v>
                </c:pt>
                <c:pt idx="24">
                  <c:v>881.7600000000001</c:v>
                </c:pt>
                <c:pt idx="25">
                  <c:v>828.08000000000015</c:v>
                </c:pt>
                <c:pt idx="26">
                  <c:v>841.28000000000009</c:v>
                </c:pt>
                <c:pt idx="27">
                  <c:v>705.76</c:v>
                </c:pt>
                <c:pt idx="28">
                  <c:v>841.28000000000009</c:v>
                </c:pt>
                <c:pt idx="29">
                  <c:v>909.04000000000008</c:v>
                </c:pt>
                <c:pt idx="30">
                  <c:v>1085.92</c:v>
                </c:pt>
                <c:pt idx="31">
                  <c:v>950.40000000000009</c:v>
                </c:pt>
                <c:pt idx="32">
                  <c:v>916.08000000000015</c:v>
                </c:pt>
                <c:pt idx="33">
                  <c:v>997.92000000000007</c:v>
                </c:pt>
                <c:pt idx="34">
                  <c:v>773.5200000000001</c:v>
                </c:pt>
                <c:pt idx="35">
                  <c:v>597.52</c:v>
                </c:pt>
                <c:pt idx="36">
                  <c:v>702.24</c:v>
                </c:pt>
                <c:pt idx="37">
                  <c:v>665.28</c:v>
                </c:pt>
                <c:pt idx="38">
                  <c:v>566.72</c:v>
                </c:pt>
                <c:pt idx="39">
                  <c:v>535.91999999999996</c:v>
                </c:pt>
                <c:pt idx="40">
                  <c:v>510.40000000000003</c:v>
                </c:pt>
              </c:numCache>
            </c:numRef>
          </c:val>
        </c:ser>
        <c:ser>
          <c:idx val="11"/>
          <c:order val="9"/>
          <c:tx>
            <c:strRef>
              <c:f>ON!$K$109</c:f>
              <c:strCache>
                <c:ptCount val="1"/>
                <c:pt idx="0">
                  <c:v>Peas, dry</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ON!$K$114:$K$154</c:f>
              <c:numCache>
                <c:formatCode>0</c:formatCode>
                <c:ptCount val="41"/>
                <c:pt idx="0">
                  <c:v>6.2860500000000012</c:v>
                </c:pt>
                <c:pt idx="1">
                  <c:v>5.0288400000000006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ON!$L$109</c:f>
              <c:strCache>
                <c:ptCount val="1"/>
                <c:pt idx="0">
                  <c:v>Rye, all</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ON!$L$114:$L$154</c:f>
              <c:numCache>
                <c:formatCode>0</c:formatCode>
                <c:ptCount val="41"/>
                <c:pt idx="0">
                  <c:v>320.62</c:v>
                </c:pt>
                <c:pt idx="1">
                  <c:v>362.43999999999994</c:v>
                </c:pt>
                <c:pt idx="2">
                  <c:v>488.71999999999991</c:v>
                </c:pt>
                <c:pt idx="3">
                  <c:v>373.91999999999996</c:v>
                </c:pt>
                <c:pt idx="4">
                  <c:v>264.86</c:v>
                </c:pt>
                <c:pt idx="5">
                  <c:v>281.26</c:v>
                </c:pt>
                <c:pt idx="6">
                  <c:v>460.83999999999992</c:v>
                </c:pt>
                <c:pt idx="7">
                  <c:v>616.64</c:v>
                </c:pt>
                <c:pt idx="8">
                  <c:v>692.07999999999993</c:v>
                </c:pt>
                <c:pt idx="9">
                  <c:v>691.25999999999988</c:v>
                </c:pt>
                <c:pt idx="10">
                  <c:v>637.14</c:v>
                </c:pt>
                <c:pt idx="11">
                  <c:v>624.84</c:v>
                </c:pt>
                <c:pt idx="12">
                  <c:v>541.20000000000005</c:v>
                </c:pt>
                <c:pt idx="13">
                  <c:v>374.73999999999995</c:v>
                </c:pt>
                <c:pt idx="14">
                  <c:v>291.92</c:v>
                </c:pt>
                <c:pt idx="15">
                  <c:v>218.93999999999997</c:v>
                </c:pt>
                <c:pt idx="16">
                  <c:v>323.08</c:v>
                </c:pt>
                <c:pt idx="17">
                  <c:v>354.23999999999995</c:v>
                </c:pt>
                <c:pt idx="18">
                  <c:v>354.23999999999995</c:v>
                </c:pt>
                <c:pt idx="19">
                  <c:v>228.77999999999997</c:v>
                </c:pt>
                <c:pt idx="20">
                  <c:v>218.93999999999997</c:v>
                </c:pt>
                <c:pt idx="21">
                  <c:v>374.73999999999995</c:v>
                </c:pt>
                <c:pt idx="22">
                  <c:v>374.73999999999995</c:v>
                </c:pt>
                <c:pt idx="23">
                  <c:v>332.92</c:v>
                </c:pt>
                <c:pt idx="24">
                  <c:v>396.05999999999995</c:v>
                </c:pt>
                <c:pt idx="25">
                  <c:v>447.71999999999991</c:v>
                </c:pt>
                <c:pt idx="26">
                  <c:v>520.69999999999993</c:v>
                </c:pt>
                <c:pt idx="27">
                  <c:v>500.19999999999993</c:v>
                </c:pt>
                <c:pt idx="28">
                  <c:v>447.71999999999991</c:v>
                </c:pt>
                <c:pt idx="29">
                  <c:v>390.31999999999994</c:v>
                </c:pt>
                <c:pt idx="30">
                  <c:v>500.19999999999993</c:v>
                </c:pt>
                <c:pt idx="31">
                  <c:v>541.20000000000005</c:v>
                </c:pt>
                <c:pt idx="32">
                  <c:v>458.37999999999994</c:v>
                </c:pt>
                <c:pt idx="33">
                  <c:v>374.73999999999995</c:v>
                </c:pt>
                <c:pt idx="34">
                  <c:v>354.23999999999995</c:v>
                </c:pt>
                <c:pt idx="35">
                  <c:v>374.73999999999995</c:v>
                </c:pt>
                <c:pt idx="36">
                  <c:v>308.32</c:v>
                </c:pt>
                <c:pt idx="37">
                  <c:v>332.92</c:v>
                </c:pt>
                <c:pt idx="38">
                  <c:v>255.83999999999997</c:v>
                </c:pt>
                <c:pt idx="39">
                  <c:v>239.43999999999997</c:v>
                </c:pt>
                <c:pt idx="40">
                  <c:v>238.61999999999998</c:v>
                </c:pt>
              </c:numCache>
            </c:numRef>
          </c:val>
        </c:ser>
        <c:ser>
          <c:idx val="13"/>
          <c:order val="11"/>
          <c:tx>
            <c:strRef>
              <c:f>ON!$M$109</c:f>
              <c:strCache>
                <c:ptCount val="1"/>
                <c:pt idx="0">
                  <c:v>Soybeans</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ON!$M$114:$M$154</c:f>
              <c:numCache>
                <c:formatCode>0</c:formatCode>
                <c:ptCount val="41"/>
                <c:pt idx="0">
                  <c:v>4758</c:v>
                </c:pt>
                <c:pt idx="1">
                  <c:v>3608.4</c:v>
                </c:pt>
                <c:pt idx="2">
                  <c:v>4401.6000000000004</c:v>
                </c:pt>
                <c:pt idx="3">
                  <c:v>3004.8</c:v>
                </c:pt>
                <c:pt idx="4">
                  <c:v>6960</c:v>
                </c:pt>
                <c:pt idx="5">
                  <c:v>6187.2</c:v>
                </c:pt>
                <c:pt idx="6">
                  <c:v>7887.6</c:v>
                </c:pt>
                <c:pt idx="7">
                  <c:v>8277.6</c:v>
                </c:pt>
                <c:pt idx="8">
                  <c:v>7281.6</c:v>
                </c:pt>
                <c:pt idx="9">
                  <c:v>10176</c:v>
                </c:pt>
                <c:pt idx="10">
                  <c:v>8820</c:v>
                </c:pt>
                <c:pt idx="11">
                  <c:v>11004</c:v>
                </c:pt>
                <c:pt idx="12">
                  <c:v>12144</c:v>
                </c:pt>
                <c:pt idx="13">
                  <c:v>11397.6</c:v>
                </c:pt>
                <c:pt idx="14">
                  <c:v>15022.8</c:v>
                </c:pt>
                <c:pt idx="15">
                  <c:v>13488</c:v>
                </c:pt>
                <c:pt idx="16">
                  <c:v>14108.4</c:v>
                </c:pt>
                <c:pt idx="17">
                  <c:v>14533.2</c:v>
                </c:pt>
                <c:pt idx="18">
                  <c:v>16656</c:v>
                </c:pt>
                <c:pt idx="19">
                  <c:v>16329.6</c:v>
                </c:pt>
                <c:pt idx="20">
                  <c:v>21880.799999999999</c:v>
                </c:pt>
                <c:pt idx="21">
                  <c:v>24820.799999999999</c:v>
                </c:pt>
                <c:pt idx="22">
                  <c:v>24494.400000000001</c:v>
                </c:pt>
                <c:pt idx="23">
                  <c:v>22861.200000000001</c:v>
                </c:pt>
                <c:pt idx="24">
                  <c:v>28740</c:v>
                </c:pt>
                <c:pt idx="25">
                  <c:v>28086</c:v>
                </c:pt>
                <c:pt idx="26">
                  <c:v>28086</c:v>
                </c:pt>
                <c:pt idx="27">
                  <c:v>27759.599999999999</c:v>
                </c:pt>
                <c:pt idx="28">
                  <c:v>15349.2</c:v>
                </c:pt>
                <c:pt idx="29">
                  <c:v>22861.200000000001</c:v>
                </c:pt>
                <c:pt idx="30">
                  <c:v>20738.400000000001</c:v>
                </c:pt>
                <c:pt idx="31">
                  <c:v>29719.200000000001</c:v>
                </c:pt>
                <c:pt idx="32">
                  <c:v>31026</c:v>
                </c:pt>
                <c:pt idx="33">
                  <c:v>32005.200000000001</c:v>
                </c:pt>
                <c:pt idx="34">
                  <c:v>24003.599999999999</c:v>
                </c:pt>
                <c:pt idx="35">
                  <c:v>29719.200000000001</c:v>
                </c:pt>
                <c:pt idx="36">
                  <c:v>32331.599999999999</c:v>
                </c:pt>
                <c:pt idx="37">
                  <c:v>37557.599999999999</c:v>
                </c:pt>
                <c:pt idx="38">
                  <c:v>38276.400000000001</c:v>
                </c:pt>
                <c:pt idx="39">
                  <c:v>40822.800000000003</c:v>
                </c:pt>
                <c:pt idx="40">
                  <c:v>36937.199999999997</c:v>
                </c:pt>
              </c:numCache>
            </c:numRef>
          </c:val>
        </c:ser>
        <c:ser>
          <c:idx val="14"/>
          <c:order val="12"/>
          <c:tx>
            <c:strRef>
              <c:f>ON!$N$109</c:f>
              <c:strCache>
                <c:ptCount val="1"/>
                <c:pt idx="0">
                  <c:v>Sugar beets</c:v>
                </c:pt>
              </c:strCache>
            </c:strRef>
          </c:tx>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ON!$N$114:$N$154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55</c:v>
                </c:pt>
                <c:pt idx="22">
                  <c:v>63.861111111111107</c:v>
                </c:pt>
                <c:pt idx="23">
                  <c:v>72.722222222222229</c:v>
                </c:pt>
                <c:pt idx="24">
                  <c:v>81.583333333333329</c:v>
                </c:pt>
                <c:pt idx="25">
                  <c:v>90.444444444444457</c:v>
                </c:pt>
                <c:pt idx="26">
                  <c:v>99.305555555555557</c:v>
                </c:pt>
                <c:pt idx="27">
                  <c:v>108.16666666666667</c:v>
                </c:pt>
                <c:pt idx="28">
                  <c:v>117.02777777777777</c:v>
                </c:pt>
                <c:pt idx="29">
                  <c:v>125.88888888888889</c:v>
                </c:pt>
                <c:pt idx="30">
                  <c:v>134.75</c:v>
                </c:pt>
                <c:pt idx="31">
                  <c:v>143.61111111111111</c:v>
                </c:pt>
                <c:pt idx="32">
                  <c:v>152.47222222222226</c:v>
                </c:pt>
                <c:pt idx="33">
                  <c:v>161.33333333333334</c:v>
                </c:pt>
                <c:pt idx="34">
                  <c:v>170.19444444444446</c:v>
                </c:pt>
                <c:pt idx="35">
                  <c:v>179.05555555555554</c:v>
                </c:pt>
                <c:pt idx="36">
                  <c:v>187.91666666666666</c:v>
                </c:pt>
                <c:pt idx="37">
                  <c:v>196.77777777777777</c:v>
                </c:pt>
                <c:pt idx="38">
                  <c:v>205.63888888888891</c:v>
                </c:pt>
                <c:pt idx="39">
                  <c:v>214.50000000000003</c:v>
                </c:pt>
                <c:pt idx="40">
                  <c:v>196.77777777777777</c:v>
                </c:pt>
              </c:numCache>
            </c:numRef>
          </c:val>
        </c:ser>
        <c:ser>
          <c:idx val="0"/>
          <c:order val="13"/>
          <c:tx>
            <c:strRef>
              <c:f>ON!$O$109</c:f>
              <c:strCache>
                <c:ptCount val="1"/>
                <c:pt idx="0">
                  <c:v>Tame hay</c:v>
                </c:pt>
              </c:strCache>
            </c:strRef>
          </c:tx>
          <c:spPr>
            <a:solidFill>
              <a:srgbClr val="9BBB59">
                <a:lumMod val="40000"/>
                <a:lumOff val="60000"/>
              </a:srgbClr>
            </a:solidFill>
            <a:ln w="25400">
              <a:noFill/>
            </a:ln>
          </c:spPr>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ON!$O$114:$O$154</c:f>
              <c:numCache>
                <c:formatCode>0</c:formatCode>
                <c:ptCount val="41"/>
                <c:pt idx="0">
                  <c:v>37432.5</c:v>
                </c:pt>
                <c:pt idx="1">
                  <c:v>33355.75</c:v>
                </c:pt>
                <c:pt idx="2">
                  <c:v>35305</c:v>
                </c:pt>
                <c:pt idx="3">
                  <c:v>37668.25</c:v>
                </c:pt>
                <c:pt idx="4">
                  <c:v>38766.5</c:v>
                </c:pt>
                <c:pt idx="5">
                  <c:v>37093.25</c:v>
                </c:pt>
                <c:pt idx="6">
                  <c:v>40894</c:v>
                </c:pt>
                <c:pt idx="7">
                  <c:v>41940.5</c:v>
                </c:pt>
                <c:pt idx="8">
                  <c:v>40503</c:v>
                </c:pt>
                <c:pt idx="9">
                  <c:v>39818.75</c:v>
                </c:pt>
                <c:pt idx="10">
                  <c:v>38306.5</c:v>
                </c:pt>
                <c:pt idx="11">
                  <c:v>40094.75</c:v>
                </c:pt>
                <c:pt idx="12">
                  <c:v>39646.25</c:v>
                </c:pt>
                <c:pt idx="13">
                  <c:v>43838</c:v>
                </c:pt>
                <c:pt idx="14">
                  <c:v>44338.824999999997</c:v>
                </c:pt>
                <c:pt idx="15">
                  <c:v>38078.800000000003</c:v>
                </c:pt>
                <c:pt idx="16">
                  <c:v>42252.15</c:v>
                </c:pt>
                <c:pt idx="17">
                  <c:v>42773.675000000003</c:v>
                </c:pt>
                <c:pt idx="18">
                  <c:v>41730.625</c:v>
                </c:pt>
                <c:pt idx="19">
                  <c:v>38600.9</c:v>
                </c:pt>
                <c:pt idx="20">
                  <c:v>44338.824999999997</c:v>
                </c:pt>
                <c:pt idx="21">
                  <c:v>40165.474999999999</c:v>
                </c:pt>
                <c:pt idx="22">
                  <c:v>39122.425000000003</c:v>
                </c:pt>
                <c:pt idx="23">
                  <c:v>33644.974999999999</c:v>
                </c:pt>
                <c:pt idx="24">
                  <c:v>33906.025000000001</c:v>
                </c:pt>
                <c:pt idx="25">
                  <c:v>26081.424999999999</c:v>
                </c:pt>
                <c:pt idx="26">
                  <c:v>28950.674999999999</c:v>
                </c:pt>
                <c:pt idx="27">
                  <c:v>30776.3</c:v>
                </c:pt>
                <c:pt idx="28">
                  <c:v>25950.9</c:v>
                </c:pt>
                <c:pt idx="29">
                  <c:v>27125.05</c:v>
                </c:pt>
                <c:pt idx="30">
                  <c:v>31297.825000000001</c:v>
                </c:pt>
                <c:pt idx="31">
                  <c:v>30254.775000000001</c:v>
                </c:pt>
                <c:pt idx="32">
                  <c:v>29081.200000000001</c:v>
                </c:pt>
                <c:pt idx="33">
                  <c:v>34688.6</c:v>
                </c:pt>
                <c:pt idx="34">
                  <c:v>29733.25</c:v>
                </c:pt>
                <c:pt idx="35">
                  <c:v>33384.5</c:v>
                </c:pt>
                <c:pt idx="36">
                  <c:v>30254.775000000001</c:v>
                </c:pt>
                <c:pt idx="37">
                  <c:v>29993.724999999999</c:v>
                </c:pt>
                <c:pt idx="38">
                  <c:v>26602.95</c:v>
                </c:pt>
                <c:pt idx="39">
                  <c:v>21100.2</c:v>
                </c:pt>
                <c:pt idx="40">
                  <c:v>25298.85</c:v>
                </c:pt>
              </c:numCache>
            </c:numRef>
          </c:val>
        </c:ser>
        <c:ser>
          <c:idx val="1"/>
          <c:order val="14"/>
          <c:tx>
            <c:strRef>
              <c:f>ON!$P$109</c:f>
              <c:strCache>
                <c:ptCount val="1"/>
                <c:pt idx="0">
                  <c:v>Wheat, all</c:v>
                </c:pt>
              </c:strCache>
            </c:strRef>
          </c:tx>
          <c:spPr>
            <a:ln w="25400">
              <a:noFill/>
            </a:ln>
          </c:spPr>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ON!$P$114:$P$154</c:f>
              <c:numCache>
                <c:formatCode>0</c:formatCode>
                <c:ptCount val="41"/>
                <c:pt idx="0">
                  <c:v>3315.2</c:v>
                </c:pt>
                <c:pt idx="1">
                  <c:v>4236.8</c:v>
                </c:pt>
                <c:pt idx="2">
                  <c:v>5009.6000000000004</c:v>
                </c:pt>
                <c:pt idx="3">
                  <c:v>5476</c:v>
                </c:pt>
                <c:pt idx="4">
                  <c:v>6892</c:v>
                </c:pt>
                <c:pt idx="5">
                  <c:v>3140</c:v>
                </c:pt>
                <c:pt idx="6">
                  <c:v>5700</c:v>
                </c:pt>
                <c:pt idx="7">
                  <c:v>5875.2</c:v>
                </c:pt>
                <c:pt idx="8">
                  <c:v>5864</c:v>
                </c:pt>
                <c:pt idx="9">
                  <c:v>3016</c:v>
                </c:pt>
                <c:pt idx="10">
                  <c:v>6428</c:v>
                </c:pt>
                <c:pt idx="11">
                  <c:v>6620</c:v>
                </c:pt>
                <c:pt idx="12">
                  <c:v>7964</c:v>
                </c:pt>
                <c:pt idx="13">
                  <c:v>8292</c:v>
                </c:pt>
                <c:pt idx="14">
                  <c:v>5378.4</c:v>
                </c:pt>
                <c:pt idx="15">
                  <c:v>9080</c:v>
                </c:pt>
                <c:pt idx="16">
                  <c:v>8766.4</c:v>
                </c:pt>
                <c:pt idx="17">
                  <c:v>11347.2</c:v>
                </c:pt>
                <c:pt idx="18">
                  <c:v>4984.8</c:v>
                </c:pt>
                <c:pt idx="19">
                  <c:v>10646.4</c:v>
                </c:pt>
                <c:pt idx="20">
                  <c:v>5442.4</c:v>
                </c:pt>
                <c:pt idx="21">
                  <c:v>10080.799999999999</c:v>
                </c:pt>
                <c:pt idx="22">
                  <c:v>10940.8</c:v>
                </c:pt>
                <c:pt idx="23">
                  <c:v>6901.6</c:v>
                </c:pt>
                <c:pt idx="24">
                  <c:v>6792.8</c:v>
                </c:pt>
                <c:pt idx="25">
                  <c:v>10494.4</c:v>
                </c:pt>
                <c:pt idx="26">
                  <c:v>12214.4</c:v>
                </c:pt>
                <c:pt idx="27">
                  <c:v>11952.8</c:v>
                </c:pt>
                <c:pt idx="28">
                  <c:v>9884.7999999999993</c:v>
                </c:pt>
                <c:pt idx="29">
                  <c:v>10973.6</c:v>
                </c:pt>
                <c:pt idx="30">
                  <c:v>17744.8</c:v>
                </c:pt>
                <c:pt idx="31">
                  <c:v>13412</c:v>
                </c:pt>
                <c:pt idx="32">
                  <c:v>14108</c:v>
                </c:pt>
                <c:pt idx="33">
                  <c:v>20966.400000000001</c:v>
                </c:pt>
                <c:pt idx="34">
                  <c:v>11539.2</c:v>
                </c:pt>
                <c:pt idx="35">
                  <c:v>24025.599999999999</c:v>
                </c:pt>
                <c:pt idx="36">
                  <c:v>16868</c:v>
                </c:pt>
                <c:pt idx="37">
                  <c:v>16308</c:v>
                </c:pt>
                <c:pt idx="38">
                  <c:v>19263.2</c:v>
                </c:pt>
                <c:pt idx="39">
                  <c:v>15067.2</c:v>
                </c:pt>
                <c:pt idx="40">
                  <c:v>19132</c:v>
                </c:pt>
              </c:numCache>
            </c:numRef>
          </c:val>
        </c:ser>
        <c:ser>
          <c:idx val="15"/>
          <c:order val="15"/>
          <c:tx>
            <c:strRef>
              <c:f>ON!$Q$109</c:f>
              <c:strCache>
                <c:ptCount val="1"/>
                <c:pt idx="0">
                  <c:v>Potato</c:v>
                </c:pt>
              </c:strCache>
            </c:strRef>
          </c:tx>
          <c:spPr>
            <a:ln w="25400">
              <a:noFill/>
            </a:ln>
          </c:spPr>
          <c:cat>
            <c:numRef>
              <c:f>ON!$A$114:$A$154</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ON!$Q$114:$Q$154</c:f>
              <c:numCache>
                <c:formatCode>0</c:formatCode>
                <c:ptCount val="41"/>
                <c:pt idx="0">
                  <c:v>395.37414965986397</c:v>
                </c:pt>
                <c:pt idx="1">
                  <c:v>467.59183673469386</c:v>
                </c:pt>
                <c:pt idx="2">
                  <c:v>524.62585034013614</c:v>
                </c:pt>
                <c:pt idx="3">
                  <c:v>515.15646258503398</c:v>
                </c:pt>
                <c:pt idx="4">
                  <c:v>585.57823129251688</c:v>
                </c:pt>
                <c:pt idx="5">
                  <c:v>505.46938775510199</c:v>
                </c:pt>
                <c:pt idx="6">
                  <c:v>502.0408163265306</c:v>
                </c:pt>
                <c:pt idx="7">
                  <c:v>438.80272108843531</c:v>
                </c:pt>
                <c:pt idx="8">
                  <c:v>425.52380952380952</c:v>
                </c:pt>
                <c:pt idx="9">
                  <c:v>435.31972789115645</c:v>
                </c:pt>
                <c:pt idx="10">
                  <c:v>396.24489795918367</c:v>
                </c:pt>
                <c:pt idx="11">
                  <c:v>398.09523809523807</c:v>
                </c:pt>
                <c:pt idx="12">
                  <c:v>401.36054421768711</c:v>
                </c:pt>
                <c:pt idx="13">
                  <c:v>356.62585034013603</c:v>
                </c:pt>
                <c:pt idx="14">
                  <c:v>391.29251700680271</c:v>
                </c:pt>
                <c:pt idx="15">
                  <c:v>295.23809523809518</c:v>
                </c:pt>
                <c:pt idx="16">
                  <c:v>346.39455782312922</c:v>
                </c:pt>
                <c:pt idx="17">
                  <c:v>407.07482993197277</c:v>
                </c:pt>
                <c:pt idx="18">
                  <c:v>343.83673469387753</c:v>
                </c:pt>
                <c:pt idx="19">
                  <c:v>448.76190476190476</c:v>
                </c:pt>
                <c:pt idx="20">
                  <c:v>382.69387755102042</c:v>
                </c:pt>
                <c:pt idx="21">
                  <c:v>429.82312925170066</c:v>
                </c:pt>
                <c:pt idx="22">
                  <c:v>439.56462585034012</c:v>
                </c:pt>
                <c:pt idx="23">
                  <c:v>402.72108843537416</c:v>
                </c:pt>
                <c:pt idx="24">
                  <c:v>422.31292517006807</c:v>
                </c:pt>
                <c:pt idx="25">
                  <c:v>422.20408163265307</c:v>
                </c:pt>
                <c:pt idx="26">
                  <c:v>420.84353741496597</c:v>
                </c:pt>
                <c:pt idx="27">
                  <c:v>411.53741496598633</c:v>
                </c:pt>
                <c:pt idx="28">
                  <c:v>430.91156462585036</c:v>
                </c:pt>
                <c:pt idx="29">
                  <c:v>378.99319727891157</c:v>
                </c:pt>
                <c:pt idx="30">
                  <c:v>489.79591836734687</c:v>
                </c:pt>
                <c:pt idx="31">
                  <c:v>428.73469387755102</c:v>
                </c:pt>
                <c:pt idx="32">
                  <c:v>336.16326530612241</c:v>
                </c:pt>
                <c:pt idx="33">
                  <c:v>409.46938775510199</c:v>
                </c:pt>
                <c:pt idx="34">
                  <c:v>280.16326530612241</c:v>
                </c:pt>
                <c:pt idx="35">
                  <c:v>421.44217687074831</c:v>
                </c:pt>
                <c:pt idx="36">
                  <c:v>425.90476190476187</c:v>
                </c:pt>
                <c:pt idx="37">
                  <c:v>444.62585034013603</c:v>
                </c:pt>
                <c:pt idx="38">
                  <c:v>347.64625850340138</c:v>
                </c:pt>
                <c:pt idx="39">
                  <c:v>408.43537414965982</c:v>
                </c:pt>
                <c:pt idx="40">
                  <c:v>459.21088435374151</c:v>
                </c:pt>
              </c:numCache>
            </c:numRef>
          </c:val>
        </c:ser>
        <c:dLbls>
          <c:showLegendKey val="0"/>
          <c:showVal val="0"/>
          <c:showCatName val="0"/>
          <c:showSerName val="0"/>
          <c:showPercent val="0"/>
          <c:showBubbleSize val="0"/>
        </c:dLbls>
        <c:axId val="188666240"/>
        <c:axId val="188667776"/>
      </c:areaChart>
      <c:dateAx>
        <c:axId val="188666240"/>
        <c:scaling>
          <c:orientation val="minMax"/>
        </c:scaling>
        <c:delete val="0"/>
        <c:axPos val="b"/>
        <c:numFmt formatCode="General" sourceLinked="1"/>
        <c:majorTickMark val="out"/>
        <c:minorTickMark val="none"/>
        <c:tickLblPos val="nextTo"/>
        <c:crossAx val="188667776"/>
        <c:crosses val="autoZero"/>
        <c:auto val="0"/>
        <c:lblOffset val="100"/>
        <c:baseTimeUnit val="days"/>
        <c:majorUnit val="5"/>
        <c:majorTimeUnit val="days"/>
      </c:dateAx>
      <c:valAx>
        <c:axId val="188667776"/>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1.3099952570633124E-2"/>
              <c:y val="0.32532052079166129"/>
            </c:manualLayout>
          </c:layout>
          <c:overlay val="0"/>
        </c:title>
        <c:numFmt formatCode="0" sourceLinked="1"/>
        <c:majorTickMark val="out"/>
        <c:minorTickMark val="none"/>
        <c:tickLblPos val="nextTo"/>
        <c:crossAx val="188666240"/>
        <c:crosses val="autoZero"/>
        <c:crossBetween val="midCat"/>
        <c:dispUnits>
          <c:builtInUnit val="thousands"/>
        </c:dispUnits>
      </c:valAx>
    </c:plotArea>
    <c:legend>
      <c:legendPos val="r"/>
      <c:layout>
        <c:manualLayout>
          <c:xMode val="edge"/>
          <c:yMode val="edge"/>
          <c:x val="0.79385035359942613"/>
          <c:y val="0.10160134269486876"/>
          <c:w val="0.18166375374518476"/>
          <c:h val="0.82953456181576457"/>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K</a:t>
            </a:r>
            <a:r>
              <a:rPr lang="en-US" baseline="-25000"/>
              <a:t>2</a:t>
            </a:r>
            <a:r>
              <a:rPr lang="en-US"/>
              <a:t>O Removal</a:t>
            </a:r>
          </a:p>
        </c:rich>
      </c:tx>
      <c:layout/>
      <c:overlay val="0"/>
    </c:title>
    <c:autoTitleDeleted val="0"/>
    <c:plotArea>
      <c:layout>
        <c:manualLayout>
          <c:layoutTarget val="inner"/>
          <c:xMode val="edge"/>
          <c:yMode val="edge"/>
          <c:x val="0.13190936651732674"/>
          <c:y val="8.7171044795871108E-2"/>
          <c:w val="0.67072787509315046"/>
          <c:h val="0.84836560135865369"/>
        </c:manualLayout>
      </c:layout>
      <c:areaChart>
        <c:grouping val="stacked"/>
        <c:varyColors val="0"/>
        <c:ser>
          <c:idx val="2"/>
          <c:order val="0"/>
          <c:tx>
            <c:strRef>
              <c:f>ON!$B$161</c:f>
              <c:strCache>
                <c:ptCount val="1"/>
                <c:pt idx="0">
                  <c:v>Barley</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ON!$B$166:$B$206</c:f>
              <c:numCache>
                <c:formatCode>0</c:formatCode>
                <c:ptCount val="41"/>
                <c:pt idx="0">
                  <c:v>2517.19</c:v>
                </c:pt>
                <c:pt idx="1">
                  <c:v>2247.85</c:v>
                </c:pt>
                <c:pt idx="2">
                  <c:v>2635.11</c:v>
                </c:pt>
                <c:pt idx="3">
                  <c:v>2298.77</c:v>
                </c:pt>
                <c:pt idx="4">
                  <c:v>2257.9</c:v>
                </c:pt>
                <c:pt idx="5">
                  <c:v>2804.62</c:v>
                </c:pt>
                <c:pt idx="6">
                  <c:v>2743.65</c:v>
                </c:pt>
                <c:pt idx="7">
                  <c:v>3426.38</c:v>
                </c:pt>
                <c:pt idx="8">
                  <c:v>3909.45</c:v>
                </c:pt>
                <c:pt idx="9">
                  <c:v>5018.3</c:v>
                </c:pt>
                <c:pt idx="10">
                  <c:v>3524.2</c:v>
                </c:pt>
                <c:pt idx="11">
                  <c:v>4120.5</c:v>
                </c:pt>
                <c:pt idx="12">
                  <c:v>5058.5</c:v>
                </c:pt>
                <c:pt idx="13">
                  <c:v>5163.6899999999996</c:v>
                </c:pt>
                <c:pt idx="14">
                  <c:v>4960.01</c:v>
                </c:pt>
                <c:pt idx="15">
                  <c:v>3646.81</c:v>
                </c:pt>
                <c:pt idx="16">
                  <c:v>4099.0600000000004</c:v>
                </c:pt>
                <c:pt idx="17">
                  <c:v>3894.71</c:v>
                </c:pt>
                <c:pt idx="18">
                  <c:v>3676.29</c:v>
                </c:pt>
                <c:pt idx="19">
                  <c:v>4230.38</c:v>
                </c:pt>
                <c:pt idx="20">
                  <c:v>3355.36</c:v>
                </c:pt>
                <c:pt idx="21">
                  <c:v>2990.21</c:v>
                </c:pt>
                <c:pt idx="22">
                  <c:v>2800.6</c:v>
                </c:pt>
                <c:pt idx="23">
                  <c:v>2625.73</c:v>
                </c:pt>
                <c:pt idx="24">
                  <c:v>2961.4</c:v>
                </c:pt>
                <c:pt idx="25">
                  <c:v>2552.6999999999998</c:v>
                </c:pt>
                <c:pt idx="26">
                  <c:v>2640.47</c:v>
                </c:pt>
                <c:pt idx="27">
                  <c:v>2304.8000000000002</c:v>
                </c:pt>
                <c:pt idx="28">
                  <c:v>2844.82</c:v>
                </c:pt>
                <c:pt idx="29">
                  <c:v>2655.21</c:v>
                </c:pt>
                <c:pt idx="30">
                  <c:v>2363.09</c:v>
                </c:pt>
                <c:pt idx="31">
                  <c:v>2275.3200000000002</c:v>
                </c:pt>
                <c:pt idx="32">
                  <c:v>1955.06</c:v>
                </c:pt>
                <c:pt idx="33">
                  <c:v>1947.69</c:v>
                </c:pt>
                <c:pt idx="34">
                  <c:v>1458.59</c:v>
                </c:pt>
                <c:pt idx="35">
                  <c:v>1283.72</c:v>
                </c:pt>
                <c:pt idx="36">
                  <c:v>1582.54</c:v>
                </c:pt>
                <c:pt idx="37">
                  <c:v>1794.26</c:v>
                </c:pt>
                <c:pt idx="38">
                  <c:v>1079.3699999999999</c:v>
                </c:pt>
                <c:pt idx="39">
                  <c:v>1108.8499999999999</c:v>
                </c:pt>
                <c:pt idx="40">
                  <c:v>901.82</c:v>
                </c:pt>
              </c:numCache>
            </c:numRef>
          </c:val>
        </c:ser>
        <c:ser>
          <c:idx val="3"/>
          <c:order val="1"/>
          <c:tx>
            <c:strRef>
              <c:f>ON!$C$161</c:f>
              <c:strCache>
                <c:ptCount val="1"/>
                <c:pt idx="0">
                  <c:v>Beans, dry</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ON!$C$166:$C$206</c:f>
              <c:numCache>
                <c:formatCode>0</c:formatCode>
                <c:ptCount val="41"/>
                <c:pt idx="0">
                  <c:v>1170</c:v>
                </c:pt>
                <c:pt idx="1">
                  <c:v>1516.5</c:v>
                </c:pt>
                <c:pt idx="2">
                  <c:v>1347</c:v>
                </c:pt>
                <c:pt idx="3">
                  <c:v>1350</c:v>
                </c:pt>
                <c:pt idx="4">
                  <c:v>753</c:v>
                </c:pt>
                <c:pt idx="5">
                  <c:v>1147.5</c:v>
                </c:pt>
                <c:pt idx="6">
                  <c:v>924.75</c:v>
                </c:pt>
                <c:pt idx="7">
                  <c:v>1054.5</c:v>
                </c:pt>
                <c:pt idx="8">
                  <c:v>969.75</c:v>
                </c:pt>
                <c:pt idx="9">
                  <c:v>1020.75</c:v>
                </c:pt>
                <c:pt idx="10">
                  <c:v>579</c:v>
                </c:pt>
                <c:pt idx="11">
                  <c:v>676.5</c:v>
                </c:pt>
                <c:pt idx="12">
                  <c:v>877.5</c:v>
                </c:pt>
                <c:pt idx="13">
                  <c:v>627</c:v>
                </c:pt>
                <c:pt idx="14">
                  <c:v>1653</c:v>
                </c:pt>
                <c:pt idx="15">
                  <c:v>885</c:v>
                </c:pt>
                <c:pt idx="16">
                  <c:v>1068</c:v>
                </c:pt>
                <c:pt idx="17">
                  <c:v>1497</c:v>
                </c:pt>
                <c:pt idx="18">
                  <c:v>2041.5</c:v>
                </c:pt>
                <c:pt idx="19">
                  <c:v>687</c:v>
                </c:pt>
                <c:pt idx="20">
                  <c:v>1429.5</c:v>
                </c:pt>
                <c:pt idx="21">
                  <c:v>1428</c:v>
                </c:pt>
                <c:pt idx="22">
                  <c:v>1803</c:v>
                </c:pt>
                <c:pt idx="23">
                  <c:v>963</c:v>
                </c:pt>
                <c:pt idx="24">
                  <c:v>1105.5</c:v>
                </c:pt>
                <c:pt idx="25">
                  <c:v>858</c:v>
                </c:pt>
                <c:pt idx="26">
                  <c:v>1585.5</c:v>
                </c:pt>
                <c:pt idx="27">
                  <c:v>840</c:v>
                </c:pt>
                <c:pt idx="28">
                  <c:v>858</c:v>
                </c:pt>
                <c:pt idx="29">
                  <c:v>1887</c:v>
                </c:pt>
                <c:pt idx="30">
                  <c:v>1462.5</c:v>
                </c:pt>
                <c:pt idx="31">
                  <c:v>1881</c:v>
                </c:pt>
                <c:pt idx="32">
                  <c:v>2688</c:v>
                </c:pt>
                <c:pt idx="33">
                  <c:v>2188.5</c:v>
                </c:pt>
                <c:pt idx="34">
                  <c:v>1615.5</c:v>
                </c:pt>
                <c:pt idx="35">
                  <c:v>1915.5</c:v>
                </c:pt>
                <c:pt idx="36">
                  <c:v>1204.5</c:v>
                </c:pt>
                <c:pt idx="37">
                  <c:v>2079</c:v>
                </c:pt>
                <c:pt idx="38">
                  <c:v>1158</c:v>
                </c:pt>
                <c:pt idx="39">
                  <c:v>1768.5</c:v>
                </c:pt>
                <c:pt idx="40">
                  <c:v>1245</c:v>
                </c:pt>
              </c:numCache>
            </c:numRef>
          </c:val>
        </c:ser>
        <c:ser>
          <c:idx val="4"/>
          <c:order val="2"/>
          <c:tx>
            <c:strRef>
              <c:f>ON!$D$161</c:f>
              <c:strCache>
                <c:ptCount val="1"/>
                <c:pt idx="0">
                  <c:v>Buckwheat</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ON!$D$166:$D$206</c:f>
              <c:numCache>
                <c:formatCode>0</c:formatCode>
                <c:ptCount val="41"/>
                <c:pt idx="0">
                  <c:v>48.804000000000009</c:v>
                </c:pt>
                <c:pt idx="1">
                  <c:v>81.174000000000007</c:v>
                </c:pt>
                <c:pt idx="2">
                  <c:v>65.238000000000014</c:v>
                </c:pt>
                <c:pt idx="3">
                  <c:v>59.262000000000008</c:v>
                </c:pt>
                <c:pt idx="4">
                  <c:v>54.780000000000008</c:v>
                </c:pt>
                <c:pt idx="5">
                  <c:v>72.707999999999998</c:v>
                </c:pt>
                <c:pt idx="6">
                  <c:v>52.290000000000006</c:v>
                </c:pt>
                <c:pt idx="7">
                  <c:v>0</c:v>
                </c:pt>
                <c:pt idx="8">
                  <c:v>0</c:v>
                </c:pt>
                <c:pt idx="9">
                  <c:v>0</c:v>
                </c:pt>
                <c:pt idx="10">
                  <c:v>0</c:v>
                </c:pt>
                <c:pt idx="11">
                  <c:v>0</c:v>
                </c:pt>
                <c:pt idx="12">
                  <c:v>0</c:v>
                </c:pt>
                <c:pt idx="13">
                  <c:v>48.804000000000009</c:v>
                </c:pt>
                <c:pt idx="14">
                  <c:v>88.64400000000002</c:v>
                </c:pt>
                <c:pt idx="15">
                  <c:v>48.804000000000009</c:v>
                </c:pt>
                <c:pt idx="16">
                  <c:v>27.888000000000005</c:v>
                </c:pt>
                <c:pt idx="17">
                  <c:v>29.880000000000003</c:v>
                </c:pt>
                <c:pt idx="18">
                  <c:v>26.892000000000003</c:v>
                </c:pt>
                <c:pt idx="19">
                  <c:v>32.868000000000002</c:v>
                </c:pt>
                <c:pt idx="20">
                  <c:v>27.888000000000005</c:v>
                </c:pt>
                <c:pt idx="21">
                  <c:v>21.912000000000003</c:v>
                </c:pt>
                <c:pt idx="22">
                  <c:v>34.86</c:v>
                </c:pt>
                <c:pt idx="23">
                  <c:v>32.868000000000002</c:v>
                </c:pt>
                <c:pt idx="24">
                  <c:v>29.880000000000003</c:v>
                </c:pt>
                <c:pt idx="25">
                  <c:v>32.868000000000002</c:v>
                </c:pt>
                <c:pt idx="26">
                  <c:v>29.880000000000003</c:v>
                </c:pt>
                <c:pt idx="27">
                  <c:v>27.888000000000005</c:v>
                </c:pt>
                <c:pt idx="28">
                  <c:v>29.880000000000003</c:v>
                </c:pt>
                <c:pt idx="29">
                  <c:v>37.847999999999999</c:v>
                </c:pt>
                <c:pt idx="30">
                  <c:v>27.888000000000005</c:v>
                </c:pt>
                <c:pt idx="31">
                  <c:v>0</c:v>
                </c:pt>
                <c:pt idx="32">
                  <c:v>0</c:v>
                </c:pt>
                <c:pt idx="33">
                  <c:v>0</c:v>
                </c:pt>
                <c:pt idx="34">
                  <c:v>0</c:v>
                </c:pt>
                <c:pt idx="35">
                  <c:v>0</c:v>
                </c:pt>
                <c:pt idx="36">
                  <c:v>0</c:v>
                </c:pt>
                <c:pt idx="37">
                  <c:v>0</c:v>
                </c:pt>
                <c:pt idx="38">
                  <c:v>0</c:v>
                </c:pt>
                <c:pt idx="39">
                  <c:v>0</c:v>
                </c:pt>
                <c:pt idx="40">
                  <c:v>0</c:v>
                </c:pt>
              </c:numCache>
            </c:numRef>
          </c:val>
        </c:ser>
        <c:ser>
          <c:idx val="5"/>
          <c:order val="3"/>
          <c:tx>
            <c:strRef>
              <c:f>ON!$E$161</c:f>
              <c:strCache>
                <c:ptCount val="1"/>
                <c:pt idx="0">
                  <c:v>Canola</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ON!$E$166:$E$206</c:f>
              <c:numCache>
                <c:formatCode>0</c:formatCode>
                <c:ptCount val="41"/>
                <c:pt idx="0">
                  <c:v>0</c:v>
                </c:pt>
                <c:pt idx="1">
                  <c:v>0</c:v>
                </c:pt>
                <c:pt idx="2">
                  <c:v>0</c:v>
                </c:pt>
                <c:pt idx="3">
                  <c:v>0</c:v>
                </c:pt>
                <c:pt idx="4">
                  <c:v>0</c:v>
                </c:pt>
                <c:pt idx="5">
                  <c:v>0</c:v>
                </c:pt>
                <c:pt idx="6">
                  <c:v>0</c:v>
                </c:pt>
                <c:pt idx="7">
                  <c:v>0</c:v>
                </c:pt>
                <c:pt idx="8">
                  <c:v>0</c:v>
                </c:pt>
                <c:pt idx="9">
                  <c:v>0</c:v>
                </c:pt>
                <c:pt idx="10">
                  <c:v>57.815999999999995</c:v>
                </c:pt>
                <c:pt idx="11">
                  <c:v>165.52799999999996</c:v>
                </c:pt>
                <c:pt idx="12">
                  <c:v>355.60799999999995</c:v>
                </c:pt>
                <c:pt idx="13">
                  <c:v>582.11999999999989</c:v>
                </c:pt>
                <c:pt idx="14">
                  <c:v>233.63999999999996</c:v>
                </c:pt>
                <c:pt idx="15">
                  <c:v>215.42399999999998</c:v>
                </c:pt>
                <c:pt idx="16">
                  <c:v>197.20799999999997</c:v>
                </c:pt>
                <c:pt idx="17">
                  <c:v>341.35199999999992</c:v>
                </c:pt>
                <c:pt idx="18">
                  <c:v>359.56799999999993</c:v>
                </c:pt>
                <c:pt idx="19">
                  <c:v>233.63999999999996</c:v>
                </c:pt>
                <c:pt idx="20">
                  <c:v>305.71199999999993</c:v>
                </c:pt>
                <c:pt idx="21">
                  <c:v>359.56799999999993</c:v>
                </c:pt>
                <c:pt idx="22">
                  <c:v>521.13599999999997</c:v>
                </c:pt>
                <c:pt idx="23">
                  <c:v>359.56799999999993</c:v>
                </c:pt>
                <c:pt idx="24">
                  <c:v>430.84799999999996</c:v>
                </c:pt>
                <c:pt idx="25">
                  <c:v>449.06399999999996</c:v>
                </c:pt>
                <c:pt idx="26">
                  <c:v>430.84799999999996</c:v>
                </c:pt>
                <c:pt idx="27">
                  <c:v>305.71199999999993</c:v>
                </c:pt>
                <c:pt idx="28">
                  <c:v>247.89599999999996</c:v>
                </c:pt>
                <c:pt idx="29">
                  <c:v>350.06399999999996</c:v>
                </c:pt>
                <c:pt idx="30">
                  <c:v>323.13599999999997</c:v>
                </c:pt>
                <c:pt idx="31">
                  <c:v>368.27999999999992</c:v>
                </c:pt>
                <c:pt idx="32">
                  <c:v>197.20799999999997</c:v>
                </c:pt>
                <c:pt idx="33">
                  <c:v>112.46399999999998</c:v>
                </c:pt>
                <c:pt idx="34">
                  <c:v>299.37599999999992</c:v>
                </c:pt>
                <c:pt idx="35">
                  <c:v>395.20799999999997</c:v>
                </c:pt>
                <c:pt idx="36">
                  <c:v>354.02399999999994</c:v>
                </c:pt>
                <c:pt idx="37">
                  <c:v>597.95999999999992</c:v>
                </c:pt>
                <c:pt idx="38">
                  <c:v>583.70399999999984</c:v>
                </c:pt>
                <c:pt idx="39">
                  <c:v>484.70399999999995</c:v>
                </c:pt>
                <c:pt idx="40">
                  <c:v>350.06399999999996</c:v>
                </c:pt>
              </c:numCache>
            </c:numRef>
          </c:val>
        </c:ser>
        <c:ser>
          <c:idx val="6"/>
          <c:order val="4"/>
          <c:tx>
            <c:strRef>
              <c:f>ON!$F$161</c:f>
              <c:strCache>
                <c:ptCount val="1"/>
                <c:pt idx="0">
                  <c:v>Corn for grain</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ON!$F$166:$F$206</c:f>
              <c:numCache>
                <c:formatCode>0</c:formatCode>
                <c:ptCount val="41"/>
                <c:pt idx="0">
                  <c:v>11893.5</c:v>
                </c:pt>
                <c:pt idx="1">
                  <c:v>10723.5</c:v>
                </c:pt>
                <c:pt idx="2">
                  <c:v>14931</c:v>
                </c:pt>
                <c:pt idx="3">
                  <c:v>15421.5</c:v>
                </c:pt>
                <c:pt idx="4">
                  <c:v>17401.5</c:v>
                </c:pt>
                <c:pt idx="5">
                  <c:v>17284.5</c:v>
                </c:pt>
                <c:pt idx="6">
                  <c:v>19647</c:v>
                </c:pt>
                <c:pt idx="7">
                  <c:v>21195</c:v>
                </c:pt>
                <c:pt idx="8">
                  <c:v>23562</c:v>
                </c:pt>
                <c:pt idx="9">
                  <c:v>23377.5</c:v>
                </c:pt>
                <c:pt idx="10">
                  <c:v>21132</c:v>
                </c:pt>
                <c:pt idx="11">
                  <c:v>23431.5</c:v>
                </c:pt>
                <c:pt idx="12">
                  <c:v>24462</c:v>
                </c:pt>
                <c:pt idx="13">
                  <c:v>21146.400000000001</c:v>
                </c:pt>
                <c:pt idx="14">
                  <c:v>24575.85</c:v>
                </c:pt>
                <c:pt idx="15">
                  <c:v>16803</c:v>
                </c:pt>
                <c:pt idx="16">
                  <c:v>21489.3</c:v>
                </c:pt>
                <c:pt idx="17">
                  <c:v>22403.7</c:v>
                </c:pt>
                <c:pt idx="18">
                  <c:v>23889.599999999999</c:v>
                </c:pt>
                <c:pt idx="19">
                  <c:v>15300</c:v>
                </c:pt>
                <c:pt idx="20">
                  <c:v>21717.9</c:v>
                </c:pt>
                <c:pt idx="21">
                  <c:v>22632.3</c:v>
                </c:pt>
                <c:pt idx="22">
                  <c:v>23089.5</c:v>
                </c:pt>
                <c:pt idx="23">
                  <c:v>22860.9</c:v>
                </c:pt>
                <c:pt idx="24">
                  <c:v>21717.9</c:v>
                </c:pt>
                <c:pt idx="25">
                  <c:v>27090.45</c:v>
                </c:pt>
                <c:pt idx="26">
                  <c:v>26404.65</c:v>
                </c:pt>
                <c:pt idx="27">
                  <c:v>20746.349999999999</c:v>
                </c:pt>
                <c:pt idx="28">
                  <c:v>23089.5</c:v>
                </c:pt>
                <c:pt idx="29">
                  <c:v>24690.15</c:v>
                </c:pt>
                <c:pt idx="30">
                  <c:v>25033.05</c:v>
                </c:pt>
                <c:pt idx="31">
                  <c:v>24003.9</c:v>
                </c:pt>
                <c:pt idx="32">
                  <c:v>25947.45</c:v>
                </c:pt>
                <c:pt idx="33">
                  <c:v>26404.65</c:v>
                </c:pt>
                <c:pt idx="34">
                  <c:v>31433.85</c:v>
                </c:pt>
                <c:pt idx="35">
                  <c:v>31090.95</c:v>
                </c:pt>
                <c:pt idx="36">
                  <c:v>29719.35</c:v>
                </c:pt>
                <c:pt idx="37">
                  <c:v>36349.199999999997</c:v>
                </c:pt>
                <c:pt idx="38">
                  <c:v>34749</c:v>
                </c:pt>
                <c:pt idx="39">
                  <c:v>38692.35</c:v>
                </c:pt>
                <c:pt idx="40">
                  <c:v>40532.85</c:v>
                </c:pt>
              </c:numCache>
            </c:numRef>
          </c:val>
        </c:ser>
        <c:ser>
          <c:idx val="7"/>
          <c:order val="5"/>
          <c:tx>
            <c:strRef>
              <c:f>ON!$G$161</c:f>
              <c:strCache>
                <c:ptCount val="1"/>
                <c:pt idx="0">
                  <c:v>Corn, fodder</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ON!$G$166:$G$206</c:f>
              <c:numCache>
                <c:formatCode>0</c:formatCode>
                <c:ptCount val="41"/>
                <c:pt idx="0">
                  <c:v>31416.7</c:v>
                </c:pt>
                <c:pt idx="1">
                  <c:v>33599.699999999997</c:v>
                </c:pt>
                <c:pt idx="2">
                  <c:v>40885</c:v>
                </c:pt>
                <c:pt idx="3">
                  <c:v>37462.5</c:v>
                </c:pt>
                <c:pt idx="4">
                  <c:v>37292.300000000003</c:v>
                </c:pt>
                <c:pt idx="5">
                  <c:v>33381.4</c:v>
                </c:pt>
                <c:pt idx="6">
                  <c:v>33599.699999999997</c:v>
                </c:pt>
                <c:pt idx="7">
                  <c:v>30980.1</c:v>
                </c:pt>
                <c:pt idx="8">
                  <c:v>28756.400000000001</c:v>
                </c:pt>
                <c:pt idx="9">
                  <c:v>25996.2</c:v>
                </c:pt>
                <c:pt idx="10">
                  <c:v>22174.1</c:v>
                </c:pt>
                <c:pt idx="11">
                  <c:v>23328.5</c:v>
                </c:pt>
                <c:pt idx="12">
                  <c:v>21637.599999999999</c:v>
                </c:pt>
                <c:pt idx="13">
                  <c:v>20142.8</c:v>
                </c:pt>
                <c:pt idx="14">
                  <c:v>21482.2</c:v>
                </c:pt>
                <c:pt idx="15">
                  <c:v>15104.51</c:v>
                </c:pt>
                <c:pt idx="16">
                  <c:v>16447.240000000002</c:v>
                </c:pt>
                <c:pt idx="17">
                  <c:v>18461.150000000001</c:v>
                </c:pt>
                <c:pt idx="18">
                  <c:v>13426.19</c:v>
                </c:pt>
                <c:pt idx="19">
                  <c:v>12251.44</c:v>
                </c:pt>
                <c:pt idx="20">
                  <c:v>13762.15</c:v>
                </c:pt>
                <c:pt idx="21">
                  <c:v>12083.83</c:v>
                </c:pt>
                <c:pt idx="22">
                  <c:v>12083.83</c:v>
                </c:pt>
                <c:pt idx="23">
                  <c:v>12083.83</c:v>
                </c:pt>
                <c:pt idx="24">
                  <c:v>11747.87</c:v>
                </c:pt>
                <c:pt idx="25">
                  <c:v>13090.6</c:v>
                </c:pt>
                <c:pt idx="26">
                  <c:v>15440.1</c:v>
                </c:pt>
                <c:pt idx="27">
                  <c:v>13090.6</c:v>
                </c:pt>
                <c:pt idx="28">
                  <c:v>11076.69</c:v>
                </c:pt>
                <c:pt idx="29">
                  <c:v>13426.19</c:v>
                </c:pt>
                <c:pt idx="30">
                  <c:v>15440.1</c:v>
                </c:pt>
                <c:pt idx="31">
                  <c:v>16111.65</c:v>
                </c:pt>
                <c:pt idx="32">
                  <c:v>15993.99</c:v>
                </c:pt>
                <c:pt idx="33">
                  <c:v>18125.560000000001</c:v>
                </c:pt>
                <c:pt idx="34">
                  <c:v>16111.65</c:v>
                </c:pt>
                <c:pt idx="35">
                  <c:v>18796.740000000002</c:v>
                </c:pt>
                <c:pt idx="36">
                  <c:v>21045.599999999999</c:v>
                </c:pt>
                <c:pt idx="37">
                  <c:v>17353.37</c:v>
                </c:pt>
                <c:pt idx="38">
                  <c:v>15776.06</c:v>
                </c:pt>
                <c:pt idx="39">
                  <c:v>18125.560000000001</c:v>
                </c:pt>
                <c:pt idx="40">
                  <c:v>18091.89</c:v>
                </c:pt>
              </c:numCache>
            </c:numRef>
          </c:val>
        </c:ser>
        <c:ser>
          <c:idx val="8"/>
          <c:order val="6"/>
          <c:tx>
            <c:strRef>
              <c:f>ON!$H$161</c:f>
              <c:strCache>
                <c:ptCount val="1"/>
                <c:pt idx="0">
                  <c:v>Flaxseed</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ON!$H$166:$H$206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ON!$I$161</c:f>
              <c:strCache>
                <c:ptCount val="1"/>
                <c:pt idx="0">
                  <c:v>Mixed grains</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ON!$I$166:$I$206</c:f>
              <c:numCache>
                <c:formatCode>0</c:formatCode>
                <c:ptCount val="41"/>
                <c:pt idx="0">
                  <c:v>6345.9900000000007</c:v>
                </c:pt>
                <c:pt idx="1">
                  <c:v>5603.8500000000013</c:v>
                </c:pt>
                <c:pt idx="2">
                  <c:v>5928.3000000000011</c:v>
                </c:pt>
                <c:pt idx="3">
                  <c:v>5140.170000000001</c:v>
                </c:pt>
                <c:pt idx="4">
                  <c:v>5673.7800000000007</c:v>
                </c:pt>
                <c:pt idx="5">
                  <c:v>6010.2000000000007</c:v>
                </c:pt>
                <c:pt idx="6">
                  <c:v>5619.6000000000013</c:v>
                </c:pt>
                <c:pt idx="7">
                  <c:v>5777.1000000000013</c:v>
                </c:pt>
                <c:pt idx="8">
                  <c:v>5575.5000000000009</c:v>
                </c:pt>
                <c:pt idx="9">
                  <c:v>5411.7000000000007</c:v>
                </c:pt>
                <c:pt idx="10">
                  <c:v>3861.9000000000005</c:v>
                </c:pt>
                <c:pt idx="11">
                  <c:v>4680.9000000000005</c:v>
                </c:pt>
                <c:pt idx="12">
                  <c:v>4743.9000000000005</c:v>
                </c:pt>
                <c:pt idx="13">
                  <c:v>3760.4700000000003</c:v>
                </c:pt>
                <c:pt idx="14">
                  <c:v>3851.8200000000006</c:v>
                </c:pt>
                <c:pt idx="15">
                  <c:v>2651.6700000000005</c:v>
                </c:pt>
                <c:pt idx="16">
                  <c:v>3040.3800000000006</c:v>
                </c:pt>
                <c:pt idx="17">
                  <c:v>2857.6800000000003</c:v>
                </c:pt>
                <c:pt idx="18">
                  <c:v>2480.3100000000004</c:v>
                </c:pt>
                <c:pt idx="19">
                  <c:v>2400.3000000000006</c:v>
                </c:pt>
                <c:pt idx="20">
                  <c:v>2686.3200000000006</c:v>
                </c:pt>
                <c:pt idx="21">
                  <c:v>2286.2700000000004</c:v>
                </c:pt>
                <c:pt idx="22">
                  <c:v>2286.2700000000004</c:v>
                </c:pt>
                <c:pt idx="23">
                  <c:v>1828.8900000000003</c:v>
                </c:pt>
                <c:pt idx="24">
                  <c:v>2206.2600000000007</c:v>
                </c:pt>
                <c:pt idx="25">
                  <c:v>1942.9200000000003</c:v>
                </c:pt>
                <c:pt idx="26">
                  <c:v>1748.8800000000003</c:v>
                </c:pt>
                <c:pt idx="27">
                  <c:v>1520.1900000000003</c:v>
                </c:pt>
                <c:pt idx="28">
                  <c:v>1486.1700000000003</c:v>
                </c:pt>
                <c:pt idx="29">
                  <c:v>1348.8300000000002</c:v>
                </c:pt>
                <c:pt idx="30">
                  <c:v>1337.4900000000002</c:v>
                </c:pt>
                <c:pt idx="31">
                  <c:v>1234.8000000000002</c:v>
                </c:pt>
                <c:pt idx="32">
                  <c:v>1086.1200000000003</c:v>
                </c:pt>
                <c:pt idx="33">
                  <c:v>1057.1400000000003</c:v>
                </c:pt>
                <c:pt idx="34">
                  <c:v>926.10000000000014</c:v>
                </c:pt>
                <c:pt idx="35">
                  <c:v>800.10000000000014</c:v>
                </c:pt>
                <c:pt idx="36">
                  <c:v>854.28000000000009</c:v>
                </c:pt>
                <c:pt idx="37">
                  <c:v>880.11000000000013</c:v>
                </c:pt>
                <c:pt idx="38">
                  <c:v>693.00000000000011</c:v>
                </c:pt>
                <c:pt idx="39">
                  <c:v>680.40000000000009</c:v>
                </c:pt>
                <c:pt idx="40">
                  <c:v>606.06000000000017</c:v>
                </c:pt>
              </c:numCache>
            </c:numRef>
          </c:val>
        </c:ser>
        <c:ser>
          <c:idx val="10"/>
          <c:order val="8"/>
          <c:tx>
            <c:strRef>
              <c:f>ON!$J$161</c:f>
              <c:strCache>
                <c:ptCount val="1"/>
                <c:pt idx="0">
                  <c:v>Oats</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ON!$J$166:$J$206</c:f>
              <c:numCache>
                <c:formatCode>0</c:formatCode>
                <c:ptCount val="41"/>
                <c:pt idx="0">
                  <c:v>2565.91</c:v>
                </c:pt>
                <c:pt idx="1">
                  <c:v>2416.0500000000002</c:v>
                </c:pt>
                <c:pt idx="2">
                  <c:v>2578.89</c:v>
                </c:pt>
                <c:pt idx="3">
                  <c:v>2040.8100000000002</c:v>
                </c:pt>
                <c:pt idx="4">
                  <c:v>1949.9500000000003</c:v>
                </c:pt>
                <c:pt idx="5">
                  <c:v>2115.7399999999998</c:v>
                </c:pt>
                <c:pt idx="6">
                  <c:v>2048.48</c:v>
                </c:pt>
                <c:pt idx="7">
                  <c:v>2040.2200000000003</c:v>
                </c:pt>
                <c:pt idx="8">
                  <c:v>1590.64</c:v>
                </c:pt>
                <c:pt idx="9">
                  <c:v>2047.3000000000002</c:v>
                </c:pt>
                <c:pt idx="10">
                  <c:v>1380.6</c:v>
                </c:pt>
                <c:pt idx="11">
                  <c:v>1634.3</c:v>
                </c:pt>
                <c:pt idx="12">
                  <c:v>1716.9</c:v>
                </c:pt>
                <c:pt idx="13">
                  <c:v>1164.6600000000001</c:v>
                </c:pt>
                <c:pt idx="14">
                  <c:v>1273.81</c:v>
                </c:pt>
                <c:pt idx="15">
                  <c:v>1018.9300000000001</c:v>
                </c:pt>
                <c:pt idx="16">
                  <c:v>1555.83</c:v>
                </c:pt>
                <c:pt idx="17">
                  <c:v>1246.67</c:v>
                </c:pt>
                <c:pt idx="18">
                  <c:v>810.07</c:v>
                </c:pt>
                <c:pt idx="19">
                  <c:v>1046.6600000000001</c:v>
                </c:pt>
                <c:pt idx="20">
                  <c:v>832.49</c:v>
                </c:pt>
                <c:pt idx="21">
                  <c:v>591.17999999999995</c:v>
                </c:pt>
                <c:pt idx="22">
                  <c:v>536.9</c:v>
                </c:pt>
                <c:pt idx="23">
                  <c:v>464.33</c:v>
                </c:pt>
                <c:pt idx="24">
                  <c:v>591.17999999999995</c:v>
                </c:pt>
                <c:pt idx="25">
                  <c:v>555.19000000000005</c:v>
                </c:pt>
                <c:pt idx="26">
                  <c:v>564.04</c:v>
                </c:pt>
                <c:pt idx="27">
                  <c:v>473.18</c:v>
                </c:pt>
                <c:pt idx="28">
                  <c:v>564.04</c:v>
                </c:pt>
                <c:pt idx="29">
                  <c:v>609.47</c:v>
                </c:pt>
                <c:pt idx="30">
                  <c:v>728.06</c:v>
                </c:pt>
                <c:pt idx="31">
                  <c:v>637.20000000000005</c:v>
                </c:pt>
                <c:pt idx="32">
                  <c:v>614.19000000000005</c:v>
                </c:pt>
                <c:pt idx="33">
                  <c:v>669.06</c:v>
                </c:pt>
                <c:pt idx="34">
                  <c:v>518.61</c:v>
                </c:pt>
                <c:pt idx="35">
                  <c:v>400.61</c:v>
                </c:pt>
                <c:pt idx="36">
                  <c:v>470.82</c:v>
                </c:pt>
                <c:pt idx="37">
                  <c:v>446.04</c:v>
                </c:pt>
                <c:pt idx="38">
                  <c:v>379.96</c:v>
                </c:pt>
                <c:pt idx="39">
                  <c:v>359.31</c:v>
                </c:pt>
                <c:pt idx="40">
                  <c:v>342.2</c:v>
                </c:pt>
              </c:numCache>
            </c:numRef>
          </c:val>
        </c:ser>
        <c:ser>
          <c:idx val="11"/>
          <c:order val="9"/>
          <c:tx>
            <c:strRef>
              <c:f>ON!$K$161</c:f>
              <c:strCache>
                <c:ptCount val="1"/>
                <c:pt idx="0">
                  <c:v>Peas, dry</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ON!$K$166:$K$206</c:f>
              <c:numCache>
                <c:formatCode>0</c:formatCode>
                <c:ptCount val="41"/>
                <c:pt idx="0">
                  <c:v>8.8290000000000006</c:v>
                </c:pt>
                <c:pt idx="1">
                  <c:v>7.0632000000000001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ON!$L$161</c:f>
              <c:strCache>
                <c:ptCount val="1"/>
                <c:pt idx="0">
                  <c:v>Rye, all</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ON!$L$166:$L$206</c:f>
              <c:numCache>
                <c:formatCode>0</c:formatCode>
                <c:ptCount val="41"/>
                <c:pt idx="0">
                  <c:v>215.05</c:v>
                </c:pt>
                <c:pt idx="1">
                  <c:v>243.1</c:v>
                </c:pt>
                <c:pt idx="2">
                  <c:v>327.8</c:v>
                </c:pt>
                <c:pt idx="3">
                  <c:v>250.8</c:v>
                </c:pt>
                <c:pt idx="4">
                  <c:v>177.65</c:v>
                </c:pt>
                <c:pt idx="5">
                  <c:v>188.65</c:v>
                </c:pt>
                <c:pt idx="6">
                  <c:v>309.10000000000002</c:v>
                </c:pt>
                <c:pt idx="7">
                  <c:v>413.6</c:v>
                </c:pt>
                <c:pt idx="8">
                  <c:v>464.2</c:v>
                </c:pt>
                <c:pt idx="9">
                  <c:v>463.65</c:v>
                </c:pt>
                <c:pt idx="10">
                  <c:v>427.35</c:v>
                </c:pt>
                <c:pt idx="11">
                  <c:v>419.1</c:v>
                </c:pt>
                <c:pt idx="12">
                  <c:v>363</c:v>
                </c:pt>
                <c:pt idx="13">
                  <c:v>251.35</c:v>
                </c:pt>
                <c:pt idx="14">
                  <c:v>195.8</c:v>
                </c:pt>
                <c:pt idx="15">
                  <c:v>146.85</c:v>
                </c:pt>
                <c:pt idx="16">
                  <c:v>216.7</c:v>
                </c:pt>
                <c:pt idx="17">
                  <c:v>237.6</c:v>
                </c:pt>
                <c:pt idx="18">
                  <c:v>237.6</c:v>
                </c:pt>
                <c:pt idx="19">
                  <c:v>153.44999999999999</c:v>
                </c:pt>
                <c:pt idx="20">
                  <c:v>146.85</c:v>
                </c:pt>
                <c:pt idx="21">
                  <c:v>251.35</c:v>
                </c:pt>
                <c:pt idx="22">
                  <c:v>251.35</c:v>
                </c:pt>
                <c:pt idx="23">
                  <c:v>223.3</c:v>
                </c:pt>
                <c:pt idx="24">
                  <c:v>265.64999999999998</c:v>
                </c:pt>
                <c:pt idx="25">
                  <c:v>300.3</c:v>
                </c:pt>
                <c:pt idx="26">
                  <c:v>349.25</c:v>
                </c:pt>
                <c:pt idx="27">
                  <c:v>335.5</c:v>
                </c:pt>
                <c:pt idx="28">
                  <c:v>300.3</c:v>
                </c:pt>
                <c:pt idx="29">
                  <c:v>261.8</c:v>
                </c:pt>
                <c:pt idx="30">
                  <c:v>335.5</c:v>
                </c:pt>
                <c:pt idx="31">
                  <c:v>363</c:v>
                </c:pt>
                <c:pt idx="32">
                  <c:v>307.45</c:v>
                </c:pt>
                <c:pt idx="33">
                  <c:v>251.35</c:v>
                </c:pt>
                <c:pt idx="34">
                  <c:v>237.6</c:v>
                </c:pt>
                <c:pt idx="35">
                  <c:v>251.35</c:v>
                </c:pt>
                <c:pt idx="36">
                  <c:v>206.8</c:v>
                </c:pt>
                <c:pt idx="37">
                  <c:v>223.3</c:v>
                </c:pt>
                <c:pt idx="38">
                  <c:v>171.6</c:v>
                </c:pt>
                <c:pt idx="39">
                  <c:v>160.6</c:v>
                </c:pt>
                <c:pt idx="40">
                  <c:v>160.05000000000001</c:v>
                </c:pt>
              </c:numCache>
            </c:numRef>
          </c:val>
        </c:ser>
        <c:ser>
          <c:idx val="13"/>
          <c:order val="11"/>
          <c:tx>
            <c:strRef>
              <c:f>ON!$M$161</c:f>
              <c:strCache>
                <c:ptCount val="1"/>
                <c:pt idx="0">
                  <c:v>Soybeans</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ON!$M$166:$M$206</c:f>
              <c:numCache>
                <c:formatCode>0</c:formatCode>
                <c:ptCount val="41"/>
                <c:pt idx="0">
                  <c:v>7930</c:v>
                </c:pt>
                <c:pt idx="1">
                  <c:v>6014</c:v>
                </c:pt>
                <c:pt idx="2">
                  <c:v>7336</c:v>
                </c:pt>
                <c:pt idx="3">
                  <c:v>5008</c:v>
                </c:pt>
                <c:pt idx="4">
                  <c:v>11600</c:v>
                </c:pt>
                <c:pt idx="5">
                  <c:v>10312</c:v>
                </c:pt>
                <c:pt idx="6">
                  <c:v>13146</c:v>
                </c:pt>
                <c:pt idx="7">
                  <c:v>13796</c:v>
                </c:pt>
                <c:pt idx="8">
                  <c:v>12136</c:v>
                </c:pt>
                <c:pt idx="9">
                  <c:v>16960</c:v>
                </c:pt>
                <c:pt idx="10">
                  <c:v>14700</c:v>
                </c:pt>
                <c:pt idx="11">
                  <c:v>18340</c:v>
                </c:pt>
                <c:pt idx="12">
                  <c:v>20240</c:v>
                </c:pt>
                <c:pt idx="13">
                  <c:v>18996</c:v>
                </c:pt>
                <c:pt idx="14">
                  <c:v>25038</c:v>
                </c:pt>
                <c:pt idx="15">
                  <c:v>22480</c:v>
                </c:pt>
                <c:pt idx="16">
                  <c:v>23514</c:v>
                </c:pt>
                <c:pt idx="17">
                  <c:v>24222</c:v>
                </c:pt>
                <c:pt idx="18">
                  <c:v>27760</c:v>
                </c:pt>
                <c:pt idx="19">
                  <c:v>27216</c:v>
                </c:pt>
                <c:pt idx="20">
                  <c:v>36468</c:v>
                </c:pt>
                <c:pt idx="21">
                  <c:v>41368</c:v>
                </c:pt>
                <c:pt idx="22">
                  <c:v>40824</c:v>
                </c:pt>
                <c:pt idx="23">
                  <c:v>38102</c:v>
                </c:pt>
                <c:pt idx="24">
                  <c:v>47900</c:v>
                </c:pt>
                <c:pt idx="25">
                  <c:v>46810</c:v>
                </c:pt>
                <c:pt idx="26">
                  <c:v>46810</c:v>
                </c:pt>
                <c:pt idx="27">
                  <c:v>46266</c:v>
                </c:pt>
                <c:pt idx="28">
                  <c:v>25582</c:v>
                </c:pt>
                <c:pt idx="29">
                  <c:v>38102</c:v>
                </c:pt>
                <c:pt idx="30">
                  <c:v>34564</c:v>
                </c:pt>
                <c:pt idx="31">
                  <c:v>49532</c:v>
                </c:pt>
                <c:pt idx="32">
                  <c:v>51710</c:v>
                </c:pt>
                <c:pt idx="33">
                  <c:v>53342</c:v>
                </c:pt>
                <c:pt idx="34">
                  <c:v>40006</c:v>
                </c:pt>
                <c:pt idx="35">
                  <c:v>49532</c:v>
                </c:pt>
                <c:pt idx="36">
                  <c:v>53886</c:v>
                </c:pt>
                <c:pt idx="37">
                  <c:v>62596</c:v>
                </c:pt>
                <c:pt idx="38">
                  <c:v>63794</c:v>
                </c:pt>
                <c:pt idx="39">
                  <c:v>68038</c:v>
                </c:pt>
                <c:pt idx="40">
                  <c:v>61562</c:v>
                </c:pt>
              </c:numCache>
            </c:numRef>
          </c:val>
        </c:ser>
        <c:ser>
          <c:idx val="14"/>
          <c:order val="12"/>
          <c:tx>
            <c:strRef>
              <c:f>ON!$N$161</c:f>
              <c:strCache>
                <c:ptCount val="1"/>
                <c:pt idx="0">
                  <c:v>Sugar beets</c:v>
                </c:pt>
              </c:strCache>
            </c:strRef>
          </c:tx>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ON!$N$166:$N$206</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184.99999999999997</c:v>
                </c:pt>
                <c:pt idx="22">
                  <c:v>214.80555555555554</c:v>
                </c:pt>
                <c:pt idx="23">
                  <c:v>244.61111111111111</c:v>
                </c:pt>
                <c:pt idx="24">
                  <c:v>274.41666666666663</c:v>
                </c:pt>
                <c:pt idx="25">
                  <c:v>304.22222222222223</c:v>
                </c:pt>
                <c:pt idx="26">
                  <c:v>334.02777777777783</c:v>
                </c:pt>
                <c:pt idx="27">
                  <c:v>363.83333333333331</c:v>
                </c:pt>
                <c:pt idx="28">
                  <c:v>393.63888888888886</c:v>
                </c:pt>
                <c:pt idx="29">
                  <c:v>423.44444444444446</c:v>
                </c:pt>
                <c:pt idx="30">
                  <c:v>453.25</c:v>
                </c:pt>
                <c:pt idx="31">
                  <c:v>483.05555555555554</c:v>
                </c:pt>
                <c:pt idx="32">
                  <c:v>512.8611111111112</c:v>
                </c:pt>
                <c:pt idx="33">
                  <c:v>542.66666666666663</c:v>
                </c:pt>
                <c:pt idx="34">
                  <c:v>572.47222222222229</c:v>
                </c:pt>
                <c:pt idx="35">
                  <c:v>602.27777777777771</c:v>
                </c:pt>
                <c:pt idx="36">
                  <c:v>632.08333333333326</c:v>
                </c:pt>
                <c:pt idx="37">
                  <c:v>661.88888888888891</c:v>
                </c:pt>
                <c:pt idx="38">
                  <c:v>691.69444444444446</c:v>
                </c:pt>
                <c:pt idx="39">
                  <c:v>721.5</c:v>
                </c:pt>
                <c:pt idx="40">
                  <c:v>661.88888888888891</c:v>
                </c:pt>
              </c:numCache>
            </c:numRef>
          </c:val>
        </c:ser>
        <c:ser>
          <c:idx val="0"/>
          <c:order val="13"/>
          <c:tx>
            <c:strRef>
              <c:f>ON!$O$161</c:f>
              <c:strCache>
                <c:ptCount val="1"/>
                <c:pt idx="0">
                  <c:v>Tame hay</c:v>
                </c:pt>
              </c:strCache>
            </c:strRef>
          </c:tx>
          <c:spPr>
            <a:solidFill>
              <a:srgbClr val="9BBB59">
                <a:lumMod val="40000"/>
                <a:lumOff val="60000"/>
              </a:srgbClr>
            </a:solidFill>
            <a:ln w="25400">
              <a:noFill/>
            </a:ln>
          </c:spPr>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ON!$O$166:$O$206</c:f>
              <c:numCache>
                <c:formatCode>0</c:formatCode>
                <c:ptCount val="41"/>
                <c:pt idx="0">
                  <c:v>149730</c:v>
                </c:pt>
                <c:pt idx="1">
                  <c:v>133423</c:v>
                </c:pt>
                <c:pt idx="2">
                  <c:v>141220</c:v>
                </c:pt>
                <c:pt idx="3">
                  <c:v>150673</c:v>
                </c:pt>
                <c:pt idx="4">
                  <c:v>155066</c:v>
                </c:pt>
                <c:pt idx="5">
                  <c:v>148373</c:v>
                </c:pt>
                <c:pt idx="6">
                  <c:v>163576</c:v>
                </c:pt>
                <c:pt idx="7">
                  <c:v>167762</c:v>
                </c:pt>
                <c:pt idx="8">
                  <c:v>162012</c:v>
                </c:pt>
                <c:pt idx="9">
                  <c:v>159275</c:v>
                </c:pt>
                <c:pt idx="10">
                  <c:v>153226</c:v>
                </c:pt>
                <c:pt idx="11">
                  <c:v>160379</c:v>
                </c:pt>
                <c:pt idx="12">
                  <c:v>158585</c:v>
                </c:pt>
                <c:pt idx="13">
                  <c:v>175352</c:v>
                </c:pt>
                <c:pt idx="14">
                  <c:v>177355.3</c:v>
                </c:pt>
                <c:pt idx="15">
                  <c:v>152315.20000000001</c:v>
                </c:pt>
                <c:pt idx="16">
                  <c:v>169008.6</c:v>
                </c:pt>
                <c:pt idx="17">
                  <c:v>171094.7</c:v>
                </c:pt>
                <c:pt idx="18">
                  <c:v>166922.5</c:v>
                </c:pt>
                <c:pt idx="19">
                  <c:v>154403.6</c:v>
                </c:pt>
                <c:pt idx="20">
                  <c:v>177355.3</c:v>
                </c:pt>
                <c:pt idx="21">
                  <c:v>160661.9</c:v>
                </c:pt>
                <c:pt idx="22">
                  <c:v>156489.70000000001</c:v>
                </c:pt>
                <c:pt idx="23">
                  <c:v>134579.9</c:v>
                </c:pt>
                <c:pt idx="24">
                  <c:v>135624.1</c:v>
                </c:pt>
                <c:pt idx="25">
                  <c:v>104325.7</c:v>
                </c:pt>
                <c:pt idx="26">
                  <c:v>115802.7</c:v>
                </c:pt>
                <c:pt idx="27">
                  <c:v>123105.2</c:v>
                </c:pt>
                <c:pt idx="28">
                  <c:v>103803.6</c:v>
                </c:pt>
                <c:pt idx="29">
                  <c:v>108500.2</c:v>
                </c:pt>
                <c:pt idx="30">
                  <c:v>125191.3</c:v>
                </c:pt>
                <c:pt idx="31">
                  <c:v>121019.1</c:v>
                </c:pt>
                <c:pt idx="32">
                  <c:v>116324.8</c:v>
                </c:pt>
                <c:pt idx="33">
                  <c:v>138754.4</c:v>
                </c:pt>
                <c:pt idx="34">
                  <c:v>118933</c:v>
                </c:pt>
                <c:pt idx="35">
                  <c:v>133538</c:v>
                </c:pt>
                <c:pt idx="36">
                  <c:v>121019.1</c:v>
                </c:pt>
                <c:pt idx="37">
                  <c:v>119974.9</c:v>
                </c:pt>
                <c:pt idx="38">
                  <c:v>106411.8</c:v>
                </c:pt>
                <c:pt idx="39">
                  <c:v>84400.8</c:v>
                </c:pt>
                <c:pt idx="40">
                  <c:v>101195.4</c:v>
                </c:pt>
              </c:numCache>
            </c:numRef>
          </c:val>
        </c:ser>
        <c:ser>
          <c:idx val="1"/>
          <c:order val="14"/>
          <c:tx>
            <c:strRef>
              <c:f>ON!$P$161</c:f>
              <c:strCache>
                <c:ptCount val="1"/>
                <c:pt idx="0">
                  <c:v>Wheat, all</c:v>
                </c:pt>
              </c:strCache>
            </c:strRef>
          </c:tx>
          <c:spPr>
            <a:ln w="25400">
              <a:noFill/>
            </a:ln>
          </c:spPr>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ON!$P$166:$P$206</c:f>
              <c:numCache>
                <c:formatCode>0</c:formatCode>
                <c:ptCount val="41"/>
                <c:pt idx="0">
                  <c:v>1989.12</c:v>
                </c:pt>
                <c:pt idx="1">
                  <c:v>2542.08</c:v>
                </c:pt>
                <c:pt idx="2">
                  <c:v>3005.76</c:v>
                </c:pt>
                <c:pt idx="3">
                  <c:v>3285.6</c:v>
                </c:pt>
                <c:pt idx="4">
                  <c:v>4135.2</c:v>
                </c:pt>
                <c:pt idx="5">
                  <c:v>1884</c:v>
                </c:pt>
                <c:pt idx="6">
                  <c:v>3420</c:v>
                </c:pt>
                <c:pt idx="7">
                  <c:v>3525.12</c:v>
                </c:pt>
                <c:pt idx="8">
                  <c:v>3518.4</c:v>
                </c:pt>
                <c:pt idx="9">
                  <c:v>1809.6</c:v>
                </c:pt>
                <c:pt idx="10">
                  <c:v>3856.8</c:v>
                </c:pt>
                <c:pt idx="11">
                  <c:v>3972</c:v>
                </c:pt>
                <c:pt idx="12">
                  <c:v>4778.3999999999996</c:v>
                </c:pt>
                <c:pt idx="13">
                  <c:v>4975.2</c:v>
                </c:pt>
                <c:pt idx="14">
                  <c:v>3227.04</c:v>
                </c:pt>
                <c:pt idx="15">
                  <c:v>5448</c:v>
                </c:pt>
                <c:pt idx="16">
                  <c:v>5259.84</c:v>
                </c:pt>
                <c:pt idx="17">
                  <c:v>6808.32</c:v>
                </c:pt>
                <c:pt idx="18">
                  <c:v>2990.88</c:v>
                </c:pt>
                <c:pt idx="19">
                  <c:v>6387.84</c:v>
                </c:pt>
                <c:pt idx="20">
                  <c:v>3265.44</c:v>
                </c:pt>
                <c:pt idx="21">
                  <c:v>6048.48</c:v>
                </c:pt>
                <c:pt idx="22">
                  <c:v>6564.48</c:v>
                </c:pt>
                <c:pt idx="23">
                  <c:v>4140.96</c:v>
                </c:pt>
                <c:pt idx="24">
                  <c:v>4075.68</c:v>
                </c:pt>
                <c:pt idx="25">
                  <c:v>6296.64</c:v>
                </c:pt>
                <c:pt idx="26">
                  <c:v>7328.64</c:v>
                </c:pt>
                <c:pt idx="27">
                  <c:v>7171.68</c:v>
                </c:pt>
                <c:pt idx="28">
                  <c:v>5930.88</c:v>
                </c:pt>
                <c:pt idx="29">
                  <c:v>6584.16</c:v>
                </c:pt>
                <c:pt idx="30">
                  <c:v>10646.88</c:v>
                </c:pt>
                <c:pt idx="31">
                  <c:v>8047.2</c:v>
                </c:pt>
                <c:pt idx="32">
                  <c:v>8464.7999999999993</c:v>
                </c:pt>
                <c:pt idx="33">
                  <c:v>12579.84</c:v>
                </c:pt>
                <c:pt idx="34">
                  <c:v>6923.52</c:v>
                </c:pt>
                <c:pt idx="35">
                  <c:v>14415.36</c:v>
                </c:pt>
                <c:pt idx="36">
                  <c:v>10120.799999999999</c:v>
                </c:pt>
                <c:pt idx="37">
                  <c:v>9784.7999999999993</c:v>
                </c:pt>
                <c:pt idx="38">
                  <c:v>11557.92</c:v>
                </c:pt>
                <c:pt idx="39">
                  <c:v>9040.32</c:v>
                </c:pt>
                <c:pt idx="40">
                  <c:v>11479.2</c:v>
                </c:pt>
              </c:numCache>
            </c:numRef>
          </c:val>
        </c:ser>
        <c:ser>
          <c:idx val="15"/>
          <c:order val="15"/>
          <c:tx>
            <c:strRef>
              <c:f>ON!$Q$161</c:f>
              <c:strCache>
                <c:ptCount val="1"/>
                <c:pt idx="0">
                  <c:v>Potato</c:v>
                </c:pt>
              </c:strCache>
            </c:strRef>
          </c:tx>
          <c:spPr>
            <a:ln w="25400">
              <a:noFill/>
            </a:ln>
          </c:spPr>
          <c:cat>
            <c:numRef>
              <c:f>ON!$A$166:$A$206</c:f>
              <c:numCache>
                <c:formatCode>General</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ON!$Q$166:$Q$206</c:f>
              <c:numCache>
                <c:formatCode>0</c:formatCode>
                <c:ptCount val="41"/>
                <c:pt idx="0">
                  <c:v>1812.1315192743764</c:v>
                </c:pt>
                <c:pt idx="1">
                  <c:v>2143.12925170068</c:v>
                </c:pt>
                <c:pt idx="2">
                  <c:v>2404.5351473922901</c:v>
                </c:pt>
                <c:pt idx="3">
                  <c:v>2361.1337868480728</c:v>
                </c:pt>
                <c:pt idx="4">
                  <c:v>2683.9002267573696</c:v>
                </c:pt>
                <c:pt idx="5">
                  <c:v>2316.7346938775509</c:v>
                </c:pt>
                <c:pt idx="6">
                  <c:v>2301.0204081632655</c:v>
                </c:pt>
                <c:pt idx="7">
                  <c:v>2011.1791383219952</c:v>
                </c:pt>
                <c:pt idx="8">
                  <c:v>1950.3174603174602</c:v>
                </c:pt>
                <c:pt idx="9">
                  <c:v>1995.2154195011337</c:v>
                </c:pt>
                <c:pt idx="10">
                  <c:v>1816.122448979592</c:v>
                </c:pt>
                <c:pt idx="11">
                  <c:v>1824.6031746031745</c:v>
                </c:pt>
                <c:pt idx="12">
                  <c:v>1839.5691609977325</c:v>
                </c:pt>
                <c:pt idx="13">
                  <c:v>1634.5351473922904</c:v>
                </c:pt>
                <c:pt idx="14">
                  <c:v>1793.4240362811793</c:v>
                </c:pt>
                <c:pt idx="15">
                  <c:v>1353.1746031746031</c:v>
                </c:pt>
                <c:pt idx="16">
                  <c:v>1587.6417233560089</c:v>
                </c:pt>
                <c:pt idx="17">
                  <c:v>1865.7596371882084</c:v>
                </c:pt>
                <c:pt idx="18">
                  <c:v>1575.9183673469388</c:v>
                </c:pt>
                <c:pt idx="19">
                  <c:v>2056.8253968253971</c:v>
                </c:pt>
                <c:pt idx="20">
                  <c:v>1754.0136054421771</c:v>
                </c:pt>
                <c:pt idx="21">
                  <c:v>1970.0226757369614</c:v>
                </c:pt>
                <c:pt idx="22">
                  <c:v>2014.671201814059</c:v>
                </c:pt>
                <c:pt idx="23">
                  <c:v>1845.8049886621316</c:v>
                </c:pt>
                <c:pt idx="24">
                  <c:v>1935.6009070294785</c:v>
                </c:pt>
                <c:pt idx="25">
                  <c:v>1935.1020408163267</c:v>
                </c:pt>
                <c:pt idx="26">
                  <c:v>1928.8662131519272</c:v>
                </c:pt>
                <c:pt idx="27">
                  <c:v>1886.2131519274376</c:v>
                </c:pt>
                <c:pt idx="28">
                  <c:v>1975.0113378684807</c:v>
                </c:pt>
                <c:pt idx="29">
                  <c:v>1737.0521541950113</c:v>
                </c:pt>
                <c:pt idx="30">
                  <c:v>2244.8979591836733</c:v>
                </c:pt>
                <c:pt idx="31">
                  <c:v>1965.0340136054422</c:v>
                </c:pt>
                <c:pt idx="32">
                  <c:v>1540.7482993197277</c:v>
                </c:pt>
                <c:pt idx="33">
                  <c:v>1876.7346938775509</c:v>
                </c:pt>
                <c:pt idx="34">
                  <c:v>1284.0816326530612</c:v>
                </c:pt>
                <c:pt idx="35">
                  <c:v>1931.6099773242631</c:v>
                </c:pt>
                <c:pt idx="36">
                  <c:v>1952.063492063492</c:v>
                </c:pt>
                <c:pt idx="37">
                  <c:v>2037.8684807256236</c:v>
                </c:pt>
                <c:pt idx="38">
                  <c:v>1593.3786848072561</c:v>
                </c:pt>
                <c:pt idx="39">
                  <c:v>1871.9954648526075</c:v>
                </c:pt>
                <c:pt idx="40">
                  <c:v>2104.7165532879822</c:v>
                </c:pt>
              </c:numCache>
            </c:numRef>
          </c:val>
        </c:ser>
        <c:dLbls>
          <c:showLegendKey val="0"/>
          <c:showVal val="0"/>
          <c:showCatName val="0"/>
          <c:showSerName val="0"/>
          <c:showPercent val="0"/>
          <c:showBubbleSize val="0"/>
        </c:dLbls>
        <c:axId val="189116416"/>
        <c:axId val="189117952"/>
      </c:areaChart>
      <c:dateAx>
        <c:axId val="189116416"/>
        <c:scaling>
          <c:orientation val="minMax"/>
        </c:scaling>
        <c:delete val="0"/>
        <c:axPos val="b"/>
        <c:numFmt formatCode="General" sourceLinked="1"/>
        <c:majorTickMark val="out"/>
        <c:minorTickMark val="none"/>
        <c:tickLblPos val="nextTo"/>
        <c:crossAx val="189117952"/>
        <c:crosses val="autoZero"/>
        <c:auto val="0"/>
        <c:lblOffset val="100"/>
        <c:baseTimeUnit val="days"/>
        <c:majorUnit val="5"/>
        <c:majorTimeUnit val="days"/>
      </c:dateAx>
      <c:valAx>
        <c:axId val="189117952"/>
        <c:scaling>
          <c:orientation val="minMax"/>
        </c:scaling>
        <c:delete val="0"/>
        <c:axPos val="l"/>
        <c:majorGridlines/>
        <c:title>
          <c:tx>
            <c:rich>
              <a:bodyPr rot="-5400000" vert="horz"/>
              <a:lstStyle/>
              <a:p>
                <a:pPr>
                  <a:defRPr/>
                </a:pPr>
                <a:r>
                  <a:rPr lang="en-US"/>
                  <a:t>Thousand metric tonnes</a:t>
                </a:r>
              </a:p>
            </c:rich>
          </c:tx>
          <c:layout>
            <c:manualLayout>
              <c:xMode val="edge"/>
              <c:yMode val="edge"/>
              <c:x val="2.7730900798175594E-2"/>
              <c:y val="0.30676000794018393"/>
            </c:manualLayout>
          </c:layout>
          <c:overlay val="0"/>
        </c:title>
        <c:numFmt formatCode="0" sourceLinked="1"/>
        <c:majorTickMark val="out"/>
        <c:minorTickMark val="none"/>
        <c:tickLblPos val="nextTo"/>
        <c:crossAx val="189116416"/>
        <c:crosses val="autoZero"/>
        <c:crossBetween val="midCat"/>
        <c:dispUnits>
          <c:builtInUnit val="thousands"/>
        </c:dispUnits>
      </c:valAx>
    </c:plotArea>
    <c:legend>
      <c:legendPos val="r"/>
      <c:layout>
        <c:manualLayout>
          <c:xMode val="edge"/>
          <c:yMode val="edge"/>
          <c:x val="0.79679915723191386"/>
          <c:y val="8.153316129601447E-2"/>
          <c:w val="0.18799749803224425"/>
          <c:h val="0.86063124462383378"/>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Crop N Removal</a:t>
            </a:r>
          </a:p>
        </c:rich>
      </c:tx>
      <c:layout/>
      <c:overlay val="0"/>
    </c:title>
    <c:autoTitleDeleted val="0"/>
    <c:plotArea>
      <c:layout>
        <c:manualLayout>
          <c:layoutTarget val="inner"/>
          <c:xMode val="edge"/>
          <c:yMode val="edge"/>
          <c:x val="0.12345098894970692"/>
          <c:y val="9.9743791641429436E-2"/>
          <c:w val="0.66483594285125447"/>
          <c:h val="0.82649525540076718"/>
        </c:manualLayout>
      </c:layout>
      <c:areaChart>
        <c:grouping val="stacked"/>
        <c:varyColors val="0"/>
        <c:ser>
          <c:idx val="2"/>
          <c:order val="0"/>
          <c:tx>
            <c:strRef>
              <c:f>ON!$B$57</c:f>
              <c:strCache>
                <c:ptCount val="1"/>
                <c:pt idx="0">
                  <c:v>Barley</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ON!$B$62:$B$102</c:f>
              <c:numCache>
                <c:formatCode>0</c:formatCode>
                <c:ptCount val="41"/>
                <c:pt idx="0">
                  <c:v>7889.7</c:v>
                </c:pt>
                <c:pt idx="1">
                  <c:v>7045.5</c:v>
                </c:pt>
                <c:pt idx="2">
                  <c:v>8259.2999999999993</c:v>
                </c:pt>
                <c:pt idx="3">
                  <c:v>7205.1</c:v>
                </c:pt>
                <c:pt idx="4">
                  <c:v>7077</c:v>
                </c:pt>
                <c:pt idx="5">
                  <c:v>8790.6</c:v>
                </c:pt>
                <c:pt idx="6">
                  <c:v>8599.5</c:v>
                </c:pt>
                <c:pt idx="7">
                  <c:v>10739.4</c:v>
                </c:pt>
                <c:pt idx="8">
                  <c:v>12253.5</c:v>
                </c:pt>
                <c:pt idx="9">
                  <c:v>15729</c:v>
                </c:pt>
                <c:pt idx="10">
                  <c:v>11046</c:v>
                </c:pt>
                <c:pt idx="11">
                  <c:v>12915</c:v>
                </c:pt>
                <c:pt idx="12">
                  <c:v>15855</c:v>
                </c:pt>
                <c:pt idx="13">
                  <c:v>16184.7</c:v>
                </c:pt>
                <c:pt idx="14">
                  <c:v>15546.3</c:v>
                </c:pt>
                <c:pt idx="15">
                  <c:v>11430.3</c:v>
                </c:pt>
                <c:pt idx="16">
                  <c:v>12847.8</c:v>
                </c:pt>
                <c:pt idx="17">
                  <c:v>12207.3</c:v>
                </c:pt>
                <c:pt idx="18">
                  <c:v>11522.7</c:v>
                </c:pt>
                <c:pt idx="19">
                  <c:v>13259.4</c:v>
                </c:pt>
                <c:pt idx="20">
                  <c:v>10516.8</c:v>
                </c:pt>
                <c:pt idx="21">
                  <c:v>9372.2999999999993</c:v>
                </c:pt>
                <c:pt idx="22">
                  <c:v>8778</c:v>
                </c:pt>
                <c:pt idx="23">
                  <c:v>8229.9</c:v>
                </c:pt>
                <c:pt idx="24">
                  <c:v>9282</c:v>
                </c:pt>
                <c:pt idx="25">
                  <c:v>8001</c:v>
                </c:pt>
                <c:pt idx="26">
                  <c:v>8276.1</c:v>
                </c:pt>
                <c:pt idx="27">
                  <c:v>7224</c:v>
                </c:pt>
                <c:pt idx="28">
                  <c:v>8916.6</c:v>
                </c:pt>
                <c:pt idx="29">
                  <c:v>8322.2999999999993</c:v>
                </c:pt>
                <c:pt idx="30">
                  <c:v>7406.7</c:v>
                </c:pt>
                <c:pt idx="31">
                  <c:v>7131.6</c:v>
                </c:pt>
                <c:pt idx="32">
                  <c:v>6127.8</c:v>
                </c:pt>
                <c:pt idx="33">
                  <c:v>6104.7</c:v>
                </c:pt>
                <c:pt idx="34">
                  <c:v>4571.7</c:v>
                </c:pt>
                <c:pt idx="35">
                  <c:v>4023.6</c:v>
                </c:pt>
                <c:pt idx="36">
                  <c:v>4960.2</c:v>
                </c:pt>
                <c:pt idx="37">
                  <c:v>5623.8</c:v>
                </c:pt>
                <c:pt idx="38">
                  <c:v>3383.1</c:v>
                </c:pt>
                <c:pt idx="39">
                  <c:v>3475.5</c:v>
                </c:pt>
                <c:pt idx="40">
                  <c:v>2826.6</c:v>
                </c:pt>
              </c:numCache>
            </c:numRef>
          </c:val>
        </c:ser>
        <c:ser>
          <c:idx val="3"/>
          <c:order val="1"/>
          <c:tx>
            <c:strRef>
              <c:f>ON!$C$57</c:f>
              <c:strCache>
                <c:ptCount val="1"/>
                <c:pt idx="0">
                  <c:v>Beans, dry</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ON!$C$62:$C$102</c:f>
              <c:numCache>
                <c:formatCode>0</c:formatCode>
                <c:ptCount val="41"/>
                <c:pt idx="0">
                  <c:v>3900</c:v>
                </c:pt>
                <c:pt idx="1">
                  <c:v>5055</c:v>
                </c:pt>
                <c:pt idx="2">
                  <c:v>4490</c:v>
                </c:pt>
                <c:pt idx="3">
                  <c:v>4500</c:v>
                </c:pt>
                <c:pt idx="4">
                  <c:v>2510</c:v>
                </c:pt>
                <c:pt idx="5">
                  <c:v>3825</c:v>
                </c:pt>
                <c:pt idx="6">
                  <c:v>3082.5</c:v>
                </c:pt>
                <c:pt idx="7">
                  <c:v>3515</c:v>
                </c:pt>
                <c:pt idx="8">
                  <c:v>3232.5</c:v>
                </c:pt>
                <c:pt idx="9">
                  <c:v>3402.5</c:v>
                </c:pt>
                <c:pt idx="10">
                  <c:v>1930</c:v>
                </c:pt>
                <c:pt idx="11">
                  <c:v>2255</c:v>
                </c:pt>
                <c:pt idx="12">
                  <c:v>2925</c:v>
                </c:pt>
                <c:pt idx="13">
                  <c:v>2090</c:v>
                </c:pt>
                <c:pt idx="14">
                  <c:v>5510</c:v>
                </c:pt>
                <c:pt idx="15">
                  <c:v>2950</c:v>
                </c:pt>
                <c:pt idx="16">
                  <c:v>3560</c:v>
                </c:pt>
                <c:pt idx="17">
                  <c:v>4990</c:v>
                </c:pt>
                <c:pt idx="18">
                  <c:v>6805</c:v>
                </c:pt>
                <c:pt idx="19">
                  <c:v>2290</c:v>
                </c:pt>
                <c:pt idx="20">
                  <c:v>4765</c:v>
                </c:pt>
                <c:pt idx="21">
                  <c:v>4760</c:v>
                </c:pt>
                <c:pt idx="22">
                  <c:v>6010</c:v>
                </c:pt>
                <c:pt idx="23">
                  <c:v>3210</c:v>
                </c:pt>
                <c:pt idx="24">
                  <c:v>3685</c:v>
                </c:pt>
                <c:pt idx="25">
                  <c:v>2860</c:v>
                </c:pt>
                <c:pt idx="26">
                  <c:v>5285</c:v>
                </c:pt>
                <c:pt idx="27">
                  <c:v>2800</c:v>
                </c:pt>
                <c:pt idx="28">
                  <c:v>2860</c:v>
                </c:pt>
                <c:pt idx="29">
                  <c:v>6290</c:v>
                </c:pt>
                <c:pt idx="30">
                  <c:v>4875</c:v>
                </c:pt>
                <c:pt idx="31">
                  <c:v>6270</c:v>
                </c:pt>
                <c:pt idx="32">
                  <c:v>8960</c:v>
                </c:pt>
                <c:pt idx="33">
                  <c:v>7295</c:v>
                </c:pt>
                <c:pt idx="34">
                  <c:v>5385</c:v>
                </c:pt>
                <c:pt idx="35">
                  <c:v>6385</c:v>
                </c:pt>
                <c:pt idx="36">
                  <c:v>4015</c:v>
                </c:pt>
                <c:pt idx="37">
                  <c:v>6930</c:v>
                </c:pt>
                <c:pt idx="38">
                  <c:v>3860</c:v>
                </c:pt>
                <c:pt idx="39">
                  <c:v>5895</c:v>
                </c:pt>
                <c:pt idx="40">
                  <c:v>4150</c:v>
                </c:pt>
              </c:numCache>
            </c:numRef>
          </c:val>
        </c:ser>
        <c:ser>
          <c:idx val="4"/>
          <c:order val="2"/>
          <c:tx>
            <c:strRef>
              <c:f>ON!$D$57</c:f>
              <c:strCache>
                <c:ptCount val="1"/>
                <c:pt idx="0">
                  <c:v>Buckwheat</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ON!$D$62:$D$102</c:f>
              <c:numCache>
                <c:formatCode>0</c:formatCode>
                <c:ptCount val="41"/>
                <c:pt idx="0">
                  <c:v>32.83</c:v>
                </c:pt>
                <c:pt idx="1">
                  <c:v>54.604999999999997</c:v>
                </c:pt>
                <c:pt idx="2">
                  <c:v>43.884999999999998</c:v>
                </c:pt>
                <c:pt idx="3">
                  <c:v>39.865000000000002</c:v>
                </c:pt>
                <c:pt idx="4">
                  <c:v>36.85</c:v>
                </c:pt>
                <c:pt idx="5">
                  <c:v>48.91</c:v>
                </c:pt>
                <c:pt idx="6">
                  <c:v>35.174999999999997</c:v>
                </c:pt>
                <c:pt idx="7">
                  <c:v>0</c:v>
                </c:pt>
                <c:pt idx="8">
                  <c:v>0</c:v>
                </c:pt>
                <c:pt idx="9">
                  <c:v>0</c:v>
                </c:pt>
                <c:pt idx="10">
                  <c:v>0</c:v>
                </c:pt>
                <c:pt idx="11">
                  <c:v>0</c:v>
                </c:pt>
                <c:pt idx="12">
                  <c:v>0</c:v>
                </c:pt>
                <c:pt idx="13">
                  <c:v>32.83</c:v>
                </c:pt>
                <c:pt idx="14">
                  <c:v>59.63</c:v>
                </c:pt>
                <c:pt idx="15">
                  <c:v>32.83</c:v>
                </c:pt>
                <c:pt idx="16">
                  <c:v>18.760000000000002</c:v>
                </c:pt>
                <c:pt idx="17">
                  <c:v>20.100000000000001</c:v>
                </c:pt>
                <c:pt idx="18">
                  <c:v>18.09</c:v>
                </c:pt>
                <c:pt idx="19">
                  <c:v>22.11</c:v>
                </c:pt>
                <c:pt idx="20">
                  <c:v>18.760000000000002</c:v>
                </c:pt>
                <c:pt idx="21">
                  <c:v>14.74</c:v>
                </c:pt>
                <c:pt idx="22">
                  <c:v>23.45</c:v>
                </c:pt>
                <c:pt idx="23">
                  <c:v>22.11</c:v>
                </c:pt>
                <c:pt idx="24">
                  <c:v>20.100000000000001</c:v>
                </c:pt>
                <c:pt idx="25">
                  <c:v>22.11</c:v>
                </c:pt>
                <c:pt idx="26">
                  <c:v>20.100000000000001</c:v>
                </c:pt>
                <c:pt idx="27">
                  <c:v>18.760000000000002</c:v>
                </c:pt>
                <c:pt idx="28">
                  <c:v>20.100000000000001</c:v>
                </c:pt>
                <c:pt idx="29">
                  <c:v>25.46</c:v>
                </c:pt>
                <c:pt idx="30">
                  <c:v>18.760000000000002</c:v>
                </c:pt>
                <c:pt idx="31">
                  <c:v>0</c:v>
                </c:pt>
                <c:pt idx="32">
                  <c:v>0</c:v>
                </c:pt>
                <c:pt idx="33">
                  <c:v>0</c:v>
                </c:pt>
                <c:pt idx="34">
                  <c:v>0</c:v>
                </c:pt>
                <c:pt idx="35">
                  <c:v>0</c:v>
                </c:pt>
                <c:pt idx="36">
                  <c:v>0</c:v>
                </c:pt>
                <c:pt idx="37">
                  <c:v>0</c:v>
                </c:pt>
                <c:pt idx="38">
                  <c:v>0</c:v>
                </c:pt>
                <c:pt idx="39">
                  <c:v>0</c:v>
                </c:pt>
                <c:pt idx="40">
                  <c:v>0</c:v>
                </c:pt>
              </c:numCache>
            </c:numRef>
          </c:val>
        </c:ser>
        <c:ser>
          <c:idx val="5"/>
          <c:order val="3"/>
          <c:tx>
            <c:strRef>
              <c:f>ON!$E$57</c:f>
              <c:strCache>
                <c:ptCount val="1"/>
                <c:pt idx="0">
                  <c:v>Canola</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ON!$E$62:$E$102</c:f>
              <c:numCache>
                <c:formatCode>0</c:formatCode>
                <c:ptCount val="41"/>
                <c:pt idx="0">
                  <c:v>0</c:v>
                </c:pt>
                <c:pt idx="1">
                  <c:v>0</c:v>
                </c:pt>
                <c:pt idx="2">
                  <c:v>0</c:v>
                </c:pt>
                <c:pt idx="3">
                  <c:v>0</c:v>
                </c:pt>
                <c:pt idx="4">
                  <c:v>0</c:v>
                </c:pt>
                <c:pt idx="5">
                  <c:v>0</c:v>
                </c:pt>
                <c:pt idx="6">
                  <c:v>0</c:v>
                </c:pt>
                <c:pt idx="7">
                  <c:v>0</c:v>
                </c:pt>
                <c:pt idx="8">
                  <c:v>0</c:v>
                </c:pt>
                <c:pt idx="9">
                  <c:v>0</c:v>
                </c:pt>
                <c:pt idx="10">
                  <c:v>233.6</c:v>
                </c:pt>
                <c:pt idx="11">
                  <c:v>668.8</c:v>
                </c:pt>
                <c:pt idx="12">
                  <c:v>1436.8</c:v>
                </c:pt>
                <c:pt idx="13">
                  <c:v>2352</c:v>
                </c:pt>
                <c:pt idx="14">
                  <c:v>944</c:v>
                </c:pt>
                <c:pt idx="15">
                  <c:v>870.4</c:v>
                </c:pt>
                <c:pt idx="16">
                  <c:v>796.8</c:v>
                </c:pt>
                <c:pt idx="17">
                  <c:v>1379.2</c:v>
                </c:pt>
                <c:pt idx="18">
                  <c:v>1452.8</c:v>
                </c:pt>
                <c:pt idx="19">
                  <c:v>944</c:v>
                </c:pt>
                <c:pt idx="20">
                  <c:v>1235.2</c:v>
                </c:pt>
                <c:pt idx="21">
                  <c:v>1452.8</c:v>
                </c:pt>
                <c:pt idx="22">
                  <c:v>2105.6</c:v>
                </c:pt>
                <c:pt idx="23">
                  <c:v>1452.8</c:v>
                </c:pt>
                <c:pt idx="24">
                  <c:v>1740.8</c:v>
                </c:pt>
                <c:pt idx="25">
                  <c:v>1814.4</c:v>
                </c:pt>
                <c:pt idx="26">
                  <c:v>1740.8</c:v>
                </c:pt>
                <c:pt idx="27">
                  <c:v>1235.2</c:v>
                </c:pt>
                <c:pt idx="28">
                  <c:v>1001.6</c:v>
                </c:pt>
                <c:pt idx="29">
                  <c:v>1414.4</c:v>
                </c:pt>
                <c:pt idx="30">
                  <c:v>1305.5999999999999</c:v>
                </c:pt>
                <c:pt idx="31">
                  <c:v>1488</c:v>
                </c:pt>
                <c:pt idx="32">
                  <c:v>796.8</c:v>
                </c:pt>
                <c:pt idx="33">
                  <c:v>454.4</c:v>
                </c:pt>
                <c:pt idx="34">
                  <c:v>1209.5999999999999</c:v>
                </c:pt>
                <c:pt idx="35">
                  <c:v>1596.8</c:v>
                </c:pt>
                <c:pt idx="36">
                  <c:v>1430.4</c:v>
                </c:pt>
                <c:pt idx="37">
                  <c:v>2416</c:v>
                </c:pt>
                <c:pt idx="38">
                  <c:v>2358.4</c:v>
                </c:pt>
                <c:pt idx="39">
                  <c:v>1958.4</c:v>
                </c:pt>
                <c:pt idx="40">
                  <c:v>1414.4</c:v>
                </c:pt>
              </c:numCache>
            </c:numRef>
          </c:val>
        </c:ser>
        <c:ser>
          <c:idx val="6"/>
          <c:order val="4"/>
          <c:tx>
            <c:strRef>
              <c:f>ON!$F$57</c:f>
              <c:strCache>
                <c:ptCount val="1"/>
                <c:pt idx="0">
                  <c:v>Corn for grain</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ON!$F$62:$F$102</c:f>
              <c:numCache>
                <c:formatCode>0</c:formatCode>
                <c:ptCount val="41"/>
                <c:pt idx="0">
                  <c:v>31716</c:v>
                </c:pt>
                <c:pt idx="1">
                  <c:v>28596</c:v>
                </c:pt>
                <c:pt idx="2">
                  <c:v>39816</c:v>
                </c:pt>
                <c:pt idx="3">
                  <c:v>41124</c:v>
                </c:pt>
                <c:pt idx="4">
                  <c:v>46404</c:v>
                </c:pt>
                <c:pt idx="5">
                  <c:v>46092</c:v>
                </c:pt>
                <c:pt idx="6">
                  <c:v>52392</c:v>
                </c:pt>
                <c:pt idx="7">
                  <c:v>56520</c:v>
                </c:pt>
                <c:pt idx="8">
                  <c:v>62832</c:v>
                </c:pt>
                <c:pt idx="9">
                  <c:v>62340</c:v>
                </c:pt>
                <c:pt idx="10">
                  <c:v>56352</c:v>
                </c:pt>
                <c:pt idx="11">
                  <c:v>62484</c:v>
                </c:pt>
                <c:pt idx="12">
                  <c:v>65232</c:v>
                </c:pt>
                <c:pt idx="13">
                  <c:v>56390.400000000001</c:v>
                </c:pt>
                <c:pt idx="14">
                  <c:v>65535.6</c:v>
                </c:pt>
                <c:pt idx="15">
                  <c:v>44808</c:v>
                </c:pt>
                <c:pt idx="16">
                  <c:v>57304.800000000003</c:v>
                </c:pt>
                <c:pt idx="17">
                  <c:v>59743.199999999997</c:v>
                </c:pt>
                <c:pt idx="18">
                  <c:v>63705.599999999999</c:v>
                </c:pt>
                <c:pt idx="19">
                  <c:v>40800</c:v>
                </c:pt>
                <c:pt idx="20">
                  <c:v>57914.400000000001</c:v>
                </c:pt>
                <c:pt idx="21">
                  <c:v>60352.800000000003</c:v>
                </c:pt>
                <c:pt idx="22">
                  <c:v>61572</c:v>
                </c:pt>
                <c:pt idx="23">
                  <c:v>60962.400000000001</c:v>
                </c:pt>
                <c:pt idx="24">
                  <c:v>57914.400000000001</c:v>
                </c:pt>
                <c:pt idx="25">
                  <c:v>72241.2</c:v>
                </c:pt>
                <c:pt idx="26">
                  <c:v>70412.399999999994</c:v>
                </c:pt>
                <c:pt idx="27">
                  <c:v>55323.6</c:v>
                </c:pt>
                <c:pt idx="28">
                  <c:v>61572</c:v>
                </c:pt>
                <c:pt idx="29">
                  <c:v>65840.399999999994</c:v>
                </c:pt>
                <c:pt idx="30">
                  <c:v>66754.8</c:v>
                </c:pt>
                <c:pt idx="31">
                  <c:v>64010.400000000001</c:v>
                </c:pt>
                <c:pt idx="32">
                  <c:v>69193.2</c:v>
                </c:pt>
                <c:pt idx="33">
                  <c:v>70412.399999999994</c:v>
                </c:pt>
                <c:pt idx="34">
                  <c:v>83823.600000000006</c:v>
                </c:pt>
                <c:pt idx="35">
                  <c:v>82909.2</c:v>
                </c:pt>
                <c:pt idx="36">
                  <c:v>79251.600000000006</c:v>
                </c:pt>
                <c:pt idx="37">
                  <c:v>96931.199999999997</c:v>
                </c:pt>
                <c:pt idx="38">
                  <c:v>92664</c:v>
                </c:pt>
                <c:pt idx="39">
                  <c:v>103179.6</c:v>
                </c:pt>
                <c:pt idx="40">
                  <c:v>108087.6</c:v>
                </c:pt>
              </c:numCache>
            </c:numRef>
          </c:val>
        </c:ser>
        <c:ser>
          <c:idx val="7"/>
          <c:order val="5"/>
          <c:tx>
            <c:strRef>
              <c:f>ON!$G$57</c:f>
              <c:strCache>
                <c:ptCount val="1"/>
                <c:pt idx="0">
                  <c:v>Corn, fodder</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ON!$G$62:$G$102</c:f>
              <c:numCache>
                <c:formatCode>0</c:formatCode>
                <c:ptCount val="41"/>
                <c:pt idx="0">
                  <c:v>41605.9</c:v>
                </c:pt>
                <c:pt idx="1">
                  <c:v>44496.9</c:v>
                </c:pt>
                <c:pt idx="2">
                  <c:v>54145.000000000007</c:v>
                </c:pt>
                <c:pt idx="3">
                  <c:v>49612.5</c:v>
                </c:pt>
                <c:pt idx="4">
                  <c:v>49387.1</c:v>
                </c:pt>
                <c:pt idx="5">
                  <c:v>44207.8</c:v>
                </c:pt>
                <c:pt idx="6">
                  <c:v>44496.9</c:v>
                </c:pt>
                <c:pt idx="7">
                  <c:v>41027.699999999997</c:v>
                </c:pt>
                <c:pt idx="8">
                  <c:v>38082.800000000003</c:v>
                </c:pt>
                <c:pt idx="9">
                  <c:v>34427.4</c:v>
                </c:pt>
                <c:pt idx="10">
                  <c:v>29365.700000000004</c:v>
                </c:pt>
                <c:pt idx="11">
                  <c:v>30894.500000000004</c:v>
                </c:pt>
                <c:pt idx="12">
                  <c:v>28655.200000000004</c:v>
                </c:pt>
                <c:pt idx="13">
                  <c:v>26675.600000000002</c:v>
                </c:pt>
                <c:pt idx="14">
                  <c:v>28449.400000000005</c:v>
                </c:pt>
                <c:pt idx="15">
                  <c:v>20003.27</c:v>
                </c:pt>
                <c:pt idx="16">
                  <c:v>21781.48</c:v>
                </c:pt>
                <c:pt idx="17">
                  <c:v>24448.55</c:v>
                </c:pt>
                <c:pt idx="18">
                  <c:v>17780.63</c:v>
                </c:pt>
                <c:pt idx="19">
                  <c:v>16224.880000000001</c:v>
                </c:pt>
                <c:pt idx="20">
                  <c:v>18225.55</c:v>
                </c:pt>
                <c:pt idx="21">
                  <c:v>16002.910000000002</c:v>
                </c:pt>
                <c:pt idx="22">
                  <c:v>16002.910000000002</c:v>
                </c:pt>
                <c:pt idx="23">
                  <c:v>16002.910000000002</c:v>
                </c:pt>
                <c:pt idx="24">
                  <c:v>15557.990000000002</c:v>
                </c:pt>
                <c:pt idx="25">
                  <c:v>17336.2</c:v>
                </c:pt>
                <c:pt idx="26">
                  <c:v>20447.7</c:v>
                </c:pt>
                <c:pt idx="27">
                  <c:v>17336.2</c:v>
                </c:pt>
                <c:pt idx="28">
                  <c:v>14669.130000000001</c:v>
                </c:pt>
                <c:pt idx="29">
                  <c:v>17780.63</c:v>
                </c:pt>
                <c:pt idx="30">
                  <c:v>20447.7</c:v>
                </c:pt>
                <c:pt idx="31">
                  <c:v>21337.05</c:v>
                </c:pt>
                <c:pt idx="32">
                  <c:v>21181.23</c:v>
                </c:pt>
                <c:pt idx="33">
                  <c:v>24004.12</c:v>
                </c:pt>
                <c:pt idx="34">
                  <c:v>21337.05</c:v>
                </c:pt>
                <c:pt idx="35">
                  <c:v>24892.98</c:v>
                </c:pt>
                <c:pt idx="36">
                  <c:v>27871.200000000004</c:v>
                </c:pt>
                <c:pt idx="37">
                  <c:v>22981.49</c:v>
                </c:pt>
                <c:pt idx="38">
                  <c:v>20892.62</c:v>
                </c:pt>
                <c:pt idx="39">
                  <c:v>24004.12</c:v>
                </c:pt>
                <c:pt idx="40">
                  <c:v>23959.53</c:v>
                </c:pt>
              </c:numCache>
            </c:numRef>
          </c:val>
        </c:ser>
        <c:ser>
          <c:idx val="8"/>
          <c:order val="6"/>
          <c:tx>
            <c:strRef>
              <c:f>ON!$H$57</c:f>
              <c:strCache>
                <c:ptCount val="1"/>
                <c:pt idx="0">
                  <c:v>Flaxseed</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ON!$H$62:$H$102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7"/>
          <c:tx>
            <c:strRef>
              <c:f>ON!$I$57</c:f>
              <c:strCache>
                <c:ptCount val="1"/>
                <c:pt idx="0">
                  <c:v>Mixed grains</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ON!$I$62:$I$102</c:f>
              <c:numCache>
                <c:formatCode>0</c:formatCode>
                <c:ptCount val="41"/>
                <c:pt idx="0">
                  <c:v>22664.25</c:v>
                </c:pt>
                <c:pt idx="1">
                  <c:v>20013.75</c:v>
                </c:pt>
                <c:pt idx="2">
                  <c:v>21172.5</c:v>
                </c:pt>
                <c:pt idx="3">
                  <c:v>18357.75</c:v>
                </c:pt>
                <c:pt idx="4">
                  <c:v>20263.5</c:v>
                </c:pt>
                <c:pt idx="5">
                  <c:v>21465</c:v>
                </c:pt>
                <c:pt idx="6">
                  <c:v>20070</c:v>
                </c:pt>
                <c:pt idx="7">
                  <c:v>20632.5</c:v>
                </c:pt>
                <c:pt idx="8">
                  <c:v>19912.5</c:v>
                </c:pt>
                <c:pt idx="9">
                  <c:v>19327.5</c:v>
                </c:pt>
                <c:pt idx="10">
                  <c:v>13792.5</c:v>
                </c:pt>
                <c:pt idx="11">
                  <c:v>16717.5</c:v>
                </c:pt>
                <c:pt idx="12">
                  <c:v>16942.5</c:v>
                </c:pt>
                <c:pt idx="13">
                  <c:v>13430.25</c:v>
                </c:pt>
                <c:pt idx="14">
                  <c:v>13756.5</c:v>
                </c:pt>
                <c:pt idx="15">
                  <c:v>9470.25</c:v>
                </c:pt>
                <c:pt idx="16">
                  <c:v>10858.5</c:v>
                </c:pt>
                <c:pt idx="17">
                  <c:v>10206</c:v>
                </c:pt>
                <c:pt idx="18">
                  <c:v>8858.25</c:v>
                </c:pt>
                <c:pt idx="19">
                  <c:v>8572.5</c:v>
                </c:pt>
                <c:pt idx="20">
                  <c:v>9594</c:v>
                </c:pt>
                <c:pt idx="21">
                  <c:v>8165.25</c:v>
                </c:pt>
                <c:pt idx="22">
                  <c:v>8165.25</c:v>
                </c:pt>
                <c:pt idx="23">
                  <c:v>6531.75</c:v>
                </c:pt>
                <c:pt idx="24">
                  <c:v>7879.5</c:v>
                </c:pt>
                <c:pt idx="25">
                  <c:v>6939</c:v>
                </c:pt>
                <c:pt idx="26">
                  <c:v>6246</c:v>
                </c:pt>
                <c:pt idx="27">
                  <c:v>5429.25</c:v>
                </c:pt>
                <c:pt idx="28">
                  <c:v>5307.75</c:v>
                </c:pt>
                <c:pt idx="29">
                  <c:v>4817.25</c:v>
                </c:pt>
                <c:pt idx="30">
                  <c:v>4776.75</c:v>
                </c:pt>
                <c:pt idx="31">
                  <c:v>4410</c:v>
                </c:pt>
                <c:pt idx="32">
                  <c:v>3879</c:v>
                </c:pt>
                <c:pt idx="33">
                  <c:v>3775.5</c:v>
                </c:pt>
                <c:pt idx="34">
                  <c:v>3307.5</c:v>
                </c:pt>
                <c:pt idx="35">
                  <c:v>2857.5</c:v>
                </c:pt>
                <c:pt idx="36">
                  <c:v>3051</c:v>
                </c:pt>
                <c:pt idx="37">
                  <c:v>3143.25</c:v>
                </c:pt>
                <c:pt idx="38">
                  <c:v>2475</c:v>
                </c:pt>
                <c:pt idx="39">
                  <c:v>2430</c:v>
                </c:pt>
                <c:pt idx="40">
                  <c:v>2164.5</c:v>
                </c:pt>
              </c:numCache>
            </c:numRef>
          </c:val>
        </c:ser>
        <c:ser>
          <c:idx val="10"/>
          <c:order val="8"/>
          <c:tx>
            <c:strRef>
              <c:f>ON!$J$57</c:f>
              <c:strCache>
                <c:ptCount val="1"/>
                <c:pt idx="0">
                  <c:v>Oats</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ON!$J$62:$J$102</c:f>
              <c:numCache>
                <c:formatCode>0</c:formatCode>
                <c:ptCount val="41"/>
                <c:pt idx="0">
                  <c:v>10437.6</c:v>
                </c:pt>
                <c:pt idx="1">
                  <c:v>9828</c:v>
                </c:pt>
                <c:pt idx="2">
                  <c:v>10490.4</c:v>
                </c:pt>
                <c:pt idx="3">
                  <c:v>8301.6</c:v>
                </c:pt>
                <c:pt idx="4">
                  <c:v>7932</c:v>
                </c:pt>
                <c:pt idx="5">
                  <c:v>8606.4</c:v>
                </c:pt>
                <c:pt idx="6">
                  <c:v>8332.7999999999993</c:v>
                </c:pt>
                <c:pt idx="7">
                  <c:v>8299.2000000000007</c:v>
                </c:pt>
                <c:pt idx="8">
                  <c:v>6470.4</c:v>
                </c:pt>
                <c:pt idx="9">
                  <c:v>8328</c:v>
                </c:pt>
                <c:pt idx="10">
                  <c:v>5616</c:v>
                </c:pt>
                <c:pt idx="11">
                  <c:v>6648</c:v>
                </c:pt>
                <c:pt idx="12">
                  <c:v>6984</c:v>
                </c:pt>
                <c:pt idx="13">
                  <c:v>4737.6000000000004</c:v>
                </c:pt>
                <c:pt idx="14">
                  <c:v>5181.6000000000004</c:v>
                </c:pt>
                <c:pt idx="15">
                  <c:v>4144.8</c:v>
                </c:pt>
                <c:pt idx="16">
                  <c:v>6328.8</c:v>
                </c:pt>
                <c:pt idx="17">
                  <c:v>5071.2</c:v>
                </c:pt>
                <c:pt idx="18">
                  <c:v>3295.2</c:v>
                </c:pt>
                <c:pt idx="19">
                  <c:v>4257.6000000000004</c:v>
                </c:pt>
                <c:pt idx="20">
                  <c:v>3386.4</c:v>
                </c:pt>
                <c:pt idx="21">
                  <c:v>2404.8000000000002</c:v>
                </c:pt>
                <c:pt idx="22">
                  <c:v>2184</c:v>
                </c:pt>
                <c:pt idx="23">
                  <c:v>1888.8</c:v>
                </c:pt>
                <c:pt idx="24">
                  <c:v>2404.8000000000002</c:v>
                </c:pt>
                <c:pt idx="25">
                  <c:v>2258.4</c:v>
                </c:pt>
                <c:pt idx="26">
                  <c:v>2294.4</c:v>
                </c:pt>
                <c:pt idx="27">
                  <c:v>1924.8</c:v>
                </c:pt>
                <c:pt idx="28">
                  <c:v>2294.4</c:v>
                </c:pt>
                <c:pt idx="29">
                  <c:v>2479.1999999999998</c:v>
                </c:pt>
                <c:pt idx="30">
                  <c:v>2961.6</c:v>
                </c:pt>
                <c:pt idx="31">
                  <c:v>2592</c:v>
                </c:pt>
                <c:pt idx="32">
                  <c:v>2498.4</c:v>
                </c:pt>
                <c:pt idx="33">
                  <c:v>2721.6</c:v>
                </c:pt>
                <c:pt idx="34">
                  <c:v>2109.6</c:v>
                </c:pt>
                <c:pt idx="35">
                  <c:v>1629.6</c:v>
                </c:pt>
                <c:pt idx="36">
                  <c:v>1915.2</c:v>
                </c:pt>
                <c:pt idx="37">
                  <c:v>1814.4</c:v>
                </c:pt>
                <c:pt idx="38">
                  <c:v>1545.6</c:v>
                </c:pt>
                <c:pt idx="39">
                  <c:v>1461.6</c:v>
                </c:pt>
                <c:pt idx="40">
                  <c:v>1392</c:v>
                </c:pt>
              </c:numCache>
            </c:numRef>
          </c:val>
        </c:ser>
        <c:ser>
          <c:idx val="11"/>
          <c:order val="9"/>
          <c:tx>
            <c:strRef>
              <c:f>ON!$K$57</c:f>
              <c:strCache>
                <c:ptCount val="1"/>
                <c:pt idx="0">
                  <c:v>Peas, dry</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ON!$K$62:$K$102</c:f>
              <c:numCache>
                <c:formatCode>0</c:formatCode>
                <c:ptCount val="41"/>
                <c:pt idx="0">
                  <c:v>29.46</c:v>
                </c:pt>
                <c:pt idx="1">
                  <c:v>23.568000000000001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0"/>
          <c:tx>
            <c:strRef>
              <c:f>ON!$L$57</c:f>
              <c:strCache>
                <c:ptCount val="1"/>
                <c:pt idx="0">
                  <c:v>Rye, all</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ON!$L$62:$L$102</c:f>
              <c:numCache>
                <c:formatCode>0</c:formatCode>
                <c:ptCount val="41"/>
                <c:pt idx="0">
                  <c:v>977.5</c:v>
                </c:pt>
                <c:pt idx="1">
                  <c:v>1105</c:v>
                </c:pt>
                <c:pt idx="2">
                  <c:v>1490</c:v>
                </c:pt>
                <c:pt idx="3">
                  <c:v>1140</c:v>
                </c:pt>
                <c:pt idx="4">
                  <c:v>807.5</c:v>
                </c:pt>
                <c:pt idx="5">
                  <c:v>857.5</c:v>
                </c:pt>
                <c:pt idx="6">
                  <c:v>1405</c:v>
                </c:pt>
                <c:pt idx="7">
                  <c:v>1880</c:v>
                </c:pt>
                <c:pt idx="8">
                  <c:v>2110</c:v>
                </c:pt>
                <c:pt idx="9">
                  <c:v>2107.5</c:v>
                </c:pt>
                <c:pt idx="10">
                  <c:v>1942.5</c:v>
                </c:pt>
                <c:pt idx="11">
                  <c:v>1905</c:v>
                </c:pt>
                <c:pt idx="12">
                  <c:v>1650</c:v>
                </c:pt>
                <c:pt idx="13">
                  <c:v>1142.5</c:v>
                </c:pt>
                <c:pt idx="14">
                  <c:v>890</c:v>
                </c:pt>
                <c:pt idx="15">
                  <c:v>667.5</c:v>
                </c:pt>
                <c:pt idx="16">
                  <c:v>985</c:v>
                </c:pt>
                <c:pt idx="17">
                  <c:v>1080</c:v>
                </c:pt>
                <c:pt idx="18">
                  <c:v>1080</c:v>
                </c:pt>
                <c:pt idx="19">
                  <c:v>697.5</c:v>
                </c:pt>
                <c:pt idx="20">
                  <c:v>667.5</c:v>
                </c:pt>
                <c:pt idx="21">
                  <c:v>1142.5</c:v>
                </c:pt>
                <c:pt idx="22">
                  <c:v>1142.5</c:v>
                </c:pt>
                <c:pt idx="23">
                  <c:v>1015</c:v>
                </c:pt>
                <c:pt idx="24">
                  <c:v>1207.5</c:v>
                </c:pt>
                <c:pt idx="25">
                  <c:v>1365</c:v>
                </c:pt>
                <c:pt idx="26">
                  <c:v>1587.5</c:v>
                </c:pt>
                <c:pt idx="27">
                  <c:v>1525</c:v>
                </c:pt>
                <c:pt idx="28">
                  <c:v>1365</c:v>
                </c:pt>
                <c:pt idx="29">
                  <c:v>1190</c:v>
                </c:pt>
                <c:pt idx="30">
                  <c:v>1525</c:v>
                </c:pt>
                <c:pt idx="31">
                  <c:v>1650</c:v>
                </c:pt>
                <c:pt idx="32">
                  <c:v>1397.5</c:v>
                </c:pt>
                <c:pt idx="33">
                  <c:v>1142.5</c:v>
                </c:pt>
                <c:pt idx="34">
                  <c:v>1080</c:v>
                </c:pt>
                <c:pt idx="35">
                  <c:v>1142.5</c:v>
                </c:pt>
                <c:pt idx="36">
                  <c:v>940</c:v>
                </c:pt>
                <c:pt idx="37">
                  <c:v>1015</c:v>
                </c:pt>
                <c:pt idx="38">
                  <c:v>780</c:v>
                </c:pt>
                <c:pt idx="39">
                  <c:v>730</c:v>
                </c:pt>
                <c:pt idx="40">
                  <c:v>727.5</c:v>
                </c:pt>
              </c:numCache>
            </c:numRef>
          </c:val>
        </c:ser>
        <c:ser>
          <c:idx val="13"/>
          <c:order val="11"/>
          <c:tx>
            <c:strRef>
              <c:f>ON!$M$57</c:f>
              <c:strCache>
                <c:ptCount val="1"/>
                <c:pt idx="0">
                  <c:v>Soybeans</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ON!$M$62:$M$102</c:f>
              <c:numCache>
                <c:formatCode>0</c:formatCode>
                <c:ptCount val="41"/>
                <c:pt idx="0">
                  <c:v>21807.5</c:v>
                </c:pt>
                <c:pt idx="1">
                  <c:v>16538.5</c:v>
                </c:pt>
                <c:pt idx="2">
                  <c:v>20174</c:v>
                </c:pt>
                <c:pt idx="3">
                  <c:v>13772</c:v>
                </c:pt>
                <c:pt idx="4">
                  <c:v>31900</c:v>
                </c:pt>
                <c:pt idx="5">
                  <c:v>28358</c:v>
                </c:pt>
                <c:pt idx="6">
                  <c:v>36151.5</c:v>
                </c:pt>
                <c:pt idx="7">
                  <c:v>37939</c:v>
                </c:pt>
                <c:pt idx="8">
                  <c:v>33374</c:v>
                </c:pt>
                <c:pt idx="9">
                  <c:v>46640</c:v>
                </c:pt>
                <c:pt idx="10">
                  <c:v>40425</c:v>
                </c:pt>
                <c:pt idx="11">
                  <c:v>50435</c:v>
                </c:pt>
                <c:pt idx="12">
                  <c:v>55660</c:v>
                </c:pt>
                <c:pt idx="13">
                  <c:v>52239</c:v>
                </c:pt>
                <c:pt idx="14">
                  <c:v>68854.5</c:v>
                </c:pt>
                <c:pt idx="15">
                  <c:v>61820</c:v>
                </c:pt>
                <c:pt idx="16">
                  <c:v>64663.5</c:v>
                </c:pt>
                <c:pt idx="17">
                  <c:v>66610.5</c:v>
                </c:pt>
                <c:pt idx="18">
                  <c:v>76340</c:v>
                </c:pt>
                <c:pt idx="19">
                  <c:v>74844</c:v>
                </c:pt>
                <c:pt idx="20">
                  <c:v>100287</c:v>
                </c:pt>
                <c:pt idx="21">
                  <c:v>113762</c:v>
                </c:pt>
                <c:pt idx="22">
                  <c:v>112266</c:v>
                </c:pt>
                <c:pt idx="23">
                  <c:v>104780.5</c:v>
                </c:pt>
                <c:pt idx="24">
                  <c:v>131725</c:v>
                </c:pt>
                <c:pt idx="25">
                  <c:v>128727.5</c:v>
                </c:pt>
                <c:pt idx="26">
                  <c:v>128727.5</c:v>
                </c:pt>
                <c:pt idx="27">
                  <c:v>127231.5</c:v>
                </c:pt>
                <c:pt idx="28">
                  <c:v>70350.5</c:v>
                </c:pt>
                <c:pt idx="29">
                  <c:v>104780.5</c:v>
                </c:pt>
                <c:pt idx="30">
                  <c:v>95051</c:v>
                </c:pt>
                <c:pt idx="31">
                  <c:v>136213</c:v>
                </c:pt>
                <c:pt idx="32">
                  <c:v>142202.5</c:v>
                </c:pt>
                <c:pt idx="33">
                  <c:v>146690.5</c:v>
                </c:pt>
                <c:pt idx="34">
                  <c:v>110016.5</c:v>
                </c:pt>
                <c:pt idx="35">
                  <c:v>136213</c:v>
                </c:pt>
                <c:pt idx="36">
                  <c:v>148186.5</c:v>
                </c:pt>
                <c:pt idx="37">
                  <c:v>172139</c:v>
                </c:pt>
                <c:pt idx="38">
                  <c:v>175433.5</c:v>
                </c:pt>
                <c:pt idx="39">
                  <c:v>187104.5</c:v>
                </c:pt>
                <c:pt idx="40">
                  <c:v>169295.5</c:v>
                </c:pt>
              </c:numCache>
            </c:numRef>
          </c:val>
        </c:ser>
        <c:ser>
          <c:idx val="14"/>
          <c:order val="12"/>
          <c:tx>
            <c:strRef>
              <c:f>ON!$N$57</c:f>
              <c:strCache>
                <c:ptCount val="1"/>
                <c:pt idx="0">
                  <c:v>Sugar beets</c:v>
                </c:pt>
              </c:strCache>
            </c:strRef>
          </c:tx>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ON!$N$62:$N$102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94.999999999999986</c:v>
                </c:pt>
                <c:pt idx="22">
                  <c:v>110.30555555555553</c:v>
                </c:pt>
                <c:pt idx="23">
                  <c:v>125.6111111111111</c:v>
                </c:pt>
                <c:pt idx="24">
                  <c:v>140.91666666666663</c:v>
                </c:pt>
                <c:pt idx="25">
                  <c:v>156.22222222222223</c:v>
                </c:pt>
                <c:pt idx="26">
                  <c:v>171.52777777777777</c:v>
                </c:pt>
                <c:pt idx="27">
                  <c:v>186.83333333333331</c:v>
                </c:pt>
                <c:pt idx="28">
                  <c:v>202.13888888888886</c:v>
                </c:pt>
                <c:pt idx="29">
                  <c:v>217.4444444444444</c:v>
                </c:pt>
                <c:pt idx="30">
                  <c:v>232.75</c:v>
                </c:pt>
                <c:pt idx="31">
                  <c:v>248.05555555555554</c:v>
                </c:pt>
                <c:pt idx="32">
                  <c:v>263.36111111111114</c:v>
                </c:pt>
                <c:pt idx="33">
                  <c:v>278.66666666666663</c:v>
                </c:pt>
                <c:pt idx="34">
                  <c:v>293.97222222222217</c:v>
                </c:pt>
                <c:pt idx="35">
                  <c:v>309.27777777777771</c:v>
                </c:pt>
                <c:pt idx="36">
                  <c:v>324.58333333333326</c:v>
                </c:pt>
                <c:pt idx="37">
                  <c:v>339.88888888888886</c:v>
                </c:pt>
                <c:pt idx="38">
                  <c:v>355.19444444444446</c:v>
                </c:pt>
                <c:pt idx="39">
                  <c:v>370.5</c:v>
                </c:pt>
                <c:pt idx="40">
                  <c:v>339.88888888888886</c:v>
                </c:pt>
              </c:numCache>
            </c:numRef>
          </c:val>
        </c:ser>
        <c:ser>
          <c:idx val="0"/>
          <c:order val="13"/>
          <c:tx>
            <c:strRef>
              <c:f>ON!$O$57</c:f>
              <c:strCache>
                <c:ptCount val="1"/>
                <c:pt idx="0">
                  <c:v>Tame hay</c:v>
                </c:pt>
              </c:strCache>
            </c:strRef>
          </c:tx>
          <c:spPr>
            <a:solidFill>
              <a:srgbClr val="9BBB59">
                <a:lumMod val="40000"/>
                <a:lumOff val="60000"/>
              </a:srgbClr>
            </a:solidFill>
            <a:ln w="25400">
              <a:noFill/>
            </a:ln>
          </c:spPr>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ON!$O$62:$O$102</c:f>
              <c:numCache>
                <c:formatCode>0</c:formatCode>
                <c:ptCount val="41"/>
                <c:pt idx="0">
                  <c:v>126945</c:v>
                </c:pt>
                <c:pt idx="1">
                  <c:v>113119.5</c:v>
                </c:pt>
                <c:pt idx="2">
                  <c:v>119730</c:v>
                </c:pt>
                <c:pt idx="3">
                  <c:v>127744.5</c:v>
                </c:pt>
                <c:pt idx="4">
                  <c:v>131469</c:v>
                </c:pt>
                <c:pt idx="5">
                  <c:v>125794.5</c:v>
                </c:pt>
                <c:pt idx="6">
                  <c:v>138684</c:v>
                </c:pt>
                <c:pt idx="7">
                  <c:v>142233</c:v>
                </c:pt>
                <c:pt idx="8">
                  <c:v>137358</c:v>
                </c:pt>
                <c:pt idx="9">
                  <c:v>135037.5</c:v>
                </c:pt>
                <c:pt idx="10">
                  <c:v>129909</c:v>
                </c:pt>
                <c:pt idx="11">
                  <c:v>135973.5</c:v>
                </c:pt>
                <c:pt idx="12">
                  <c:v>134452.5</c:v>
                </c:pt>
                <c:pt idx="13">
                  <c:v>148668</c:v>
                </c:pt>
                <c:pt idx="14">
                  <c:v>150366.45000000001</c:v>
                </c:pt>
                <c:pt idx="15">
                  <c:v>129136.8</c:v>
                </c:pt>
                <c:pt idx="16">
                  <c:v>143289.9</c:v>
                </c:pt>
                <c:pt idx="17">
                  <c:v>145058.54999999999</c:v>
                </c:pt>
                <c:pt idx="18">
                  <c:v>141521.25</c:v>
                </c:pt>
                <c:pt idx="19">
                  <c:v>130907.4</c:v>
                </c:pt>
                <c:pt idx="20">
                  <c:v>150366.45000000001</c:v>
                </c:pt>
                <c:pt idx="21">
                  <c:v>136213.35</c:v>
                </c:pt>
                <c:pt idx="22">
                  <c:v>132676.04999999999</c:v>
                </c:pt>
                <c:pt idx="23">
                  <c:v>114100.35</c:v>
                </c:pt>
                <c:pt idx="24">
                  <c:v>114985.65</c:v>
                </c:pt>
                <c:pt idx="25">
                  <c:v>88450.05</c:v>
                </c:pt>
                <c:pt idx="26">
                  <c:v>98180.55</c:v>
                </c:pt>
                <c:pt idx="27">
                  <c:v>104371.8</c:v>
                </c:pt>
                <c:pt idx="28">
                  <c:v>88007.4</c:v>
                </c:pt>
                <c:pt idx="29">
                  <c:v>91989.3</c:v>
                </c:pt>
                <c:pt idx="30">
                  <c:v>106140.45</c:v>
                </c:pt>
                <c:pt idx="31">
                  <c:v>102603.15</c:v>
                </c:pt>
                <c:pt idx="32">
                  <c:v>98623.2</c:v>
                </c:pt>
                <c:pt idx="33">
                  <c:v>117639.6</c:v>
                </c:pt>
                <c:pt idx="34">
                  <c:v>100834.5</c:v>
                </c:pt>
                <c:pt idx="35">
                  <c:v>113217</c:v>
                </c:pt>
                <c:pt idx="36">
                  <c:v>102603.15</c:v>
                </c:pt>
                <c:pt idx="37">
                  <c:v>101717.85</c:v>
                </c:pt>
                <c:pt idx="38">
                  <c:v>90218.7</c:v>
                </c:pt>
                <c:pt idx="39">
                  <c:v>71557.2</c:v>
                </c:pt>
                <c:pt idx="40">
                  <c:v>85796.1</c:v>
                </c:pt>
              </c:numCache>
            </c:numRef>
          </c:val>
        </c:ser>
        <c:ser>
          <c:idx val="1"/>
          <c:order val="14"/>
          <c:tx>
            <c:strRef>
              <c:f>ON!$P$57</c:f>
              <c:strCache>
                <c:ptCount val="1"/>
                <c:pt idx="0">
                  <c:v>Wheat, all</c:v>
                </c:pt>
              </c:strCache>
            </c:strRef>
          </c:tx>
          <c:spPr>
            <a:ln w="25400">
              <a:noFill/>
            </a:ln>
          </c:spPr>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ON!$P$62:$P$102</c:f>
              <c:numCache>
                <c:formatCode>0</c:formatCode>
                <c:ptCount val="41"/>
                <c:pt idx="0">
                  <c:v>6920.48</c:v>
                </c:pt>
                <c:pt idx="1">
                  <c:v>8844.32</c:v>
                </c:pt>
                <c:pt idx="2">
                  <c:v>10457.540000000001</c:v>
                </c:pt>
                <c:pt idx="3">
                  <c:v>11431.15</c:v>
                </c:pt>
                <c:pt idx="4">
                  <c:v>14387.05</c:v>
                </c:pt>
                <c:pt idx="5">
                  <c:v>6554.75</c:v>
                </c:pt>
                <c:pt idx="6">
                  <c:v>11898.75</c:v>
                </c:pt>
                <c:pt idx="7">
                  <c:v>12264.48</c:v>
                </c:pt>
                <c:pt idx="8">
                  <c:v>12241.1</c:v>
                </c:pt>
                <c:pt idx="9">
                  <c:v>6295.9</c:v>
                </c:pt>
                <c:pt idx="10">
                  <c:v>13418.45</c:v>
                </c:pt>
                <c:pt idx="11">
                  <c:v>13819.25</c:v>
                </c:pt>
                <c:pt idx="12">
                  <c:v>16624.849999999999</c:v>
                </c:pt>
                <c:pt idx="13">
                  <c:v>17309.55</c:v>
                </c:pt>
                <c:pt idx="14">
                  <c:v>11227.41</c:v>
                </c:pt>
                <c:pt idx="15">
                  <c:v>18954.5</c:v>
                </c:pt>
                <c:pt idx="16">
                  <c:v>18299.86</c:v>
                </c:pt>
                <c:pt idx="17">
                  <c:v>23687.279999999999</c:v>
                </c:pt>
                <c:pt idx="18">
                  <c:v>10405.77</c:v>
                </c:pt>
                <c:pt idx="19">
                  <c:v>22224.36</c:v>
                </c:pt>
                <c:pt idx="20">
                  <c:v>11361.01</c:v>
                </c:pt>
                <c:pt idx="21">
                  <c:v>21043.67</c:v>
                </c:pt>
                <c:pt idx="22">
                  <c:v>22838.92</c:v>
                </c:pt>
                <c:pt idx="23">
                  <c:v>14407.09</c:v>
                </c:pt>
                <c:pt idx="24">
                  <c:v>14179.97</c:v>
                </c:pt>
                <c:pt idx="25">
                  <c:v>21907.06</c:v>
                </c:pt>
                <c:pt idx="26">
                  <c:v>25497.56</c:v>
                </c:pt>
                <c:pt idx="27">
                  <c:v>24951.47</c:v>
                </c:pt>
                <c:pt idx="28">
                  <c:v>20634.52</c:v>
                </c:pt>
                <c:pt idx="29">
                  <c:v>22907.39</c:v>
                </c:pt>
                <c:pt idx="30">
                  <c:v>37042.269999999997</c:v>
                </c:pt>
                <c:pt idx="31">
                  <c:v>27997.55</c:v>
                </c:pt>
                <c:pt idx="32">
                  <c:v>29450.45</c:v>
                </c:pt>
                <c:pt idx="33">
                  <c:v>43767.360000000001</c:v>
                </c:pt>
                <c:pt idx="34">
                  <c:v>24088.080000000002</c:v>
                </c:pt>
                <c:pt idx="35">
                  <c:v>50153.440000000002</c:v>
                </c:pt>
                <c:pt idx="36">
                  <c:v>35211.949999999997</c:v>
                </c:pt>
                <c:pt idx="37">
                  <c:v>34042.949999999997</c:v>
                </c:pt>
                <c:pt idx="38">
                  <c:v>40211.93</c:v>
                </c:pt>
                <c:pt idx="39">
                  <c:v>31452.78</c:v>
                </c:pt>
                <c:pt idx="40">
                  <c:v>39938.050000000003</c:v>
                </c:pt>
              </c:numCache>
            </c:numRef>
          </c:val>
        </c:ser>
        <c:ser>
          <c:idx val="15"/>
          <c:order val="15"/>
          <c:tx>
            <c:strRef>
              <c:f>ON!$Q$57</c:f>
              <c:strCache>
                <c:ptCount val="1"/>
                <c:pt idx="0">
                  <c:v>Potato</c:v>
                </c:pt>
              </c:strCache>
            </c:strRef>
          </c:tx>
          <c:spPr>
            <a:ln w="25400">
              <a:noFill/>
            </a:ln>
          </c:spPr>
          <c:cat>
            <c:numRef>
              <c:f>ON!$A$62:$A$102</c:f>
              <c:numCache>
                <c:formatCode>0</c:formatCode>
                <c:ptCount val="41"/>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numCache>
            </c:numRef>
          </c:cat>
          <c:val>
            <c:numRef>
              <c:f>ON!$Q$62:$Q$102</c:f>
              <c:numCache>
                <c:formatCode>0</c:formatCode>
                <c:ptCount val="41"/>
                <c:pt idx="0">
                  <c:v>1054.3310657596371</c:v>
                </c:pt>
                <c:pt idx="1">
                  <c:v>1246.9115646258504</c:v>
                </c:pt>
                <c:pt idx="2">
                  <c:v>1399.0022675736964</c:v>
                </c:pt>
                <c:pt idx="3">
                  <c:v>1373.7505668934241</c:v>
                </c:pt>
                <c:pt idx="4">
                  <c:v>1561.5419501133788</c:v>
                </c:pt>
                <c:pt idx="5">
                  <c:v>1347.9183673469388</c:v>
                </c:pt>
                <c:pt idx="6">
                  <c:v>1338.7755102040817</c:v>
                </c:pt>
                <c:pt idx="7">
                  <c:v>1170.140589569161</c:v>
                </c:pt>
                <c:pt idx="8">
                  <c:v>1134.7301587301588</c:v>
                </c:pt>
                <c:pt idx="9">
                  <c:v>1160.8526077097506</c:v>
                </c:pt>
                <c:pt idx="10">
                  <c:v>1056.6530612244899</c:v>
                </c:pt>
                <c:pt idx="11">
                  <c:v>1061.5873015873015</c:v>
                </c:pt>
                <c:pt idx="12">
                  <c:v>1070.294784580499</c:v>
                </c:pt>
                <c:pt idx="13">
                  <c:v>951.00226757369626</c:v>
                </c:pt>
                <c:pt idx="14">
                  <c:v>1043.4467120181405</c:v>
                </c:pt>
                <c:pt idx="15">
                  <c:v>787.30158730158735</c:v>
                </c:pt>
                <c:pt idx="16">
                  <c:v>923.71882086167807</c:v>
                </c:pt>
                <c:pt idx="17">
                  <c:v>1085.532879818594</c:v>
                </c:pt>
                <c:pt idx="18">
                  <c:v>916.89795918367338</c:v>
                </c:pt>
                <c:pt idx="19">
                  <c:v>1196.6984126984128</c:v>
                </c:pt>
                <c:pt idx="20">
                  <c:v>1020.5170068027212</c:v>
                </c:pt>
                <c:pt idx="21">
                  <c:v>1146.1950113378687</c:v>
                </c:pt>
                <c:pt idx="22">
                  <c:v>1172.172335600907</c:v>
                </c:pt>
                <c:pt idx="23">
                  <c:v>1073.9229024943311</c:v>
                </c:pt>
                <c:pt idx="24">
                  <c:v>1126.1678004535147</c:v>
                </c:pt>
                <c:pt idx="25">
                  <c:v>1125.8775510204082</c:v>
                </c:pt>
                <c:pt idx="26">
                  <c:v>1122.2494331065759</c:v>
                </c:pt>
                <c:pt idx="27">
                  <c:v>1097.4331065759638</c:v>
                </c:pt>
                <c:pt idx="28">
                  <c:v>1149.0975056689342</c:v>
                </c:pt>
                <c:pt idx="29">
                  <c:v>1010.6485260770975</c:v>
                </c:pt>
                <c:pt idx="30">
                  <c:v>1306.122448979592</c:v>
                </c:pt>
                <c:pt idx="31">
                  <c:v>1143.2925170068029</c:v>
                </c:pt>
                <c:pt idx="32">
                  <c:v>896.43537414965988</c:v>
                </c:pt>
                <c:pt idx="33">
                  <c:v>1091.9183673469388</c:v>
                </c:pt>
                <c:pt idx="34">
                  <c:v>747.10204081632662</c:v>
                </c:pt>
                <c:pt idx="35">
                  <c:v>1123.8458049886622</c:v>
                </c:pt>
                <c:pt idx="36">
                  <c:v>1135.7460317460318</c:v>
                </c:pt>
                <c:pt idx="37">
                  <c:v>1185.6689342403629</c:v>
                </c:pt>
                <c:pt idx="38">
                  <c:v>927.05668934240362</c:v>
                </c:pt>
                <c:pt idx="39">
                  <c:v>1089.1609977324263</c:v>
                </c:pt>
                <c:pt idx="40">
                  <c:v>1224.5623582766441</c:v>
                </c:pt>
              </c:numCache>
            </c:numRef>
          </c:val>
        </c:ser>
        <c:dLbls>
          <c:showLegendKey val="0"/>
          <c:showVal val="0"/>
          <c:showCatName val="0"/>
          <c:showSerName val="0"/>
          <c:showPercent val="0"/>
          <c:showBubbleSize val="0"/>
        </c:dLbls>
        <c:axId val="189218176"/>
        <c:axId val="189219968"/>
      </c:areaChart>
      <c:dateAx>
        <c:axId val="189218176"/>
        <c:scaling>
          <c:orientation val="minMax"/>
        </c:scaling>
        <c:delete val="0"/>
        <c:axPos val="b"/>
        <c:numFmt formatCode="0" sourceLinked="0"/>
        <c:majorTickMark val="out"/>
        <c:minorTickMark val="none"/>
        <c:tickLblPos val="nextTo"/>
        <c:crossAx val="189219968"/>
        <c:crosses val="autoZero"/>
        <c:auto val="0"/>
        <c:lblOffset val="100"/>
        <c:baseTimeUnit val="days"/>
        <c:majorUnit val="5"/>
        <c:majorTimeUnit val="days"/>
        <c:minorUnit val="1"/>
        <c:minorTimeUnit val="days"/>
      </c:dateAx>
      <c:valAx>
        <c:axId val="189219968"/>
        <c:scaling>
          <c:orientation val="minMax"/>
        </c:scaling>
        <c:delete val="0"/>
        <c:axPos val="l"/>
        <c:majorGridlines/>
        <c:title>
          <c:tx>
            <c:rich>
              <a:bodyPr rot="-5400000" vert="horz"/>
              <a:lstStyle/>
              <a:p>
                <a:pPr algn="ctr" rtl="0">
                  <a:defRPr/>
                </a:pPr>
                <a:r>
                  <a:rPr lang="en-US"/>
                  <a:t>Thousand metric tonnes</a:t>
                </a:r>
              </a:p>
            </c:rich>
          </c:tx>
          <c:layout>
            <c:manualLayout>
              <c:xMode val="edge"/>
              <c:yMode val="edge"/>
              <c:x val="2.1672031180859898E-2"/>
              <c:y val="0.35729243339578792"/>
            </c:manualLayout>
          </c:layout>
          <c:overlay val="0"/>
        </c:title>
        <c:numFmt formatCode="0" sourceLinked="1"/>
        <c:majorTickMark val="out"/>
        <c:minorTickMark val="none"/>
        <c:tickLblPos val="nextTo"/>
        <c:crossAx val="189218176"/>
        <c:crosses val="autoZero"/>
        <c:crossBetween val="midCat"/>
        <c:dispUnits>
          <c:builtInUnit val="thousands"/>
        </c:dispUnits>
      </c:valAx>
    </c:plotArea>
    <c:legend>
      <c:legendPos val="r"/>
      <c:layout>
        <c:manualLayout>
          <c:xMode val="edge"/>
          <c:yMode val="edge"/>
          <c:x val="0.7932493838378587"/>
          <c:y val="9.5050785301906845E-2"/>
          <c:w val="0.17381138719113176"/>
          <c:h val="0.84193989540648262"/>
        </c:manualLayout>
      </c:layout>
      <c:overlay val="0"/>
    </c:legend>
    <c:plotVisOnly val="1"/>
    <c:dispBlanksAs val="zero"/>
    <c:showDLblsOverMax val="0"/>
  </c:chart>
  <c:spPr>
    <a:solidFill>
      <a:schemeClr val="accent6">
        <a:lumMod val="20000"/>
        <a:lumOff val="80000"/>
      </a:schemeClr>
    </a:solidFill>
  </c:spPr>
  <c:txPr>
    <a:bodyPr/>
    <a:lstStyle/>
    <a:p>
      <a:pPr>
        <a:defRPr sz="1600"/>
      </a:pPr>
      <a:endParaRPr lang="en-US"/>
    </a:p>
  </c:txPr>
  <c:printSettings>
    <c:headerFooter/>
    <c:pageMargins b="0.75000000000000355" l="0.70000000000000062" r="0.70000000000000062" t="0.750000000000003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image" Target="../media/image1.png"/><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21</xdr:col>
      <xdr:colOff>83345</xdr:colOff>
      <xdr:row>90</xdr:row>
      <xdr:rowOff>85724</xdr:rowOff>
    </xdr:from>
    <xdr:to>
      <xdr:col>34</xdr:col>
      <xdr:colOff>488157</xdr:colOff>
      <xdr:row>123</xdr:row>
      <xdr:rowOff>59531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4761</xdr:colOff>
      <xdr:row>124</xdr:row>
      <xdr:rowOff>47625</xdr:rowOff>
    </xdr:from>
    <xdr:to>
      <xdr:col>34</xdr:col>
      <xdr:colOff>464342</xdr:colOff>
      <xdr:row>157</xdr:row>
      <xdr:rowOff>214312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71439</xdr:colOff>
      <xdr:row>55</xdr:row>
      <xdr:rowOff>119064</xdr:rowOff>
    </xdr:from>
    <xdr:to>
      <xdr:col>34</xdr:col>
      <xdr:colOff>426245</xdr:colOff>
      <xdr:row>89</xdr:row>
      <xdr:rowOff>95251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238125</xdr:colOff>
      <xdr:row>27</xdr:row>
      <xdr:rowOff>104775</xdr:rowOff>
    </xdr:from>
    <xdr:to>
      <xdr:col>16</xdr:col>
      <xdr:colOff>0</xdr:colOff>
      <xdr:row>46</xdr:row>
      <xdr:rowOff>95879</xdr:rowOff>
    </xdr:to>
    <xdr:pic>
      <xdr:nvPicPr>
        <xdr:cNvPr id="6" name="Picture 5"/>
        <xdr:cNvPicPr>
          <a:picLocks noChangeAspect="1"/>
        </xdr:cNvPicPr>
      </xdr:nvPicPr>
      <xdr:blipFill>
        <a:blip xmlns:r="http://schemas.openxmlformats.org/officeDocument/2006/relationships" r:embed="rId1"/>
        <a:stretch>
          <a:fillRect/>
        </a:stretch>
      </xdr:blipFill>
      <xdr:spPr>
        <a:xfrm>
          <a:off x="6257925" y="21697950"/>
          <a:ext cx="4257675" cy="3067679"/>
        </a:xfrm>
        <a:prstGeom prst="rect">
          <a:avLst/>
        </a:prstGeom>
      </xdr:spPr>
    </xdr:pic>
    <xdr:clientData/>
  </xdr:twoCellAnchor>
  <xdr:twoCellAnchor>
    <xdr:from>
      <xdr:col>7</xdr:col>
      <xdr:colOff>647699</xdr:colOff>
      <xdr:row>46</xdr:row>
      <xdr:rowOff>28574</xdr:rowOff>
    </xdr:from>
    <xdr:to>
      <xdr:col>16</xdr:col>
      <xdr:colOff>466725</xdr:colOff>
      <xdr:row>75</xdr:row>
      <xdr:rowOff>28574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390525</xdr:colOff>
      <xdr:row>80</xdr:row>
      <xdr:rowOff>9525</xdr:rowOff>
    </xdr:from>
    <xdr:to>
      <xdr:col>20</xdr:col>
      <xdr:colOff>227859</xdr:colOff>
      <xdr:row>116</xdr:row>
      <xdr:rowOff>142130</xdr:rowOff>
    </xdr:to>
    <xdr:pic>
      <xdr:nvPicPr>
        <xdr:cNvPr id="8" name="Picture 7"/>
        <xdr:cNvPicPr>
          <a:picLocks noChangeAspect="1"/>
        </xdr:cNvPicPr>
      </xdr:nvPicPr>
      <xdr:blipFill>
        <a:blip xmlns:r="http://schemas.openxmlformats.org/officeDocument/2006/relationships" r:embed="rId3"/>
        <a:stretch>
          <a:fillRect/>
        </a:stretch>
      </xdr:blipFill>
      <xdr:spPr>
        <a:xfrm>
          <a:off x="6943725" y="24679275"/>
          <a:ext cx="5933334" cy="5961905"/>
        </a:xfrm>
        <a:prstGeom prst="rect">
          <a:avLst/>
        </a:prstGeom>
      </xdr:spPr>
    </xdr:pic>
    <xdr:clientData/>
  </xdr:twoCellAnchor>
  <xdr:twoCellAnchor>
    <xdr:from>
      <xdr:col>10</xdr:col>
      <xdr:colOff>38100</xdr:colOff>
      <xdr:row>118</xdr:row>
      <xdr:rowOff>66675</xdr:rowOff>
    </xdr:from>
    <xdr:to>
      <xdr:col>18</xdr:col>
      <xdr:colOff>114300</xdr:colOff>
      <xdr:row>135</xdr:row>
      <xdr:rowOff>57150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xdr:col>
      <xdr:colOff>83345</xdr:colOff>
      <xdr:row>90</xdr:row>
      <xdr:rowOff>85724</xdr:rowOff>
    </xdr:from>
    <xdr:to>
      <xdr:col>34</xdr:col>
      <xdr:colOff>488157</xdr:colOff>
      <xdr:row>123</xdr:row>
      <xdr:rowOff>59531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4761</xdr:colOff>
      <xdr:row>124</xdr:row>
      <xdr:rowOff>47625</xdr:rowOff>
    </xdr:from>
    <xdr:to>
      <xdr:col>34</xdr:col>
      <xdr:colOff>464342</xdr:colOff>
      <xdr:row>157</xdr:row>
      <xdr:rowOff>214312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130970</xdr:colOff>
      <xdr:row>55</xdr:row>
      <xdr:rowOff>119064</xdr:rowOff>
    </xdr:from>
    <xdr:to>
      <xdr:col>34</xdr:col>
      <xdr:colOff>485776</xdr:colOff>
      <xdr:row>89</xdr:row>
      <xdr:rowOff>95251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83345</xdr:colOff>
      <xdr:row>90</xdr:row>
      <xdr:rowOff>85724</xdr:rowOff>
    </xdr:from>
    <xdr:to>
      <xdr:col>34</xdr:col>
      <xdr:colOff>488157</xdr:colOff>
      <xdr:row>123</xdr:row>
      <xdr:rowOff>59531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4761</xdr:colOff>
      <xdr:row>124</xdr:row>
      <xdr:rowOff>47625</xdr:rowOff>
    </xdr:from>
    <xdr:to>
      <xdr:col>34</xdr:col>
      <xdr:colOff>464342</xdr:colOff>
      <xdr:row>157</xdr:row>
      <xdr:rowOff>214312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71439</xdr:colOff>
      <xdr:row>55</xdr:row>
      <xdr:rowOff>119064</xdr:rowOff>
    </xdr:from>
    <xdr:to>
      <xdr:col>34</xdr:col>
      <xdr:colOff>426245</xdr:colOff>
      <xdr:row>89</xdr:row>
      <xdr:rowOff>95251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83345</xdr:colOff>
      <xdr:row>90</xdr:row>
      <xdr:rowOff>85724</xdr:rowOff>
    </xdr:from>
    <xdr:to>
      <xdr:col>34</xdr:col>
      <xdr:colOff>488157</xdr:colOff>
      <xdr:row>123</xdr:row>
      <xdr:rowOff>59531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4761</xdr:colOff>
      <xdr:row>124</xdr:row>
      <xdr:rowOff>47625</xdr:rowOff>
    </xdr:from>
    <xdr:to>
      <xdr:col>34</xdr:col>
      <xdr:colOff>464342</xdr:colOff>
      <xdr:row>157</xdr:row>
      <xdr:rowOff>214312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71439</xdr:colOff>
      <xdr:row>55</xdr:row>
      <xdr:rowOff>119064</xdr:rowOff>
    </xdr:from>
    <xdr:to>
      <xdr:col>34</xdr:col>
      <xdr:colOff>426245</xdr:colOff>
      <xdr:row>89</xdr:row>
      <xdr:rowOff>95251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34</xdr:col>
      <xdr:colOff>254795</xdr:colOff>
      <xdr:row>84</xdr:row>
      <xdr:rowOff>149224</xdr:rowOff>
    </xdr:from>
    <xdr:to>
      <xdr:col>48</xdr:col>
      <xdr:colOff>56357</xdr:colOff>
      <xdr:row>117</xdr:row>
      <xdr:rowOff>123031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166686</xdr:colOff>
      <xdr:row>122</xdr:row>
      <xdr:rowOff>104775</xdr:rowOff>
    </xdr:from>
    <xdr:to>
      <xdr:col>45</xdr:col>
      <xdr:colOff>16667</xdr:colOff>
      <xdr:row>156</xdr:row>
      <xdr:rowOff>109537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370682</xdr:colOff>
      <xdr:row>50</xdr:row>
      <xdr:rowOff>9526</xdr:rowOff>
    </xdr:from>
    <xdr:to>
      <xdr:col>48</xdr:col>
      <xdr:colOff>124620</xdr:colOff>
      <xdr:row>82</xdr:row>
      <xdr:rowOff>153194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34</xdr:col>
      <xdr:colOff>526937</xdr:colOff>
      <xdr:row>88</xdr:row>
      <xdr:rowOff>85724</xdr:rowOff>
    </xdr:from>
    <xdr:to>
      <xdr:col>48</xdr:col>
      <xdr:colOff>319428</xdr:colOff>
      <xdr:row>121</xdr:row>
      <xdr:rowOff>59531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221114</xdr:colOff>
      <xdr:row>122</xdr:row>
      <xdr:rowOff>91168</xdr:rowOff>
    </xdr:from>
    <xdr:to>
      <xdr:col>45</xdr:col>
      <xdr:colOff>71095</xdr:colOff>
      <xdr:row>156</xdr:row>
      <xdr:rowOff>95930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558913</xdr:colOff>
      <xdr:row>53</xdr:row>
      <xdr:rowOff>261258</xdr:rowOff>
    </xdr:from>
    <xdr:to>
      <xdr:col>48</xdr:col>
      <xdr:colOff>303780</xdr:colOff>
      <xdr:row>87</xdr:row>
      <xdr:rowOff>87426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34</xdr:col>
      <xdr:colOff>486116</xdr:colOff>
      <xdr:row>88</xdr:row>
      <xdr:rowOff>126546</xdr:rowOff>
    </xdr:from>
    <xdr:to>
      <xdr:col>48</xdr:col>
      <xdr:colOff>278607</xdr:colOff>
      <xdr:row>121</xdr:row>
      <xdr:rowOff>100353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166686</xdr:colOff>
      <xdr:row>122</xdr:row>
      <xdr:rowOff>104775</xdr:rowOff>
    </xdr:from>
    <xdr:to>
      <xdr:col>45</xdr:col>
      <xdr:colOff>16667</xdr:colOff>
      <xdr:row>156</xdr:row>
      <xdr:rowOff>109537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341200</xdr:colOff>
      <xdr:row>53</xdr:row>
      <xdr:rowOff>234044</xdr:rowOff>
    </xdr:from>
    <xdr:to>
      <xdr:col>48</xdr:col>
      <xdr:colOff>86067</xdr:colOff>
      <xdr:row>87</xdr:row>
      <xdr:rowOff>60212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34</xdr:col>
      <xdr:colOff>365920</xdr:colOff>
      <xdr:row>83</xdr:row>
      <xdr:rowOff>133349</xdr:rowOff>
    </xdr:from>
    <xdr:to>
      <xdr:col>48</xdr:col>
      <xdr:colOff>167482</xdr:colOff>
      <xdr:row>116</xdr:row>
      <xdr:rowOff>107156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388936</xdr:colOff>
      <xdr:row>117</xdr:row>
      <xdr:rowOff>25400</xdr:rowOff>
    </xdr:from>
    <xdr:to>
      <xdr:col>48</xdr:col>
      <xdr:colOff>238917</xdr:colOff>
      <xdr:row>151</xdr:row>
      <xdr:rowOff>30162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370682</xdr:colOff>
      <xdr:row>50</xdr:row>
      <xdr:rowOff>9526</xdr:rowOff>
    </xdr:from>
    <xdr:to>
      <xdr:col>48</xdr:col>
      <xdr:colOff>124620</xdr:colOff>
      <xdr:row>82</xdr:row>
      <xdr:rowOff>153194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34</xdr:col>
      <xdr:colOff>365920</xdr:colOff>
      <xdr:row>83</xdr:row>
      <xdr:rowOff>133349</xdr:rowOff>
    </xdr:from>
    <xdr:to>
      <xdr:col>48</xdr:col>
      <xdr:colOff>167482</xdr:colOff>
      <xdr:row>116</xdr:row>
      <xdr:rowOff>107156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388936</xdr:colOff>
      <xdr:row>117</xdr:row>
      <xdr:rowOff>25400</xdr:rowOff>
    </xdr:from>
    <xdr:to>
      <xdr:col>48</xdr:col>
      <xdr:colOff>238917</xdr:colOff>
      <xdr:row>151</xdr:row>
      <xdr:rowOff>30162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370682</xdr:colOff>
      <xdr:row>50</xdr:row>
      <xdr:rowOff>9526</xdr:rowOff>
    </xdr:from>
    <xdr:to>
      <xdr:col>48</xdr:col>
      <xdr:colOff>124620</xdr:colOff>
      <xdr:row>82</xdr:row>
      <xdr:rowOff>153194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ipni.net/article/IPNI-329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7"/>
  <sheetViews>
    <sheetView zoomScale="80" zoomScaleNormal="80" workbookViewId="0">
      <pane xSplit="1" ySplit="4" topLeftCell="B5" activePane="bottomRight" state="frozen"/>
      <selection pane="topRight" activeCell="B1" sqref="B1"/>
      <selection pane="bottomLeft" activeCell="A4" sqref="A4"/>
      <selection pane="bottomRight" activeCell="T34" sqref="T34"/>
    </sheetView>
  </sheetViews>
  <sheetFormatPr defaultRowHeight="12.75" x14ac:dyDescent="0.2"/>
  <cols>
    <col min="1" max="1" width="12.85546875" customWidth="1"/>
    <col min="2" max="2" width="9" bestFit="1" customWidth="1"/>
    <col min="16" max="16" width="9" bestFit="1" customWidth="1"/>
    <col min="18" max="18" width="9.140625" style="22"/>
    <col min="19" max="19" width="8.28515625" style="22" customWidth="1"/>
  </cols>
  <sheetData>
    <row r="1" spans="1:27" ht="25.5" x14ac:dyDescent="0.35">
      <c r="A1" s="9" t="s">
        <v>123</v>
      </c>
      <c r="R1" s="41" t="s">
        <v>50</v>
      </c>
      <c r="S1" s="41" t="s">
        <v>51</v>
      </c>
      <c r="T1" s="41" t="s">
        <v>52</v>
      </c>
      <c r="U1" s="41" t="s">
        <v>53</v>
      </c>
      <c r="V1" s="40"/>
    </row>
    <row r="2" spans="1:27" x14ac:dyDescent="0.2">
      <c r="Q2" t="s">
        <v>26</v>
      </c>
    </row>
    <row r="3" spans="1:27" x14ac:dyDescent="0.2">
      <c r="B3" t="str">
        <f>CANSIM!BK5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A3" s="21" t="s">
        <v>160</v>
      </c>
    </row>
    <row r="4" spans="1:27" x14ac:dyDescent="0.2">
      <c r="A4" t="s">
        <v>19</v>
      </c>
      <c r="B4" t="str">
        <f>CANSIM!FY6</f>
        <v>Barley</v>
      </c>
      <c r="C4" t="str">
        <f>CANSIM!FZ6</f>
        <v>Beans, all dry (white and coloured)</v>
      </c>
      <c r="D4" t="str">
        <f>CANSIM!GA6</f>
        <v>Buckwheat</v>
      </c>
      <c r="E4" t="str">
        <f>CANSIM!GB6</f>
        <v>Canola</v>
      </c>
      <c r="F4" t="str">
        <f>CANSIM!GC6</f>
        <v>Corn for grain</v>
      </c>
      <c r="G4" t="str">
        <f>CANSIM!GD6</f>
        <v>Corn, fodder</v>
      </c>
      <c r="H4" t="str">
        <f>CANSIM!GE6</f>
        <v>Flaxseed</v>
      </c>
      <c r="I4" t="str">
        <f>CANSIM!GF6</f>
        <v>Mixed grains</v>
      </c>
      <c r="J4" t="str">
        <f>CANSIM!GG6</f>
        <v>Oats</v>
      </c>
      <c r="K4" t="str">
        <f>CANSIM!GH6</f>
        <v>Peas, dry</v>
      </c>
      <c r="L4" t="str">
        <f>CANSIM!GI6</f>
        <v>Rye, all</v>
      </c>
      <c r="M4" t="str">
        <f>CANSIM!GJ6</f>
        <v>Soybeans</v>
      </c>
      <c r="N4" t="str">
        <f>CANSIM!GK6</f>
        <v>Sugar beets</v>
      </c>
      <c r="O4" t="str">
        <f>CANSIM!GL6</f>
        <v>Tame hay</v>
      </c>
      <c r="P4" t="str">
        <f>CANSIM!GM6</f>
        <v>Wheat, all</v>
      </c>
      <c r="Q4" t="s">
        <v>26</v>
      </c>
      <c r="R4"/>
    </row>
    <row r="5" spans="1:27" x14ac:dyDescent="0.2">
      <c r="A5">
        <v>1966</v>
      </c>
      <c r="B5">
        <f>CANSIM!BK7</f>
        <v>24250</v>
      </c>
      <c r="F5">
        <f>CANSIM!BL7</f>
        <v>0</v>
      </c>
      <c r="G5">
        <f>CANSIM!BM7</f>
        <v>0</v>
      </c>
      <c r="I5">
        <f>CANSIM!BN7</f>
        <v>85200</v>
      </c>
      <c r="J5">
        <f>CANSIM!BO7</f>
        <v>162100</v>
      </c>
      <c r="L5">
        <f>CANSIM!BP7</f>
        <v>0</v>
      </c>
      <c r="M5">
        <f>CANSIM!BQ7</f>
        <v>0</v>
      </c>
      <c r="O5">
        <f>CANSIM!BR7</f>
        <v>1222000</v>
      </c>
      <c r="P5">
        <f>CANSIM!BS7</f>
        <v>7150</v>
      </c>
      <c r="Q5" s="8">
        <f>SUM(Potato!D10:F10)/0.02205</f>
        <v>1188163.2653061224</v>
      </c>
      <c r="R5"/>
      <c r="Y5" s="8"/>
      <c r="AA5" s="65" t="s">
        <v>10</v>
      </c>
    </row>
    <row r="6" spans="1:27" x14ac:dyDescent="0.2">
      <c r="A6">
        <f t="shared" ref="A6:A51" si="0">A5+1</f>
        <v>1967</v>
      </c>
      <c r="B6">
        <f>CANSIM!BK8</f>
        <v>25900</v>
      </c>
      <c r="F6">
        <f>CANSIM!BL8</f>
        <v>0</v>
      </c>
      <c r="G6">
        <f>CANSIM!BM8</f>
        <v>0</v>
      </c>
      <c r="I6">
        <f>CANSIM!BN8</f>
        <v>60150</v>
      </c>
      <c r="J6">
        <f>CANSIM!BO8</f>
        <v>112250</v>
      </c>
      <c r="L6">
        <f>CANSIM!BP8</f>
        <v>0</v>
      </c>
      <c r="M6">
        <f>CANSIM!BQ8</f>
        <v>0</v>
      </c>
      <c r="O6">
        <f>CANSIM!BR8</f>
        <v>1148000</v>
      </c>
      <c r="P6">
        <f>CANSIM!BS8</f>
        <v>6650</v>
      </c>
      <c r="Q6" s="8">
        <f>SUM(Potato!D11:F11)/0.02205</f>
        <v>1037233.560090703</v>
      </c>
      <c r="R6"/>
      <c r="Y6" s="8"/>
      <c r="AA6" s="65" t="s">
        <v>12</v>
      </c>
    </row>
    <row r="7" spans="1:27" x14ac:dyDescent="0.2">
      <c r="A7">
        <f t="shared" si="0"/>
        <v>1968</v>
      </c>
      <c r="B7">
        <f>CANSIM!BK9</f>
        <v>37800</v>
      </c>
      <c r="F7">
        <f>CANSIM!BL9</f>
        <v>0</v>
      </c>
      <c r="G7">
        <f>CANSIM!BM9</f>
        <v>0</v>
      </c>
      <c r="I7">
        <f>CANSIM!BN9</f>
        <v>80800</v>
      </c>
      <c r="J7">
        <f>CANSIM!BO9</f>
        <v>123850</v>
      </c>
      <c r="L7">
        <f>CANSIM!BP9</f>
        <v>0</v>
      </c>
      <c r="M7">
        <f>CANSIM!BQ9</f>
        <v>0</v>
      </c>
      <c r="O7">
        <f>CANSIM!BR9</f>
        <v>1045000</v>
      </c>
      <c r="P7">
        <f>CANSIM!BS9</f>
        <v>10900</v>
      </c>
      <c r="Q7" s="8">
        <f>SUM(Potato!D12:F12)/0.02205</f>
        <v>1154240.3628117915</v>
      </c>
      <c r="R7"/>
      <c r="Y7" s="8"/>
      <c r="AA7" s="65" t="s">
        <v>61</v>
      </c>
    </row>
    <row r="8" spans="1:27" x14ac:dyDescent="0.2">
      <c r="A8">
        <f t="shared" si="0"/>
        <v>1969</v>
      </c>
      <c r="B8">
        <f>CANSIM!BK10</f>
        <v>47800</v>
      </c>
      <c r="F8">
        <f>CANSIM!BL10</f>
        <v>0</v>
      </c>
      <c r="G8">
        <f>CANSIM!BM10</f>
        <v>0</v>
      </c>
      <c r="I8">
        <f>CANSIM!BN10</f>
        <v>91850</v>
      </c>
      <c r="J8">
        <f>CANSIM!BO10</f>
        <v>120600</v>
      </c>
      <c r="L8">
        <f>CANSIM!BP10</f>
        <v>0</v>
      </c>
      <c r="M8">
        <f>CANSIM!BQ10</f>
        <v>0</v>
      </c>
      <c r="O8">
        <f>CANSIM!BR10</f>
        <v>917000</v>
      </c>
      <c r="P8">
        <f>CANSIM!BS10</f>
        <v>12850</v>
      </c>
      <c r="Q8" s="8">
        <f>SUM(Potato!D13:F13)/0.02205</f>
        <v>1115238.0952380951</v>
      </c>
      <c r="R8"/>
      <c r="Y8" s="8"/>
      <c r="AA8" s="65" t="s">
        <v>11</v>
      </c>
    </row>
    <row r="9" spans="1:27" x14ac:dyDescent="0.2">
      <c r="A9">
        <f t="shared" si="0"/>
        <v>1970</v>
      </c>
      <c r="B9">
        <f>CANSIM!BK11</f>
        <v>39750</v>
      </c>
      <c r="F9">
        <f>CANSIM!BL11</f>
        <v>0</v>
      </c>
      <c r="G9">
        <f>CANSIM!BM11</f>
        <v>0</v>
      </c>
      <c r="I9">
        <f>CANSIM!BN11</f>
        <v>75150</v>
      </c>
      <c r="J9">
        <f>CANSIM!BO11</f>
        <v>87800</v>
      </c>
      <c r="L9">
        <f>CANSIM!BP11</f>
        <v>0</v>
      </c>
      <c r="M9">
        <f>CANSIM!BQ11</f>
        <v>0</v>
      </c>
      <c r="O9">
        <f>CANSIM!BR11</f>
        <v>843000</v>
      </c>
      <c r="P9">
        <f>CANSIM!BS11</f>
        <v>15050</v>
      </c>
      <c r="Q9" s="8">
        <f>SUM(Potato!D14:F14)/0.02205</f>
        <v>1090793.6507936509</v>
      </c>
      <c r="R9"/>
      <c r="Y9" s="8"/>
      <c r="AA9" s="65" t="s">
        <v>9</v>
      </c>
    </row>
    <row r="10" spans="1:27" x14ac:dyDescent="0.2">
      <c r="A10">
        <f t="shared" si="0"/>
        <v>1971</v>
      </c>
      <c r="B10">
        <f>CANSIM!BK12</f>
        <v>40550</v>
      </c>
      <c r="F10">
        <f>CANSIM!BL12</f>
        <v>0</v>
      </c>
      <c r="G10">
        <f>CANSIM!BM12</f>
        <v>0</v>
      </c>
      <c r="I10">
        <f>CANSIM!BN12</f>
        <v>84900</v>
      </c>
      <c r="J10">
        <f>CANSIM!BO12</f>
        <v>84850</v>
      </c>
      <c r="L10">
        <f>CANSIM!BP12</f>
        <v>0</v>
      </c>
      <c r="M10">
        <f>CANSIM!BQ12</f>
        <v>0</v>
      </c>
      <c r="O10">
        <f>CANSIM!BR12</f>
        <v>848000</v>
      </c>
      <c r="P10">
        <f>CANSIM!BS12</f>
        <v>17800</v>
      </c>
      <c r="Q10" s="8">
        <f>SUM(Potato!D15:F15)/0.02205</f>
        <v>1082222.2222222222</v>
      </c>
      <c r="R10"/>
      <c r="Y10" s="8"/>
      <c r="AA10" s="65" t="s">
        <v>26</v>
      </c>
    </row>
    <row r="11" spans="1:27" x14ac:dyDescent="0.2">
      <c r="A11">
        <f t="shared" si="0"/>
        <v>1972</v>
      </c>
      <c r="B11">
        <f>CANSIM!BK13</f>
        <v>44250</v>
      </c>
      <c r="F11">
        <f>CANSIM!BL13</f>
        <v>0</v>
      </c>
      <c r="G11">
        <f>CANSIM!BM13</f>
        <v>0</v>
      </c>
      <c r="I11">
        <f>CANSIM!BN13</f>
        <v>94800</v>
      </c>
      <c r="J11">
        <f>CANSIM!BO13</f>
        <v>87800</v>
      </c>
      <c r="L11">
        <f>CANSIM!BP13</f>
        <v>0</v>
      </c>
      <c r="M11">
        <f>CANSIM!BQ13</f>
        <v>0</v>
      </c>
      <c r="O11">
        <f>CANSIM!BR13</f>
        <v>692000</v>
      </c>
      <c r="P11">
        <f>CANSIM!BS13</f>
        <v>17450</v>
      </c>
      <c r="Q11" s="8">
        <f>SUM(Potato!D16:F16)/0.02205</f>
        <v>974285.71428571432</v>
      </c>
      <c r="R11"/>
      <c r="Y11" s="8"/>
      <c r="AA11" s="65" t="s">
        <v>60</v>
      </c>
    </row>
    <row r="12" spans="1:27" x14ac:dyDescent="0.2">
      <c r="A12">
        <f t="shared" si="0"/>
        <v>1973</v>
      </c>
      <c r="B12">
        <f>CANSIM!BK14</f>
        <v>21500</v>
      </c>
      <c r="F12">
        <f>CANSIM!BL14</f>
        <v>0</v>
      </c>
      <c r="G12">
        <f>CANSIM!BM14</f>
        <v>0</v>
      </c>
      <c r="I12">
        <f>CANSIM!BN14</f>
        <v>79250</v>
      </c>
      <c r="J12">
        <f>CANSIM!BO14</f>
        <v>69250</v>
      </c>
      <c r="L12">
        <f>CANSIM!BP14</f>
        <v>0</v>
      </c>
      <c r="M12">
        <f>CANSIM!BQ14</f>
        <v>0</v>
      </c>
      <c r="O12">
        <f>CANSIM!BR14</f>
        <v>797000</v>
      </c>
      <c r="P12">
        <f>CANSIM!BS14</f>
        <v>14650</v>
      </c>
      <c r="Q12" s="8">
        <f>SUM(Potato!D17:F17)/0.02205</f>
        <v>923628.11791383219</v>
      </c>
      <c r="R12"/>
      <c r="Y12" s="8"/>
      <c r="AA12" s="65" t="s">
        <v>13</v>
      </c>
    </row>
    <row r="13" spans="1:27" x14ac:dyDescent="0.2">
      <c r="A13">
        <f t="shared" si="0"/>
        <v>1974</v>
      </c>
      <c r="B13">
        <f>CANSIM!BK15</f>
        <v>34050</v>
      </c>
      <c r="F13">
        <f>CANSIM!BL15</f>
        <v>0</v>
      </c>
      <c r="G13">
        <f>CANSIM!BM15</f>
        <v>0</v>
      </c>
      <c r="I13">
        <f>CANSIM!BN15</f>
        <v>102150</v>
      </c>
      <c r="J13">
        <f>CANSIM!BO15</f>
        <v>92850</v>
      </c>
      <c r="L13">
        <f>CANSIM!BP15</f>
        <v>0</v>
      </c>
      <c r="M13">
        <f>CANSIM!BQ15</f>
        <v>0</v>
      </c>
      <c r="O13">
        <f>CANSIM!BR15</f>
        <v>765000</v>
      </c>
      <c r="P13">
        <f>CANSIM!BS15</f>
        <v>25200</v>
      </c>
      <c r="Q13" s="8">
        <f>SUM(Potato!D18:F18)/0.02205</f>
        <v>1214557.8231292516</v>
      </c>
      <c r="R13"/>
      <c r="Y13" s="8"/>
      <c r="AA13" s="65" t="s">
        <v>16</v>
      </c>
    </row>
    <row r="14" spans="1:27" x14ac:dyDescent="0.2">
      <c r="A14">
        <f t="shared" si="0"/>
        <v>1975</v>
      </c>
      <c r="B14">
        <f>CANSIM!BK16</f>
        <v>28400</v>
      </c>
      <c r="F14">
        <f>CANSIM!BL16</f>
        <v>0</v>
      </c>
      <c r="G14">
        <f>CANSIM!BM16</f>
        <v>0</v>
      </c>
      <c r="I14">
        <f>CANSIM!BN16</f>
        <v>93150</v>
      </c>
      <c r="J14">
        <f>CANSIM!BO16</f>
        <v>81800</v>
      </c>
      <c r="L14">
        <f>CANSIM!BP16</f>
        <v>0</v>
      </c>
      <c r="M14">
        <f>CANSIM!BQ16</f>
        <v>0</v>
      </c>
      <c r="O14">
        <f>CANSIM!BR16</f>
        <v>811000</v>
      </c>
      <c r="P14">
        <f>CANSIM!BS16</f>
        <v>20700</v>
      </c>
      <c r="Q14" s="8">
        <f>SUM(Potato!D19:F19)/0.02205</f>
        <v>935782.31292517006</v>
      </c>
      <c r="R14"/>
      <c r="Y14" s="8"/>
      <c r="AA14" s="65" t="s">
        <v>8</v>
      </c>
    </row>
    <row r="15" spans="1:27" x14ac:dyDescent="0.2">
      <c r="A15">
        <f t="shared" si="0"/>
        <v>1976</v>
      </c>
      <c r="B15">
        <f>CANSIM!BK17</f>
        <v>44200</v>
      </c>
      <c r="F15">
        <f>CANSIM!BL17</f>
        <v>0</v>
      </c>
      <c r="G15">
        <f>CANSIM!BM17</f>
        <v>401000</v>
      </c>
      <c r="I15">
        <f>CANSIM!BN17</f>
        <v>124250</v>
      </c>
      <c r="J15">
        <f>CANSIM!BO17</f>
        <v>95700</v>
      </c>
      <c r="L15">
        <f>CANSIM!BP17</f>
        <v>0</v>
      </c>
      <c r="M15">
        <f>CANSIM!BQ17</f>
        <v>0</v>
      </c>
      <c r="O15">
        <f>CANSIM!BR17</f>
        <v>880000</v>
      </c>
      <c r="P15">
        <f>CANSIM!BS17</f>
        <v>30400</v>
      </c>
      <c r="Q15" s="8">
        <f>SUM(Potato!D20:F20)/0.02205</f>
        <v>1096145.1247165534</v>
      </c>
      <c r="R15"/>
      <c r="Y15" s="8"/>
      <c r="AA15" s="65" t="s">
        <v>59</v>
      </c>
    </row>
    <row r="16" spans="1:27" x14ac:dyDescent="0.2">
      <c r="A16">
        <f t="shared" si="0"/>
        <v>1977</v>
      </c>
      <c r="B16">
        <f>CANSIM!BK18</f>
        <v>38000</v>
      </c>
      <c r="F16">
        <f>CANSIM!BL18</f>
        <v>0</v>
      </c>
      <c r="G16">
        <f>CANSIM!BM18</f>
        <v>258000</v>
      </c>
      <c r="I16">
        <f>CANSIM!BN18</f>
        <v>95700</v>
      </c>
      <c r="J16">
        <f>CANSIM!BO18</f>
        <v>66550</v>
      </c>
      <c r="L16">
        <f>CANSIM!BP18</f>
        <v>0</v>
      </c>
      <c r="M16">
        <f>CANSIM!BQ18</f>
        <v>0</v>
      </c>
      <c r="O16">
        <f>CANSIM!BR18</f>
        <v>885000</v>
      </c>
      <c r="P16">
        <f>CANSIM!BS18</f>
        <v>27200</v>
      </c>
      <c r="Q16" s="8">
        <f>SUM(Potato!D21:F21)/0.02205</f>
        <v>1068888.888888889</v>
      </c>
      <c r="R16"/>
      <c r="Y16" s="8"/>
    </row>
    <row r="17" spans="1:25" x14ac:dyDescent="0.2">
      <c r="A17">
        <f t="shared" si="0"/>
        <v>1978</v>
      </c>
      <c r="B17">
        <f>CANSIM!BK19</f>
        <v>57550</v>
      </c>
      <c r="F17">
        <f>CANSIM!BL19</f>
        <v>0</v>
      </c>
      <c r="G17">
        <f>CANSIM!BM19</f>
        <v>352000</v>
      </c>
      <c r="I17">
        <f>CANSIM!BN19</f>
        <v>97850</v>
      </c>
      <c r="J17">
        <f>CANSIM!BO19</f>
        <v>81050</v>
      </c>
      <c r="L17">
        <f>CANSIM!BP19</f>
        <v>0</v>
      </c>
      <c r="M17">
        <f>CANSIM!BQ19</f>
        <v>0</v>
      </c>
      <c r="O17">
        <f>CANSIM!BR19</f>
        <v>953000</v>
      </c>
      <c r="P17">
        <f>CANSIM!BS19</f>
        <v>31300</v>
      </c>
      <c r="Q17" s="8">
        <f>SUM(Potato!D22:F22)/0.02205</f>
        <v>1146077.0975056689</v>
      </c>
      <c r="R17"/>
      <c r="Y17" s="8"/>
    </row>
    <row r="18" spans="1:25" x14ac:dyDescent="0.2">
      <c r="A18">
        <f t="shared" si="0"/>
        <v>1979</v>
      </c>
      <c r="B18">
        <f>CANSIM!BK20</f>
        <v>64250</v>
      </c>
      <c r="F18">
        <f>CANSIM!BL20</f>
        <v>0</v>
      </c>
      <c r="G18">
        <f>CANSIM!BM20</f>
        <v>291000</v>
      </c>
      <c r="I18">
        <f>CANSIM!BN20</f>
        <v>94750</v>
      </c>
      <c r="J18">
        <f>CANSIM!BO20</f>
        <v>75200</v>
      </c>
      <c r="L18">
        <f>CANSIM!BP20</f>
        <v>0</v>
      </c>
      <c r="M18">
        <f>CANSIM!BQ20</f>
        <v>0</v>
      </c>
      <c r="O18">
        <f>CANSIM!BR20</f>
        <v>953000</v>
      </c>
      <c r="P18">
        <f>CANSIM!BS20</f>
        <v>26900</v>
      </c>
      <c r="Q18" s="8">
        <f>SUM(Potato!D23:F23)/0.02205</f>
        <v>1330249.4331065759</v>
      </c>
      <c r="R18"/>
      <c r="Y18" s="8"/>
    </row>
    <row r="19" spans="1:25" x14ac:dyDescent="0.2">
      <c r="A19">
        <f t="shared" si="0"/>
        <v>1980</v>
      </c>
      <c r="B19">
        <f>CANSIM!BK21</f>
        <v>62450</v>
      </c>
      <c r="F19">
        <f>CANSIM!BL21</f>
        <v>0</v>
      </c>
      <c r="G19">
        <f>CANSIM!BM21</f>
        <v>243000</v>
      </c>
      <c r="I19">
        <f>CANSIM!BN21</f>
        <v>93400</v>
      </c>
      <c r="J19">
        <f>CANSIM!BO21</f>
        <v>67100</v>
      </c>
      <c r="L19">
        <f>CANSIM!BP21</f>
        <v>0</v>
      </c>
      <c r="M19">
        <f>CANSIM!BQ21</f>
        <v>0</v>
      </c>
      <c r="O19">
        <f>CANSIM!BR21</f>
        <v>949000</v>
      </c>
      <c r="P19">
        <f>CANSIM!BS21</f>
        <v>28100</v>
      </c>
      <c r="Q19" s="8">
        <f>SUM(Potato!D24:F24)/0.02205</f>
        <v>1158095.2380952381</v>
      </c>
      <c r="R19"/>
      <c r="Y19" s="8"/>
    </row>
    <row r="20" spans="1:25" x14ac:dyDescent="0.2">
      <c r="A20">
        <f t="shared" si="0"/>
        <v>1981</v>
      </c>
      <c r="B20">
        <f>CANSIM!BK22</f>
        <v>79150</v>
      </c>
      <c r="F20">
        <f>CANSIM!BL22</f>
        <v>8900</v>
      </c>
      <c r="G20">
        <f>CANSIM!BM22</f>
        <v>232000</v>
      </c>
      <c r="I20">
        <f>CANSIM!BN22</f>
        <v>111550</v>
      </c>
      <c r="J20">
        <f>CANSIM!BO22</f>
        <v>73900</v>
      </c>
      <c r="L20">
        <f>CANSIM!BP22</f>
        <v>6500</v>
      </c>
      <c r="M20">
        <f>CANSIM!BQ22</f>
        <v>0</v>
      </c>
      <c r="O20">
        <f>CANSIM!BR22</f>
        <v>945000</v>
      </c>
      <c r="P20">
        <f>CANSIM!BS22</f>
        <v>27600</v>
      </c>
      <c r="Q20" s="8">
        <f>SUM(Potato!D25:F25)/0.02205</f>
        <v>1367845.804988662</v>
      </c>
      <c r="R20"/>
      <c r="Y20" s="8"/>
    </row>
    <row r="21" spans="1:25" x14ac:dyDescent="0.2">
      <c r="A21">
        <f t="shared" si="0"/>
        <v>1982</v>
      </c>
      <c r="B21">
        <f>CANSIM!BK23</f>
        <v>82600</v>
      </c>
      <c r="F21">
        <f>CANSIM!BL23</f>
        <v>9400</v>
      </c>
      <c r="G21">
        <f>CANSIM!BM23</f>
        <v>234000</v>
      </c>
      <c r="I21">
        <f>CANSIM!BN23</f>
        <v>122150</v>
      </c>
      <c r="J21">
        <f>CANSIM!BO23</f>
        <v>78000</v>
      </c>
      <c r="L21">
        <f>CANSIM!BP23</f>
        <v>4600</v>
      </c>
      <c r="M21">
        <f>CANSIM!BQ23</f>
        <v>0</v>
      </c>
      <c r="O21">
        <f>CANSIM!BR23</f>
        <v>973000</v>
      </c>
      <c r="P21">
        <f>CANSIM!BS23</f>
        <v>25250</v>
      </c>
      <c r="Q21" s="8">
        <f>SUM(Potato!D26:F26)/0.02205</f>
        <v>1465578.2312925169</v>
      </c>
      <c r="R21"/>
      <c r="Y21" s="8"/>
    </row>
    <row r="22" spans="1:25" x14ac:dyDescent="0.2">
      <c r="A22">
        <f t="shared" si="0"/>
        <v>1983</v>
      </c>
      <c r="B22">
        <f>CANSIM!BK24</f>
        <v>77000</v>
      </c>
      <c r="F22">
        <f>CANSIM!BL24</f>
        <v>10000</v>
      </c>
      <c r="G22">
        <f>CANSIM!BM24</f>
        <v>203000</v>
      </c>
      <c r="I22">
        <f>CANSIM!BN24</f>
        <v>96500</v>
      </c>
      <c r="J22">
        <f>CANSIM!BO24</f>
        <v>74300</v>
      </c>
      <c r="L22">
        <f>CANSIM!BP24</f>
        <v>4000</v>
      </c>
      <c r="M22">
        <f>CANSIM!BQ24</f>
        <v>0</v>
      </c>
      <c r="O22">
        <f>CANSIM!BR24</f>
        <v>993000</v>
      </c>
      <c r="P22">
        <f>CANSIM!BS24</f>
        <v>23600</v>
      </c>
      <c r="Q22" s="8">
        <f>SUM(Potato!D27:F27)/0.02205</f>
        <v>1334104.3083900227</v>
      </c>
      <c r="R22"/>
      <c r="Y22" s="8"/>
    </row>
    <row r="23" spans="1:25" x14ac:dyDescent="0.2">
      <c r="A23">
        <f t="shared" si="0"/>
        <v>1984</v>
      </c>
      <c r="B23">
        <f>CANSIM!BK25</f>
        <v>85600</v>
      </c>
      <c r="F23">
        <f>CANSIM!BL25</f>
        <v>10200</v>
      </c>
      <c r="G23">
        <f>CANSIM!BM25</f>
        <v>170000</v>
      </c>
      <c r="I23">
        <f>CANSIM!BN25</f>
        <v>89500</v>
      </c>
      <c r="J23">
        <f>CANSIM!BO25</f>
        <v>70100</v>
      </c>
      <c r="L23">
        <f>CANSIM!BP25</f>
        <v>3800</v>
      </c>
      <c r="M23">
        <f>CANSIM!BQ25</f>
        <v>0</v>
      </c>
      <c r="O23">
        <f>CANSIM!BR25</f>
        <v>968000</v>
      </c>
      <c r="P23">
        <f>CANSIM!BS25</f>
        <v>27100</v>
      </c>
      <c r="Q23" s="8">
        <f>SUM(Potato!D28:F28)/0.02205</f>
        <v>1444761.9047619049</v>
      </c>
      <c r="R23"/>
      <c r="Y23" s="8"/>
    </row>
    <row r="24" spans="1:25" x14ac:dyDescent="0.2">
      <c r="A24">
        <f t="shared" si="0"/>
        <v>1985</v>
      </c>
      <c r="B24">
        <f>CANSIM!BK26</f>
        <v>110000</v>
      </c>
      <c r="F24">
        <f>CANSIM!BL26</f>
        <v>7400</v>
      </c>
      <c r="G24">
        <f>CANSIM!BM26</f>
        <v>147000</v>
      </c>
      <c r="I24">
        <f>CANSIM!BN26</f>
        <v>88400</v>
      </c>
      <c r="J24">
        <f>CANSIM!BO26</f>
        <v>73700</v>
      </c>
      <c r="L24">
        <f>CANSIM!BP26</f>
        <v>3200</v>
      </c>
      <c r="M24">
        <f>CANSIM!BQ26</f>
        <v>0</v>
      </c>
      <c r="O24">
        <f>CANSIM!BR26</f>
        <v>973000</v>
      </c>
      <c r="P24">
        <f>CANSIM!BS26</f>
        <v>31700</v>
      </c>
      <c r="Q24" s="8">
        <f>SUM(Potato!D29:F29)/0.02205</f>
        <v>1531201.8140589569</v>
      </c>
      <c r="R24"/>
      <c r="Y24" s="8"/>
    </row>
    <row r="25" spans="1:25" x14ac:dyDescent="0.2">
      <c r="A25">
        <f t="shared" si="0"/>
        <v>1986</v>
      </c>
      <c r="B25">
        <f>CANSIM!BK27</f>
        <v>131700</v>
      </c>
      <c r="F25">
        <f>CANSIM!BL27</f>
        <v>4200</v>
      </c>
      <c r="G25">
        <f>CANSIM!BM27</f>
        <v>69900</v>
      </c>
      <c r="I25">
        <f>CANSIM!BN27</f>
        <v>81600</v>
      </c>
      <c r="J25">
        <f>CANSIM!BO27</f>
        <v>71100</v>
      </c>
      <c r="L25">
        <f>CANSIM!BP27</f>
        <v>0</v>
      </c>
      <c r="M25">
        <f>CANSIM!BQ27</f>
        <v>0</v>
      </c>
      <c r="O25">
        <f>CANSIM!BR27</f>
        <v>949800</v>
      </c>
      <c r="P25">
        <f>CANSIM!BS27</f>
        <v>37000</v>
      </c>
      <c r="Q25" s="8">
        <f>SUM(Potato!D30:F30)/0.02205</f>
        <v>1354058.9569160999</v>
      </c>
      <c r="R25"/>
      <c r="Y25" s="8"/>
    </row>
    <row r="26" spans="1:25" x14ac:dyDescent="0.2">
      <c r="A26">
        <f t="shared" si="0"/>
        <v>1987</v>
      </c>
      <c r="B26">
        <f>CANSIM!BK28</f>
        <v>138700</v>
      </c>
      <c r="F26">
        <f>CANSIM!BL28</f>
        <v>6400</v>
      </c>
      <c r="G26">
        <f>CANSIM!BM28</f>
        <v>59000</v>
      </c>
      <c r="I26">
        <f>CANSIM!BN28</f>
        <v>75800</v>
      </c>
      <c r="J26">
        <f>CANSIM!BO28</f>
        <v>62200</v>
      </c>
      <c r="L26">
        <f>CANSIM!BP28</f>
        <v>0</v>
      </c>
      <c r="M26">
        <f>CANSIM!BQ28</f>
        <v>0</v>
      </c>
      <c r="O26">
        <f>CANSIM!BR28</f>
        <v>998800</v>
      </c>
      <c r="P26">
        <f>CANSIM!BS28</f>
        <v>39900</v>
      </c>
      <c r="Q26" s="8">
        <f>SUM(Potato!D31:F31)/0.02205</f>
        <v>1426621.3151927437</v>
      </c>
      <c r="R26"/>
      <c r="Y26" s="8"/>
    </row>
    <row r="27" spans="1:25" x14ac:dyDescent="0.2">
      <c r="A27">
        <f t="shared" si="0"/>
        <v>1988</v>
      </c>
      <c r="B27">
        <f>CANSIM!BK29</f>
        <v>135000</v>
      </c>
      <c r="F27">
        <f>CANSIM!BL29</f>
        <v>5800</v>
      </c>
      <c r="G27">
        <f>CANSIM!BM29</f>
        <v>55300</v>
      </c>
      <c r="I27">
        <f>CANSIM!BN29</f>
        <v>61300</v>
      </c>
      <c r="J27">
        <f>CANSIM!BO29</f>
        <v>61700</v>
      </c>
      <c r="L27">
        <f>CANSIM!BP29</f>
        <v>0</v>
      </c>
      <c r="M27">
        <f>CANSIM!BQ29</f>
        <v>0</v>
      </c>
      <c r="O27">
        <f>CANSIM!BR29</f>
        <v>1134000</v>
      </c>
      <c r="P27">
        <f>CANSIM!BS29</f>
        <v>39100</v>
      </c>
      <c r="Q27" s="8">
        <f>SUM(Potato!D32:F32)/0.02205</f>
        <v>1416190.4761904762</v>
      </c>
      <c r="R27"/>
      <c r="Y27" s="8"/>
    </row>
    <row r="28" spans="1:25" x14ac:dyDescent="0.2">
      <c r="A28">
        <f t="shared" si="0"/>
        <v>1989</v>
      </c>
      <c r="B28">
        <f>CANSIM!BK30</f>
        <v>183100</v>
      </c>
      <c r="F28">
        <f>CANSIM!BL30</f>
        <v>7200</v>
      </c>
      <c r="G28">
        <f>CANSIM!BM30</f>
        <v>52600</v>
      </c>
      <c r="I28">
        <f>CANSIM!BN30</f>
        <v>64400</v>
      </c>
      <c r="J28">
        <f>CANSIM!BO30</f>
        <v>61400</v>
      </c>
      <c r="L28">
        <f>CANSIM!BP30</f>
        <v>0</v>
      </c>
      <c r="M28">
        <f>CANSIM!BQ30</f>
        <v>0</v>
      </c>
      <c r="O28">
        <f>CANSIM!BR30</f>
        <v>1241000</v>
      </c>
      <c r="P28">
        <f>CANSIM!BS30</f>
        <v>32700</v>
      </c>
      <c r="Q28" s="8">
        <f>SUM(Potato!D33:F33)/0.02205</f>
        <v>1490249.4331065759</v>
      </c>
      <c r="R28"/>
      <c r="X28" s="66"/>
      <c r="Y28" s="8"/>
    </row>
    <row r="29" spans="1:25" x14ac:dyDescent="0.2">
      <c r="A29">
        <f t="shared" si="0"/>
        <v>1990</v>
      </c>
      <c r="B29">
        <f>CANSIM!BK31</f>
        <v>140500</v>
      </c>
      <c r="F29">
        <f>CANSIM!BL31</f>
        <v>6400</v>
      </c>
      <c r="G29">
        <f>CANSIM!BM31</f>
        <v>38100</v>
      </c>
      <c r="I29">
        <f>CANSIM!BN31</f>
        <v>49000</v>
      </c>
      <c r="J29">
        <f>CANSIM!BO31</f>
        <v>46000</v>
      </c>
      <c r="L29">
        <f>CANSIM!BP31</f>
        <v>0</v>
      </c>
      <c r="M29">
        <f>CANSIM!BQ31</f>
        <v>0</v>
      </c>
      <c r="O29">
        <f>CANSIM!BR31</f>
        <v>1078600</v>
      </c>
      <c r="P29">
        <f>CANSIM!BS31</f>
        <v>26800</v>
      </c>
      <c r="Q29" s="8">
        <f>SUM(Potato!D34:F34)/0.02205</f>
        <v>1474603.1746031747</v>
      </c>
      <c r="R29"/>
      <c r="X29" s="65"/>
      <c r="Y29" s="8"/>
    </row>
    <row r="30" spans="1:25" x14ac:dyDescent="0.2">
      <c r="A30">
        <f t="shared" si="0"/>
        <v>1991</v>
      </c>
      <c r="B30">
        <f>CANSIM!BK32</f>
        <v>139800</v>
      </c>
      <c r="F30">
        <f>CANSIM!BL32</f>
        <v>7700</v>
      </c>
      <c r="G30">
        <f>CANSIM!BM32</f>
        <v>57200</v>
      </c>
      <c r="I30">
        <f>CANSIM!BN32</f>
        <v>45300</v>
      </c>
      <c r="J30">
        <f>CANSIM!BO32</f>
        <v>31600</v>
      </c>
      <c r="L30">
        <f>CANSIM!BP32</f>
        <v>3200</v>
      </c>
      <c r="M30">
        <f>CANSIM!BQ32</f>
        <v>5900</v>
      </c>
      <c r="O30">
        <f>CANSIM!BR32</f>
        <v>799000</v>
      </c>
      <c r="P30">
        <f>CANSIM!BS32</f>
        <v>25600</v>
      </c>
      <c r="Q30" s="8">
        <f>SUM(Potato!D35:F35)/0.02205</f>
        <v>1377052.1541950114</v>
      </c>
      <c r="R30"/>
      <c r="X30" s="65"/>
      <c r="Y30" s="8"/>
    </row>
    <row r="31" spans="1:25" x14ac:dyDescent="0.2">
      <c r="A31">
        <f t="shared" si="0"/>
        <v>1992</v>
      </c>
      <c r="B31">
        <f>CANSIM!BK33</f>
        <v>206900</v>
      </c>
      <c r="F31">
        <f>CANSIM!BL33</f>
        <v>11400</v>
      </c>
      <c r="G31">
        <f>CANSIM!BM33</f>
        <v>55600</v>
      </c>
      <c r="I31">
        <f>CANSIM!BN33</f>
        <v>46200</v>
      </c>
      <c r="J31">
        <f>CANSIM!BO33</f>
        <v>70900</v>
      </c>
      <c r="L31">
        <f>CANSIM!BP33</f>
        <v>0</v>
      </c>
      <c r="M31">
        <f>CANSIM!BQ33</f>
        <v>8500</v>
      </c>
      <c r="O31">
        <f>CANSIM!BR33</f>
        <v>1290000</v>
      </c>
      <c r="P31">
        <f>CANSIM!BS33</f>
        <v>32600</v>
      </c>
      <c r="Q31" s="8">
        <f>SUM(Potato!D36:F36)/0.02205</f>
        <v>1812562.358276644</v>
      </c>
      <c r="R31"/>
      <c r="X31" s="65"/>
      <c r="Y31" s="8"/>
    </row>
    <row r="32" spans="1:25" x14ac:dyDescent="0.2">
      <c r="A32">
        <f t="shared" si="0"/>
        <v>1993</v>
      </c>
      <c r="B32">
        <f>CANSIM!BK34</f>
        <v>150800</v>
      </c>
      <c r="F32">
        <f>CANSIM!BL34</f>
        <v>9500</v>
      </c>
      <c r="G32">
        <f>CANSIM!BM34</f>
        <v>67100</v>
      </c>
      <c r="I32">
        <f>CANSIM!BN34</f>
        <v>29400</v>
      </c>
      <c r="J32">
        <f>CANSIM!BO34</f>
        <v>42300</v>
      </c>
      <c r="L32">
        <f>CANSIM!BP34</f>
        <v>0</v>
      </c>
      <c r="M32">
        <f>CANSIM!BQ34</f>
        <v>16500</v>
      </c>
      <c r="O32">
        <f>CANSIM!BR34</f>
        <v>1154900</v>
      </c>
      <c r="P32">
        <f>CANSIM!BS34</f>
        <v>31700</v>
      </c>
      <c r="Q32" s="8">
        <f>SUM(Potato!D37:F37)/0.02205</f>
        <v>1672108.8435374149</v>
      </c>
      <c r="R32"/>
      <c r="X32" s="65"/>
      <c r="Y32" s="8"/>
    </row>
    <row r="33" spans="1:26" x14ac:dyDescent="0.2">
      <c r="A33">
        <f t="shared" si="0"/>
        <v>1994</v>
      </c>
      <c r="B33">
        <f>CANSIM!BK35</f>
        <v>138200</v>
      </c>
      <c r="F33">
        <f>CANSIM!BL35</f>
        <v>11000</v>
      </c>
      <c r="G33">
        <f>CANSIM!BM35</f>
        <v>66800</v>
      </c>
      <c r="I33">
        <f>CANSIM!BN35</f>
        <v>27900</v>
      </c>
      <c r="J33">
        <f>CANSIM!BO35</f>
        <v>41500</v>
      </c>
      <c r="L33">
        <f>CANSIM!BP35</f>
        <v>0</v>
      </c>
      <c r="M33">
        <f>CANSIM!BQ35</f>
        <v>12300</v>
      </c>
      <c r="O33">
        <f>CANSIM!BR35</f>
        <v>1201100</v>
      </c>
      <c r="P33">
        <f>CANSIM!BS35</f>
        <v>37000</v>
      </c>
      <c r="Q33" s="8">
        <f>SUM(Potato!D38:F38)/0.02205</f>
        <v>1694784.5804988663</v>
      </c>
      <c r="R33"/>
      <c r="X33" s="38"/>
      <c r="Y33" s="8"/>
    </row>
    <row r="34" spans="1:26" x14ac:dyDescent="0.2">
      <c r="A34">
        <f t="shared" si="0"/>
        <v>1995</v>
      </c>
      <c r="B34">
        <f>CANSIM!BK36</f>
        <v>152500</v>
      </c>
      <c r="F34">
        <f>CANSIM!BL36</f>
        <v>13200</v>
      </c>
      <c r="G34">
        <f>CANSIM!BM36</f>
        <v>89900</v>
      </c>
      <c r="I34">
        <f>CANSIM!BN36</f>
        <v>25200</v>
      </c>
      <c r="J34">
        <f>CANSIM!BO36</f>
        <v>44400</v>
      </c>
      <c r="L34">
        <f>CANSIM!BP36</f>
        <v>0</v>
      </c>
      <c r="M34">
        <f>CANSIM!BQ36</f>
        <v>6300</v>
      </c>
      <c r="O34">
        <f>CANSIM!BR36</f>
        <v>1197500</v>
      </c>
      <c r="P34">
        <f>CANSIM!BS36</f>
        <v>47000</v>
      </c>
      <c r="Q34" s="8">
        <f>SUM(Potato!D39:F39)/0.02205</f>
        <v>1891473.9229024942</v>
      </c>
      <c r="R34"/>
      <c r="X34" s="38"/>
      <c r="Y34" s="8"/>
    </row>
    <row r="35" spans="1:26" x14ac:dyDescent="0.2">
      <c r="A35">
        <f t="shared" si="0"/>
        <v>1996</v>
      </c>
      <c r="B35">
        <f>CANSIM!BK37</f>
        <v>191700</v>
      </c>
      <c r="F35">
        <f>CANSIM!BL37</f>
        <v>12900</v>
      </c>
      <c r="G35">
        <f>CANSIM!BM37</f>
        <v>58800</v>
      </c>
      <c r="I35">
        <f>CANSIM!BN37</f>
        <v>30200</v>
      </c>
      <c r="J35">
        <f>CANSIM!BO37</f>
        <v>48400</v>
      </c>
      <c r="L35">
        <f>CANSIM!BP37</f>
        <v>0</v>
      </c>
      <c r="M35">
        <f>CANSIM!BQ37</f>
        <v>4400</v>
      </c>
      <c r="O35">
        <f>CANSIM!BR37</f>
        <v>1350900</v>
      </c>
      <c r="P35">
        <f>CANSIM!BS37</f>
        <v>54700</v>
      </c>
      <c r="Q35" s="8">
        <f>SUM(Potato!D40:F40)/0.02205</f>
        <v>1977959.1836734693</v>
      </c>
      <c r="R35"/>
      <c r="X35" s="38"/>
      <c r="Y35" s="8"/>
    </row>
    <row r="36" spans="1:26" x14ac:dyDescent="0.2">
      <c r="A36">
        <f t="shared" si="0"/>
        <v>1997</v>
      </c>
      <c r="B36">
        <f>CANSIM!BK38</f>
        <v>205600</v>
      </c>
      <c r="F36">
        <f>CANSIM!BL38</f>
        <v>11000</v>
      </c>
      <c r="G36">
        <f>CANSIM!BM38</f>
        <v>55300</v>
      </c>
      <c r="I36">
        <f>CANSIM!BN38</f>
        <v>26000</v>
      </c>
      <c r="J36">
        <f>CANSIM!BO38</f>
        <v>42300</v>
      </c>
      <c r="L36">
        <f>CANSIM!BP38</f>
        <v>0</v>
      </c>
      <c r="M36">
        <f>CANSIM!BQ38</f>
        <v>5700</v>
      </c>
      <c r="O36">
        <f>CANSIM!BR38</f>
        <v>1086900</v>
      </c>
      <c r="P36">
        <f>CANSIM!BS38</f>
        <v>46800</v>
      </c>
      <c r="Q36" s="8">
        <f>SUM(Potato!D41:F41)/0.02205</f>
        <v>2045986.3945578232</v>
      </c>
      <c r="R36"/>
      <c r="X36" s="38"/>
      <c r="Y36" s="8"/>
    </row>
    <row r="37" spans="1:26" x14ac:dyDescent="0.2">
      <c r="A37">
        <f t="shared" si="0"/>
        <v>1998</v>
      </c>
      <c r="B37">
        <f>CANSIM!BK39</f>
        <v>196800</v>
      </c>
      <c r="F37">
        <f>CANSIM!BL39</f>
        <v>15000</v>
      </c>
      <c r="G37">
        <f>CANSIM!BM39</f>
        <v>74400</v>
      </c>
      <c r="I37">
        <f>CANSIM!BN39</f>
        <v>22500</v>
      </c>
      <c r="J37">
        <f>CANSIM!BO39</f>
        <v>40700</v>
      </c>
      <c r="L37">
        <f>CANSIM!BP39</f>
        <v>0</v>
      </c>
      <c r="M37">
        <f>CANSIM!BQ39</f>
        <v>6100</v>
      </c>
      <c r="O37">
        <f>CANSIM!BR39</f>
        <v>965200</v>
      </c>
      <c r="P37">
        <f>CANSIM!BS39</f>
        <v>50800</v>
      </c>
      <c r="Q37" s="8">
        <f>SUM(Potato!D42:F42)/0.02205</f>
        <v>2048072.5623582767</v>
      </c>
      <c r="R37"/>
      <c r="X37" s="38"/>
      <c r="Y37" s="8"/>
    </row>
    <row r="38" spans="1:26" x14ac:dyDescent="0.2">
      <c r="A38">
        <f t="shared" si="0"/>
        <v>1999</v>
      </c>
      <c r="B38">
        <f>CANSIM!BK40</f>
        <v>153000</v>
      </c>
      <c r="F38">
        <f>CANSIM!BL40</f>
        <v>9500</v>
      </c>
      <c r="G38">
        <f>CANSIM!BM40</f>
        <v>77100</v>
      </c>
      <c r="I38">
        <f>CANSIM!BN40</f>
        <v>19000</v>
      </c>
      <c r="J38">
        <f>CANSIM!BO40</f>
        <v>38400</v>
      </c>
      <c r="L38">
        <f>CANSIM!BP40</f>
        <v>0</v>
      </c>
      <c r="M38">
        <f>CANSIM!BQ40</f>
        <v>5400</v>
      </c>
      <c r="O38">
        <f>CANSIM!BR40</f>
        <v>974300</v>
      </c>
      <c r="P38">
        <f>CANSIM!BS40</f>
        <v>47500</v>
      </c>
      <c r="Q38" s="8">
        <f>SUM(Potato!D43:F43)/0.02205</f>
        <v>1966349.2063492064</v>
      </c>
      <c r="R38"/>
      <c r="X38" s="38"/>
      <c r="Y38" s="8"/>
    </row>
    <row r="39" spans="1:26" x14ac:dyDescent="0.2">
      <c r="A39">
        <f t="shared" si="0"/>
        <v>2000</v>
      </c>
      <c r="B39">
        <f>CANSIM!BK41</f>
        <v>198300</v>
      </c>
      <c r="F39">
        <f>CANSIM!BL41</f>
        <v>11300</v>
      </c>
      <c r="G39">
        <f>CANSIM!BM41</f>
        <v>106100</v>
      </c>
      <c r="I39">
        <f>CANSIM!BN41</f>
        <v>18300</v>
      </c>
      <c r="J39">
        <f>CANSIM!BO41</f>
        <v>42000</v>
      </c>
      <c r="L39">
        <f>CANSIM!BP41</f>
        <v>0</v>
      </c>
      <c r="M39">
        <f>CANSIM!BQ41</f>
        <v>4700</v>
      </c>
      <c r="O39">
        <f>CANSIM!BR41</f>
        <v>1101400</v>
      </c>
      <c r="P39">
        <f>CANSIM!BS41</f>
        <v>57200</v>
      </c>
      <c r="Q39" s="8">
        <f>SUM(Potato!D44:F44)/0.02205</f>
        <v>2015102.0408163266</v>
      </c>
      <c r="R39"/>
      <c r="X39" s="38"/>
      <c r="Y39" s="8"/>
    </row>
    <row r="40" spans="1:26" x14ac:dyDescent="0.2">
      <c r="A40">
        <f t="shared" si="0"/>
        <v>2001</v>
      </c>
      <c r="B40">
        <f>CANSIM!BK42</f>
        <v>163800</v>
      </c>
      <c r="F40">
        <f>CANSIM!BL42</f>
        <v>16400</v>
      </c>
      <c r="G40">
        <f>CANSIM!BM42</f>
        <v>137000</v>
      </c>
      <c r="I40">
        <f>CANSIM!BN42</f>
        <v>16200</v>
      </c>
      <c r="J40">
        <f>CANSIM!BO42</f>
        <v>34600</v>
      </c>
      <c r="L40">
        <f>CANSIM!BP42</f>
        <v>0</v>
      </c>
      <c r="M40">
        <f>CANSIM!BQ42</f>
        <v>4400</v>
      </c>
      <c r="O40">
        <f>CANSIM!BR42</f>
        <v>1018800</v>
      </c>
      <c r="P40">
        <f>CANSIM!BS42</f>
        <v>50700</v>
      </c>
      <c r="Q40" s="8">
        <f>SUM(Potato!D45:F45)/0.02205</f>
        <v>1520816.3265306123</v>
      </c>
      <c r="R40"/>
      <c r="X40" s="38"/>
      <c r="Y40" s="8"/>
    </row>
    <row r="41" spans="1:26" x14ac:dyDescent="0.2">
      <c r="A41">
        <f t="shared" si="0"/>
        <v>2002</v>
      </c>
      <c r="B41">
        <f>CANSIM!BK43</f>
        <v>201400</v>
      </c>
      <c r="F41">
        <f>CANSIM!BL43</f>
        <v>23500</v>
      </c>
      <c r="G41">
        <f>CANSIM!BM43</f>
        <v>147900</v>
      </c>
      <c r="I41">
        <f>CANSIM!BN43</f>
        <v>25100</v>
      </c>
      <c r="J41">
        <f>CANSIM!BO43</f>
        <v>45200</v>
      </c>
      <c r="L41">
        <f>CANSIM!BP43</f>
        <v>0</v>
      </c>
      <c r="M41">
        <f>CANSIM!BQ43</f>
        <v>6700</v>
      </c>
      <c r="O41">
        <f>CANSIM!BR43</f>
        <v>1142100</v>
      </c>
      <c r="P41">
        <f>CANSIM!BS43</f>
        <v>77500</v>
      </c>
      <c r="Q41" s="8">
        <f>SUM(Potato!D46:F46)/0.02205</f>
        <v>2103854.8752834466</v>
      </c>
      <c r="R41"/>
      <c r="X41" s="38"/>
      <c r="Y41" s="8"/>
    </row>
    <row r="42" spans="1:26" x14ac:dyDescent="0.2">
      <c r="A42">
        <f t="shared" si="0"/>
        <v>2003</v>
      </c>
      <c r="B42">
        <f>CANSIM!BK44</f>
        <v>169200</v>
      </c>
      <c r="F42">
        <f>CANSIM!BL44</f>
        <v>21500</v>
      </c>
      <c r="G42">
        <f>CANSIM!BM44</f>
        <v>138800</v>
      </c>
      <c r="I42">
        <f>CANSIM!BN44</f>
        <v>18400</v>
      </c>
      <c r="J42">
        <f>CANSIM!BO44</f>
        <v>37700</v>
      </c>
      <c r="L42">
        <f>CANSIM!BP44</f>
        <v>0</v>
      </c>
      <c r="M42">
        <f>CANSIM!BQ44</f>
        <v>5400</v>
      </c>
      <c r="O42">
        <f>CANSIM!BR44</f>
        <v>1236500</v>
      </c>
      <c r="P42">
        <f>CANSIM!BS44</f>
        <v>56500</v>
      </c>
      <c r="Q42" s="8">
        <f>SUM(Potato!D47:F47)/0.02205</f>
        <v>1995192.7437641723</v>
      </c>
      <c r="R42"/>
      <c r="X42" s="38"/>
      <c r="Y42" s="8"/>
    </row>
    <row r="43" spans="1:26" x14ac:dyDescent="0.2">
      <c r="A43">
        <f t="shared" si="0"/>
        <v>2004</v>
      </c>
      <c r="B43">
        <f>CANSIM!BK45</f>
        <v>171400</v>
      </c>
      <c r="F43">
        <f>CANSIM!BL45</f>
        <v>26500</v>
      </c>
      <c r="G43">
        <f>CANSIM!BM45</f>
        <v>136900</v>
      </c>
      <c r="I43">
        <f>CANSIM!BN45</f>
        <v>16600</v>
      </c>
      <c r="J43">
        <f>CANSIM!BO45</f>
        <v>36800</v>
      </c>
      <c r="L43">
        <f>CANSIM!BP45</f>
        <v>0</v>
      </c>
      <c r="M43">
        <f>CANSIM!BQ45</f>
        <v>6500</v>
      </c>
      <c r="O43">
        <f>CANSIM!BR45</f>
        <v>1095000</v>
      </c>
      <c r="P43">
        <f>CANSIM!BS45</f>
        <v>62600</v>
      </c>
      <c r="Q43" s="8">
        <f>SUM(Potato!D48:F48)/0.02205</f>
        <v>2116598.6394557822</v>
      </c>
      <c r="R43"/>
      <c r="X43" s="38"/>
      <c r="Y43" s="8"/>
    </row>
    <row r="44" spans="1:26" ht="14.25" x14ac:dyDescent="0.2">
      <c r="A44">
        <f t="shared" si="0"/>
        <v>2005</v>
      </c>
      <c r="B44">
        <f>CANSIM!BK46</f>
        <v>170200</v>
      </c>
      <c r="F44">
        <f>CANSIM!BL46</f>
        <v>20000</v>
      </c>
      <c r="G44">
        <f>CANSIM!BM46</f>
        <v>124300</v>
      </c>
      <c r="I44">
        <f>CANSIM!BN46</f>
        <v>15000</v>
      </c>
      <c r="J44">
        <f>CANSIM!BO46</f>
        <v>39800</v>
      </c>
      <c r="L44">
        <f>CANSIM!BP46</f>
        <v>0</v>
      </c>
      <c r="M44">
        <f>CANSIM!BQ46</f>
        <v>9300</v>
      </c>
      <c r="O44">
        <f>CANSIM!BR46</f>
        <v>979700</v>
      </c>
      <c r="P44">
        <f>CANSIM!BS46</f>
        <v>53400</v>
      </c>
      <c r="Q44" s="8">
        <f>SUM(Potato!D49:F49)/0.02205</f>
        <v>1895691.6099773243</v>
      </c>
      <c r="R44" s="13"/>
      <c r="X44" s="38"/>
      <c r="Y44" s="8"/>
      <c r="Z44" s="13"/>
    </row>
    <row r="45" spans="1:26" x14ac:dyDescent="0.2">
      <c r="A45">
        <f t="shared" si="0"/>
        <v>2006</v>
      </c>
      <c r="B45">
        <f>CANSIM!BK47</f>
        <v>113100</v>
      </c>
      <c r="F45">
        <f>CANSIM!BL47</f>
        <v>32500</v>
      </c>
      <c r="G45">
        <f>CANSIM!BM47</f>
        <v>174200</v>
      </c>
      <c r="I45">
        <f>CANSIM!BN47</f>
        <v>10400</v>
      </c>
      <c r="J45">
        <f>CANSIM!BO47</f>
        <v>40200</v>
      </c>
      <c r="L45">
        <f>CANSIM!BP47</f>
        <v>0</v>
      </c>
      <c r="M45">
        <f>CANSIM!BQ47</f>
        <v>11100</v>
      </c>
      <c r="O45">
        <f>CANSIM!BR47</f>
        <v>1022400</v>
      </c>
      <c r="P45">
        <f>CANSIM!BS47</f>
        <v>41200</v>
      </c>
      <c r="Q45" s="8">
        <f>SUM(Potato!D50:F50)/0.02205</f>
        <v>2174331.0657596374</v>
      </c>
      <c r="R45" s="12"/>
      <c r="X45" s="38"/>
      <c r="Y45" s="8"/>
      <c r="Z45" s="12"/>
    </row>
    <row r="46" spans="1:26" x14ac:dyDescent="0.2">
      <c r="A46">
        <f t="shared" si="0"/>
        <v>2007</v>
      </c>
      <c r="B46">
        <f>CANSIM!BK48</f>
        <v>145700</v>
      </c>
      <c r="F46">
        <f>CANSIM!BL48</f>
        <v>47000</v>
      </c>
      <c r="G46">
        <f>CANSIM!BM48</f>
        <v>201500</v>
      </c>
      <c r="I46">
        <f>CANSIM!BN48</f>
        <v>8800</v>
      </c>
      <c r="J46">
        <f>CANSIM!BO48</f>
        <v>40600</v>
      </c>
      <c r="L46">
        <f>CANSIM!BP48</f>
        <v>0</v>
      </c>
      <c r="M46">
        <f>CANSIM!BQ48</f>
        <v>11100</v>
      </c>
      <c r="O46">
        <f>CANSIM!BR48</f>
        <v>1057800</v>
      </c>
      <c r="P46">
        <f>CANSIM!BS48</f>
        <v>43400</v>
      </c>
      <c r="Q46" s="8">
        <f>SUM(Potato!D51:F51)/0.02205</f>
        <v>2035736.9614512471</v>
      </c>
      <c r="R46" s="14"/>
      <c r="X46" s="38"/>
      <c r="Y46" s="8"/>
      <c r="Z46" s="14"/>
    </row>
    <row r="47" spans="1:26" x14ac:dyDescent="0.2">
      <c r="A47">
        <f t="shared" si="0"/>
        <v>2008</v>
      </c>
      <c r="B47">
        <f>CANSIM!BK49</f>
        <v>122500</v>
      </c>
      <c r="F47">
        <f>CANSIM!BL49</f>
        <v>74400</v>
      </c>
      <c r="G47">
        <f>CANSIM!BM49</f>
        <v>245900</v>
      </c>
      <c r="I47">
        <f>CANSIM!BN49</f>
        <v>7300</v>
      </c>
      <c r="J47">
        <f>CANSIM!BO49</f>
        <v>40800</v>
      </c>
      <c r="L47">
        <f>CANSIM!BP49</f>
        <v>0</v>
      </c>
      <c r="M47">
        <f>CANSIM!BQ49</f>
        <v>17100</v>
      </c>
      <c r="O47">
        <f>CANSIM!BR49</f>
        <v>941600</v>
      </c>
      <c r="P47">
        <f>CANSIM!BS49</f>
        <v>60400</v>
      </c>
      <c r="Q47" s="8">
        <f>SUM(Potato!D52:F52)/0.02205</f>
        <v>1798730.1587301588</v>
      </c>
      <c r="R47" s="14"/>
      <c r="X47" s="38"/>
      <c r="Y47" s="8"/>
      <c r="Z47" s="14"/>
    </row>
    <row r="48" spans="1:26" x14ac:dyDescent="0.2">
      <c r="A48">
        <f t="shared" si="0"/>
        <v>2009</v>
      </c>
      <c r="B48">
        <f>CANSIM!BK50</f>
        <v>91400</v>
      </c>
      <c r="F48">
        <f>CANSIM!BL50</f>
        <v>65500</v>
      </c>
      <c r="G48">
        <f>CANSIM!BM50</f>
        <v>260400</v>
      </c>
      <c r="I48">
        <f>CANSIM!BN50</f>
        <v>6200</v>
      </c>
      <c r="J48">
        <f>CANSIM!BO50</f>
        <v>33200</v>
      </c>
      <c r="L48">
        <f>CANSIM!BP50</f>
        <v>0</v>
      </c>
      <c r="M48">
        <f>CANSIM!BQ50</f>
        <v>36200</v>
      </c>
      <c r="O48">
        <f>CANSIM!BR50</f>
        <v>986100</v>
      </c>
      <c r="P48">
        <f>CANSIM!BS50</f>
        <v>42600</v>
      </c>
      <c r="Q48" s="8">
        <f>SUM(Potato!D53:F53)/0.02205</f>
        <v>1809433.1065759638</v>
      </c>
      <c r="R48" s="12"/>
      <c r="X48" s="38"/>
      <c r="Y48" s="8"/>
      <c r="Z48" s="12"/>
    </row>
    <row r="49" spans="1:26" x14ac:dyDescent="0.2">
      <c r="A49">
        <f t="shared" si="0"/>
        <v>2010</v>
      </c>
      <c r="B49">
        <f>CANSIM!BK51</f>
        <v>105100</v>
      </c>
      <c r="F49">
        <f>CANSIM!BL51</f>
        <v>75600</v>
      </c>
      <c r="G49">
        <f>CANSIM!BM51</f>
        <v>353800</v>
      </c>
      <c r="I49">
        <f>CANSIM!BN51</f>
        <v>8000</v>
      </c>
      <c r="J49">
        <f>CANSIM!BO51</f>
        <v>41600</v>
      </c>
      <c r="L49">
        <f>CANSIM!BP51</f>
        <v>0</v>
      </c>
      <c r="M49">
        <f>CANSIM!BQ51</f>
        <v>56400</v>
      </c>
      <c r="O49">
        <f>CANSIM!BR51</f>
        <v>977000</v>
      </c>
      <c r="P49">
        <f>CANSIM!BS51</f>
        <v>41900</v>
      </c>
      <c r="Q49" s="8">
        <f>SUM(Potato!D54:F54)/0.02205</f>
        <v>1877732.4263038549</v>
      </c>
      <c r="R49" s="33"/>
      <c r="X49" s="38"/>
      <c r="Y49" s="34"/>
      <c r="Z49" s="33"/>
    </row>
    <row r="50" spans="1:26" x14ac:dyDescent="0.2">
      <c r="A50">
        <f t="shared" si="0"/>
        <v>2011</v>
      </c>
      <c r="B50">
        <f>CANSIM!BK52</f>
        <v>102400</v>
      </c>
      <c r="F50">
        <f>CANSIM!BL52</f>
        <v>62100</v>
      </c>
      <c r="G50">
        <f>CANSIM!BM52</f>
        <v>296700</v>
      </c>
      <c r="I50">
        <f>CANSIM!BN52</f>
        <v>8000</v>
      </c>
      <c r="J50">
        <f>CANSIM!BO52</f>
        <v>31000</v>
      </c>
      <c r="L50">
        <f>CANSIM!BP52</f>
        <v>0</v>
      </c>
      <c r="M50">
        <f>CANSIM!BQ52</f>
        <v>63100</v>
      </c>
      <c r="O50">
        <f>CANSIM!BR52</f>
        <v>889000</v>
      </c>
      <c r="P50">
        <f>CANSIM!BS52</f>
        <v>48200</v>
      </c>
      <c r="Q50" s="8">
        <f>SUM(Potato!D55:F55)/0.02205</f>
        <v>1671337.8684807257</v>
      </c>
      <c r="R50" s="33"/>
      <c r="S50" s="33"/>
      <c r="T50" s="33"/>
      <c r="U50" s="33"/>
      <c r="V50" s="33"/>
      <c r="X50" s="38"/>
      <c r="Y50" s="34"/>
      <c r="Z50" s="33"/>
    </row>
    <row r="51" spans="1:26" x14ac:dyDescent="0.2">
      <c r="A51">
        <f t="shared" si="0"/>
        <v>2012</v>
      </c>
      <c r="B51">
        <f>CANSIM!BK53</f>
        <v>124000</v>
      </c>
      <c r="F51">
        <f>CANSIM!BL53</f>
        <v>105800</v>
      </c>
      <c r="G51">
        <f>CANSIM!BM53</f>
        <v>341100</v>
      </c>
      <c r="I51">
        <f>CANSIM!BN53</f>
        <v>8700</v>
      </c>
      <c r="J51">
        <f>CANSIM!BO53</f>
        <v>36400</v>
      </c>
      <c r="L51">
        <f>CANSIM!BP53</f>
        <v>0</v>
      </c>
      <c r="M51">
        <f>CANSIM!BQ53</f>
        <v>71300</v>
      </c>
      <c r="O51">
        <f>CANSIM!BR53</f>
        <v>909000</v>
      </c>
      <c r="P51">
        <f>CANSIM!BS53</f>
        <v>46700</v>
      </c>
      <c r="Q51" s="8">
        <f>SUM(Potato!D56:F56)/0.02205</f>
        <v>1775056.6893424036</v>
      </c>
      <c r="R51" s="33"/>
      <c r="S51" s="33"/>
      <c r="X51" s="38"/>
      <c r="Y51" s="34"/>
      <c r="Z51" s="33"/>
    </row>
    <row r="52" spans="1:26" x14ac:dyDescent="0.2">
      <c r="A52" s="33">
        <v>2013</v>
      </c>
      <c r="B52">
        <f>CANSIM!BK54</f>
        <v>133200</v>
      </c>
      <c r="F52">
        <f>CANSIM!BL54</f>
        <v>126200</v>
      </c>
      <c r="G52">
        <f>CANSIM!BM54</f>
        <v>291300</v>
      </c>
      <c r="I52">
        <f>CANSIM!BN54</f>
        <v>6600</v>
      </c>
      <c r="J52">
        <f>CANSIM!BO54</f>
        <v>34200</v>
      </c>
      <c r="L52">
        <f>CANSIM!BP54</f>
        <v>0</v>
      </c>
      <c r="M52">
        <f>CANSIM!BQ54</f>
        <v>86700</v>
      </c>
      <c r="O52">
        <f>CANSIM!BR54</f>
        <v>913600</v>
      </c>
      <c r="P52">
        <f>CANSIM!BS54</f>
        <v>42900</v>
      </c>
      <c r="Q52" s="8">
        <f>SUM(Potato!D57:F57)/0.02205</f>
        <v>1773514.7392290249</v>
      </c>
      <c r="R52" s="33"/>
      <c r="S52" s="33"/>
      <c r="X52" s="33"/>
    </row>
    <row r="53" spans="1:26" x14ac:dyDescent="0.2">
      <c r="A53" s="33"/>
      <c r="B53" s="33"/>
      <c r="C53" s="33"/>
      <c r="D53" s="33"/>
      <c r="E53" s="33"/>
      <c r="F53" s="33"/>
      <c r="G53" s="33"/>
      <c r="H53" s="33"/>
      <c r="I53" s="33"/>
      <c r="J53" s="33"/>
      <c r="K53" s="33"/>
      <c r="L53" s="33"/>
      <c r="M53" s="33"/>
      <c r="N53" s="33"/>
      <c r="O53" s="33"/>
      <c r="P53" s="33"/>
      <c r="Q53" s="33"/>
      <c r="R53" s="33"/>
      <c r="S53" s="33"/>
    </row>
    <row r="54" spans="1:26" ht="25.5" x14ac:dyDescent="0.35">
      <c r="A54" s="9" t="s">
        <v>98</v>
      </c>
    </row>
    <row r="55" spans="1:26" x14ac:dyDescent="0.2">
      <c r="A55" s="15" t="s">
        <v>20</v>
      </c>
      <c r="B55" s="16">
        <f>Coefficients!C4</f>
        <v>21</v>
      </c>
      <c r="C55" s="16">
        <f>Coefficients!D4</f>
        <v>50</v>
      </c>
      <c r="D55" s="16">
        <f>Coefficients!E4</f>
        <v>6.7</v>
      </c>
      <c r="E55" s="16">
        <f>Coefficients!F4</f>
        <v>32</v>
      </c>
      <c r="F55" s="16">
        <f>Coefficients!G4</f>
        <v>12</v>
      </c>
      <c r="G55" s="16">
        <f>Coefficients!H4</f>
        <v>4.9000000000000004</v>
      </c>
      <c r="H55" s="16">
        <f>Coefficients!I4</f>
        <v>45</v>
      </c>
      <c r="I55" s="16">
        <f>Coefficients!J4</f>
        <v>22.5</v>
      </c>
      <c r="J55" s="16">
        <f>Coefficients!K4</f>
        <v>24</v>
      </c>
      <c r="K55" s="16">
        <f>Coefficients!L4</f>
        <v>39.28</v>
      </c>
      <c r="L55" s="16">
        <f>Coefficients!M4</f>
        <v>25</v>
      </c>
      <c r="M55" s="16">
        <f>Coefficients!N4</f>
        <v>55</v>
      </c>
      <c r="N55" s="16">
        <f>Coefficients!O4</f>
        <v>1.9</v>
      </c>
      <c r="O55" s="16">
        <f>Coefficients!P4</f>
        <v>19.5</v>
      </c>
      <c r="P55" s="16">
        <f>Coefficients!Q4</f>
        <v>16.7</v>
      </c>
      <c r="Q55" s="16">
        <f>Coefficients!R4</f>
        <v>3.2</v>
      </c>
    </row>
    <row r="57" spans="1:26" x14ac:dyDescent="0.2">
      <c r="A57" t="s">
        <v>19</v>
      </c>
      <c r="B57" t="str">
        <f>B4</f>
        <v>Barley</v>
      </c>
      <c r="C57" s="21" t="s">
        <v>28</v>
      </c>
      <c r="D57" t="str">
        <f t="shared" ref="D57:Q57" si="1">D4</f>
        <v>Buckwheat</v>
      </c>
      <c r="E57" t="str">
        <f t="shared" si="1"/>
        <v>Canola</v>
      </c>
      <c r="F57" t="str">
        <f t="shared" si="1"/>
        <v>Corn for grain</v>
      </c>
      <c r="G57" t="str">
        <f t="shared" si="1"/>
        <v>Corn, fodder</v>
      </c>
      <c r="H57" t="str">
        <f t="shared" si="1"/>
        <v>Flaxseed</v>
      </c>
      <c r="I57" t="str">
        <f t="shared" si="1"/>
        <v>Mixed grains</v>
      </c>
      <c r="J57" t="str">
        <f t="shared" si="1"/>
        <v>Oats</v>
      </c>
      <c r="K57" t="str">
        <f t="shared" si="1"/>
        <v>Peas, dry</v>
      </c>
      <c r="L57" t="str">
        <f t="shared" si="1"/>
        <v>Rye, all</v>
      </c>
      <c r="M57" t="str">
        <f t="shared" si="1"/>
        <v>Soybeans</v>
      </c>
      <c r="N57" t="str">
        <f t="shared" si="1"/>
        <v>Sugar beets</v>
      </c>
      <c r="O57" t="str">
        <f t="shared" si="1"/>
        <v>Tame hay</v>
      </c>
      <c r="P57" t="str">
        <f t="shared" si="1"/>
        <v>Wheat, all</v>
      </c>
      <c r="Q57" t="str">
        <f t="shared" si="1"/>
        <v>Potato</v>
      </c>
      <c r="R57" s="30"/>
      <c r="S57" s="30"/>
    </row>
    <row r="58" spans="1:26" x14ac:dyDescent="0.2">
      <c r="A58" s="7">
        <f t="shared" ref="A58:A98" si="2">A8</f>
        <v>1969</v>
      </c>
      <c r="B58" s="7">
        <f t="shared" ref="B58:Q73" si="3">B$55*B8/1000</f>
        <v>1003.8</v>
      </c>
      <c r="C58" s="7">
        <f t="shared" si="3"/>
        <v>0</v>
      </c>
      <c r="D58" s="7">
        <f t="shared" si="3"/>
        <v>0</v>
      </c>
      <c r="E58" s="7">
        <f t="shared" si="3"/>
        <v>0</v>
      </c>
      <c r="F58" s="7">
        <f t="shared" si="3"/>
        <v>0</v>
      </c>
      <c r="G58" s="7">
        <f t="shared" si="3"/>
        <v>0</v>
      </c>
      <c r="H58" s="7">
        <f t="shared" si="3"/>
        <v>0</v>
      </c>
      <c r="I58" s="7">
        <f t="shared" si="3"/>
        <v>2066.625</v>
      </c>
      <c r="J58" s="7">
        <f t="shared" si="3"/>
        <v>2894.4</v>
      </c>
      <c r="K58" s="7">
        <f t="shared" si="3"/>
        <v>0</v>
      </c>
      <c r="L58" s="7">
        <f t="shared" si="3"/>
        <v>0</v>
      </c>
      <c r="M58" s="7">
        <f t="shared" si="3"/>
        <v>0</v>
      </c>
      <c r="N58" s="7">
        <f t="shared" si="3"/>
        <v>0</v>
      </c>
      <c r="O58" s="7">
        <f t="shared" si="3"/>
        <v>17881.5</v>
      </c>
      <c r="P58" s="7">
        <f t="shared" si="3"/>
        <v>214.595</v>
      </c>
      <c r="Q58" s="7">
        <f t="shared" si="3"/>
        <v>3568.761904761905</v>
      </c>
      <c r="R58" s="8">
        <f>SUM(B58:Q58)</f>
        <v>27629.681904761906</v>
      </c>
      <c r="S58" s="8">
        <f>0.5*(C58+O58)+M58</f>
        <v>8940.75</v>
      </c>
      <c r="T58" s="8">
        <f>2205*R58/(area!B8*2.471)</f>
        <v>64.484690108001089</v>
      </c>
      <c r="U58" s="8">
        <f>2205*S58/(area!B8*2.471)</f>
        <v>20.866743781937831</v>
      </c>
    </row>
    <row r="59" spans="1:26" x14ac:dyDescent="0.2">
      <c r="A59" s="7">
        <f t="shared" si="2"/>
        <v>1970</v>
      </c>
      <c r="B59" s="7">
        <f t="shared" si="3"/>
        <v>834.75</v>
      </c>
      <c r="C59" s="7">
        <f t="shared" si="3"/>
        <v>0</v>
      </c>
      <c r="D59" s="7">
        <f t="shared" si="3"/>
        <v>0</v>
      </c>
      <c r="E59" s="7">
        <f t="shared" si="3"/>
        <v>0</v>
      </c>
      <c r="F59" s="7">
        <f t="shared" si="3"/>
        <v>0</v>
      </c>
      <c r="G59" s="7">
        <f t="shared" si="3"/>
        <v>0</v>
      </c>
      <c r="H59" s="7">
        <f t="shared" si="3"/>
        <v>0</v>
      </c>
      <c r="I59" s="7">
        <f t="shared" si="3"/>
        <v>1690.875</v>
      </c>
      <c r="J59" s="7">
        <f t="shared" si="3"/>
        <v>2107.1999999999998</v>
      </c>
      <c r="K59" s="7">
        <f t="shared" si="3"/>
        <v>0</v>
      </c>
      <c r="L59" s="7">
        <f t="shared" si="3"/>
        <v>0</v>
      </c>
      <c r="M59" s="7">
        <f t="shared" si="3"/>
        <v>0</v>
      </c>
      <c r="N59" s="7">
        <f t="shared" si="3"/>
        <v>0</v>
      </c>
      <c r="O59" s="7">
        <f t="shared" si="3"/>
        <v>16438.5</v>
      </c>
      <c r="P59" s="7">
        <f t="shared" si="3"/>
        <v>251.33500000000001</v>
      </c>
      <c r="Q59" s="7">
        <f t="shared" si="3"/>
        <v>3490.5396825396829</v>
      </c>
      <c r="R59" s="8">
        <f t="shared" ref="R59:R102" si="4">SUM(B59:Q59)</f>
        <v>24813.199682539682</v>
      </c>
      <c r="S59" s="8">
        <f t="shared" ref="S59:S102" si="5">0.5*(C59+O59)+M59</f>
        <v>8219.25</v>
      </c>
      <c r="T59" s="8">
        <f>2205*R59/(area!B9*2.471)</f>
        <v>61.751785914689108</v>
      </c>
      <c r="U59" s="8">
        <f>2205*S59/(area!B9*2.471)</f>
        <v>20.454974484264472</v>
      </c>
    </row>
    <row r="60" spans="1:26" x14ac:dyDescent="0.2">
      <c r="A60" s="7">
        <f t="shared" si="2"/>
        <v>1971</v>
      </c>
      <c r="B60" s="7">
        <f t="shared" si="3"/>
        <v>851.55</v>
      </c>
      <c r="C60" s="7">
        <f t="shared" si="3"/>
        <v>0</v>
      </c>
      <c r="D60" s="7">
        <f t="shared" si="3"/>
        <v>0</v>
      </c>
      <c r="E60" s="7">
        <f t="shared" si="3"/>
        <v>0</v>
      </c>
      <c r="F60" s="7">
        <f t="shared" si="3"/>
        <v>0</v>
      </c>
      <c r="G60" s="7">
        <f t="shared" si="3"/>
        <v>0</v>
      </c>
      <c r="H60" s="7">
        <f t="shared" si="3"/>
        <v>0</v>
      </c>
      <c r="I60" s="7">
        <f t="shared" si="3"/>
        <v>1910.25</v>
      </c>
      <c r="J60" s="7">
        <f t="shared" si="3"/>
        <v>2036.4</v>
      </c>
      <c r="K60" s="7">
        <f t="shared" si="3"/>
        <v>0</v>
      </c>
      <c r="L60" s="7">
        <f t="shared" si="3"/>
        <v>0</v>
      </c>
      <c r="M60" s="7">
        <f t="shared" si="3"/>
        <v>0</v>
      </c>
      <c r="N60" s="7">
        <f t="shared" si="3"/>
        <v>0</v>
      </c>
      <c r="O60" s="7">
        <f t="shared" si="3"/>
        <v>16536</v>
      </c>
      <c r="P60" s="7">
        <f t="shared" si="3"/>
        <v>297.26</v>
      </c>
      <c r="Q60" s="7">
        <f t="shared" si="3"/>
        <v>3463.1111111111113</v>
      </c>
      <c r="R60" s="8">
        <f t="shared" si="4"/>
        <v>25094.571111111109</v>
      </c>
      <c r="S60" s="8">
        <f t="shared" si="5"/>
        <v>8268</v>
      </c>
      <c r="T60" s="8">
        <f>2205*R60/(area!B10*2.471)</f>
        <v>66.772946016526603</v>
      </c>
      <c r="U60" s="8">
        <f>2205*S60/(area!B10*2.471)</f>
        <v>21.999926407198021</v>
      </c>
    </row>
    <row r="61" spans="1:26" x14ac:dyDescent="0.2">
      <c r="A61" s="7">
        <f t="shared" si="2"/>
        <v>1972</v>
      </c>
      <c r="B61" s="7">
        <f t="shared" si="3"/>
        <v>929.25</v>
      </c>
      <c r="C61" s="7">
        <f t="shared" si="3"/>
        <v>0</v>
      </c>
      <c r="D61" s="7">
        <f t="shared" si="3"/>
        <v>0</v>
      </c>
      <c r="E61" s="7">
        <f t="shared" si="3"/>
        <v>0</v>
      </c>
      <c r="F61" s="7">
        <f t="shared" si="3"/>
        <v>0</v>
      </c>
      <c r="G61" s="7">
        <f t="shared" si="3"/>
        <v>0</v>
      </c>
      <c r="H61" s="7">
        <f t="shared" si="3"/>
        <v>0</v>
      </c>
      <c r="I61" s="7">
        <f t="shared" si="3"/>
        <v>2133</v>
      </c>
      <c r="J61" s="7">
        <f t="shared" si="3"/>
        <v>2107.1999999999998</v>
      </c>
      <c r="K61" s="7">
        <f t="shared" si="3"/>
        <v>0</v>
      </c>
      <c r="L61" s="7">
        <f t="shared" si="3"/>
        <v>0</v>
      </c>
      <c r="M61" s="7">
        <f t="shared" si="3"/>
        <v>0</v>
      </c>
      <c r="N61" s="7">
        <f t="shared" si="3"/>
        <v>0</v>
      </c>
      <c r="O61" s="7">
        <f t="shared" si="3"/>
        <v>13494</v>
      </c>
      <c r="P61" s="7">
        <f t="shared" si="3"/>
        <v>291.41500000000002</v>
      </c>
      <c r="Q61" s="7">
        <f t="shared" si="3"/>
        <v>3117.7142857142858</v>
      </c>
      <c r="R61" s="8">
        <f t="shared" si="4"/>
        <v>22072.579285714288</v>
      </c>
      <c r="S61" s="8">
        <f t="shared" si="5"/>
        <v>6747</v>
      </c>
      <c r="T61" s="8">
        <f>2205*R61/(area!B11*2.471)</f>
        <v>62.035371812085195</v>
      </c>
      <c r="U61" s="8">
        <f>2205*S61/(area!B11*2.471)</f>
        <v>18.962562018614314</v>
      </c>
    </row>
    <row r="62" spans="1:26" x14ac:dyDescent="0.2">
      <c r="A62" s="7">
        <f t="shared" si="2"/>
        <v>1973</v>
      </c>
      <c r="B62" s="7">
        <f t="shared" si="3"/>
        <v>451.5</v>
      </c>
      <c r="C62" s="7">
        <f t="shared" si="3"/>
        <v>0</v>
      </c>
      <c r="D62" s="7">
        <f t="shared" si="3"/>
        <v>0</v>
      </c>
      <c r="E62" s="7">
        <f t="shared" si="3"/>
        <v>0</v>
      </c>
      <c r="F62" s="7">
        <f t="shared" si="3"/>
        <v>0</v>
      </c>
      <c r="G62" s="7">
        <f t="shared" si="3"/>
        <v>0</v>
      </c>
      <c r="H62" s="7">
        <f t="shared" si="3"/>
        <v>0</v>
      </c>
      <c r="I62" s="7">
        <f t="shared" si="3"/>
        <v>1783.125</v>
      </c>
      <c r="J62" s="7">
        <f t="shared" si="3"/>
        <v>1662</v>
      </c>
      <c r="K62" s="7">
        <f t="shared" si="3"/>
        <v>0</v>
      </c>
      <c r="L62" s="7">
        <f t="shared" si="3"/>
        <v>0</v>
      </c>
      <c r="M62" s="7">
        <f t="shared" si="3"/>
        <v>0</v>
      </c>
      <c r="N62" s="7">
        <f t="shared" si="3"/>
        <v>0</v>
      </c>
      <c r="O62" s="7">
        <f t="shared" si="3"/>
        <v>15541.5</v>
      </c>
      <c r="P62" s="7">
        <f t="shared" si="3"/>
        <v>244.655</v>
      </c>
      <c r="Q62" s="7">
        <f t="shared" si="3"/>
        <v>2955.6099773242631</v>
      </c>
      <c r="R62" s="8">
        <f t="shared" si="4"/>
        <v>22638.389977324263</v>
      </c>
      <c r="S62" s="8">
        <f t="shared" si="5"/>
        <v>7770.75</v>
      </c>
      <c r="T62" s="8">
        <f>2205*R62/(area!B12*2.471)</f>
        <v>62.313391824969827</v>
      </c>
      <c r="U62" s="8">
        <f>2205*S62/(area!B12*2.471)</f>
        <v>21.389409317928745</v>
      </c>
    </row>
    <row r="63" spans="1:26" x14ac:dyDescent="0.2">
      <c r="A63" s="7">
        <f t="shared" si="2"/>
        <v>1974</v>
      </c>
      <c r="B63" s="7">
        <f t="shared" si="3"/>
        <v>715.05</v>
      </c>
      <c r="C63" s="7">
        <f t="shared" si="3"/>
        <v>0</v>
      </c>
      <c r="D63" s="7">
        <f t="shared" si="3"/>
        <v>0</v>
      </c>
      <c r="E63" s="7">
        <f t="shared" si="3"/>
        <v>0</v>
      </c>
      <c r="F63" s="7">
        <f t="shared" si="3"/>
        <v>0</v>
      </c>
      <c r="G63" s="7">
        <f t="shared" si="3"/>
        <v>0</v>
      </c>
      <c r="H63" s="7">
        <f t="shared" si="3"/>
        <v>0</v>
      </c>
      <c r="I63" s="7">
        <f t="shared" si="3"/>
        <v>2298.375</v>
      </c>
      <c r="J63" s="7">
        <f t="shared" si="3"/>
        <v>2228.4</v>
      </c>
      <c r="K63" s="7">
        <f t="shared" si="3"/>
        <v>0</v>
      </c>
      <c r="L63" s="7">
        <f t="shared" si="3"/>
        <v>0</v>
      </c>
      <c r="M63" s="7">
        <f t="shared" si="3"/>
        <v>0</v>
      </c>
      <c r="N63" s="7">
        <f t="shared" si="3"/>
        <v>0</v>
      </c>
      <c r="O63" s="7">
        <f t="shared" si="3"/>
        <v>14917.5</v>
      </c>
      <c r="P63" s="7">
        <f t="shared" si="3"/>
        <v>420.84</v>
      </c>
      <c r="Q63" s="7">
        <f t="shared" si="3"/>
        <v>3886.5850340136053</v>
      </c>
      <c r="R63" s="8">
        <f t="shared" si="4"/>
        <v>24466.750034013607</v>
      </c>
      <c r="S63" s="8">
        <f t="shared" si="5"/>
        <v>7458.75</v>
      </c>
      <c r="T63" s="8">
        <f>2205*R63/(area!B13*2.471)</f>
        <v>64.804688193283482</v>
      </c>
      <c r="U63" s="8">
        <f>2205*S63/(area!B13*2.471)</f>
        <v>19.7558714332588</v>
      </c>
    </row>
    <row r="64" spans="1:26" x14ac:dyDescent="0.2">
      <c r="A64" s="7">
        <f t="shared" si="2"/>
        <v>1975</v>
      </c>
      <c r="B64" s="7">
        <f t="shared" si="3"/>
        <v>596.4</v>
      </c>
      <c r="C64" s="7">
        <f t="shared" si="3"/>
        <v>0</v>
      </c>
      <c r="D64" s="7">
        <f t="shared" si="3"/>
        <v>0</v>
      </c>
      <c r="E64" s="7">
        <f t="shared" si="3"/>
        <v>0</v>
      </c>
      <c r="F64" s="7">
        <f t="shared" si="3"/>
        <v>0</v>
      </c>
      <c r="G64" s="7">
        <f t="shared" si="3"/>
        <v>0</v>
      </c>
      <c r="H64" s="7">
        <f t="shared" si="3"/>
        <v>0</v>
      </c>
      <c r="I64" s="7">
        <f t="shared" si="3"/>
        <v>2095.875</v>
      </c>
      <c r="J64" s="7">
        <f t="shared" si="3"/>
        <v>1963.2</v>
      </c>
      <c r="K64" s="7">
        <f t="shared" si="3"/>
        <v>0</v>
      </c>
      <c r="L64" s="7">
        <f t="shared" si="3"/>
        <v>0</v>
      </c>
      <c r="M64" s="7">
        <f t="shared" si="3"/>
        <v>0</v>
      </c>
      <c r="N64" s="7">
        <f t="shared" si="3"/>
        <v>0</v>
      </c>
      <c r="O64" s="7">
        <f t="shared" si="3"/>
        <v>15814.5</v>
      </c>
      <c r="P64" s="7">
        <f t="shared" si="3"/>
        <v>345.69</v>
      </c>
      <c r="Q64" s="7">
        <f t="shared" si="3"/>
        <v>2994.5034013605446</v>
      </c>
      <c r="R64" s="8">
        <f t="shared" si="4"/>
        <v>23810.168401360541</v>
      </c>
      <c r="S64" s="8">
        <f t="shared" si="5"/>
        <v>7907.25</v>
      </c>
      <c r="T64" s="8">
        <f>2205*R64/(area!B14*2.471)</f>
        <v>59.120766596961325</v>
      </c>
      <c r="U64" s="8">
        <f>2205*S64/(area!B14*2.471)</f>
        <v>19.633741088832867</v>
      </c>
    </row>
    <row r="65" spans="1:21" x14ac:dyDescent="0.2">
      <c r="A65" s="7">
        <f t="shared" si="2"/>
        <v>1976</v>
      </c>
      <c r="B65" s="7">
        <f t="shared" si="3"/>
        <v>928.2</v>
      </c>
      <c r="C65" s="7">
        <f t="shared" si="3"/>
        <v>0</v>
      </c>
      <c r="D65" s="7">
        <f t="shared" si="3"/>
        <v>0</v>
      </c>
      <c r="E65" s="7">
        <f t="shared" si="3"/>
        <v>0</v>
      </c>
      <c r="F65" s="7">
        <f t="shared" si="3"/>
        <v>0</v>
      </c>
      <c r="G65" s="7">
        <f t="shared" si="3"/>
        <v>1964.9000000000003</v>
      </c>
      <c r="H65" s="7">
        <f t="shared" si="3"/>
        <v>0</v>
      </c>
      <c r="I65" s="7">
        <f t="shared" si="3"/>
        <v>2795.625</v>
      </c>
      <c r="J65" s="7">
        <f t="shared" si="3"/>
        <v>2296.8000000000002</v>
      </c>
      <c r="K65" s="7">
        <f t="shared" si="3"/>
        <v>0</v>
      </c>
      <c r="L65" s="7">
        <f t="shared" si="3"/>
        <v>0</v>
      </c>
      <c r="M65" s="7">
        <f t="shared" si="3"/>
        <v>0</v>
      </c>
      <c r="N65" s="7">
        <f t="shared" si="3"/>
        <v>0</v>
      </c>
      <c r="O65" s="7">
        <f t="shared" si="3"/>
        <v>17160</v>
      </c>
      <c r="P65" s="7">
        <f t="shared" si="3"/>
        <v>507.68</v>
      </c>
      <c r="Q65" s="7">
        <f t="shared" si="3"/>
        <v>3507.6643990929711</v>
      </c>
      <c r="R65" s="8">
        <f t="shared" si="4"/>
        <v>29160.869399092971</v>
      </c>
      <c r="S65" s="8">
        <f t="shared" si="5"/>
        <v>8580</v>
      </c>
      <c r="T65" s="8">
        <f>2205*R65/(area!B15*2.471)</f>
        <v>70.863700550568169</v>
      </c>
      <c r="U65" s="8">
        <f>2205*S65/(area!B15*2.471)</f>
        <v>20.850220286737635</v>
      </c>
    </row>
    <row r="66" spans="1:21" x14ac:dyDescent="0.2">
      <c r="A66" s="7">
        <f t="shared" si="2"/>
        <v>1977</v>
      </c>
      <c r="B66" s="7">
        <f t="shared" si="3"/>
        <v>798</v>
      </c>
      <c r="C66" s="7">
        <f t="shared" si="3"/>
        <v>0</v>
      </c>
      <c r="D66" s="7">
        <f t="shared" si="3"/>
        <v>0</v>
      </c>
      <c r="E66" s="7">
        <f t="shared" si="3"/>
        <v>0</v>
      </c>
      <c r="F66" s="7">
        <f t="shared" si="3"/>
        <v>0</v>
      </c>
      <c r="G66" s="7">
        <f t="shared" si="3"/>
        <v>1264.2</v>
      </c>
      <c r="H66" s="7">
        <f t="shared" si="3"/>
        <v>0</v>
      </c>
      <c r="I66" s="7">
        <f t="shared" si="3"/>
        <v>2153.25</v>
      </c>
      <c r="J66" s="7">
        <f t="shared" si="3"/>
        <v>1597.2</v>
      </c>
      <c r="K66" s="7">
        <f t="shared" si="3"/>
        <v>0</v>
      </c>
      <c r="L66" s="7">
        <f t="shared" si="3"/>
        <v>0</v>
      </c>
      <c r="M66" s="7">
        <f t="shared" si="3"/>
        <v>0</v>
      </c>
      <c r="N66" s="7">
        <f t="shared" si="3"/>
        <v>0</v>
      </c>
      <c r="O66" s="7">
        <f t="shared" si="3"/>
        <v>17257.5</v>
      </c>
      <c r="P66" s="7">
        <f t="shared" si="3"/>
        <v>454.24</v>
      </c>
      <c r="Q66" s="7">
        <f t="shared" si="3"/>
        <v>3420.4444444444448</v>
      </c>
      <c r="R66" s="8">
        <f t="shared" si="4"/>
        <v>26944.834444444448</v>
      </c>
      <c r="S66" s="8">
        <f t="shared" si="5"/>
        <v>8628.75</v>
      </c>
      <c r="T66" s="8">
        <f>2205*R66/(area!B16*2.471)</f>
        <v>65.57239953432412</v>
      </c>
      <c r="U66" s="8">
        <f>2205*S66/(area!B16*2.471)</f>
        <v>20.998750007107908</v>
      </c>
    </row>
    <row r="67" spans="1:21" x14ac:dyDescent="0.2">
      <c r="A67" s="7">
        <f t="shared" si="2"/>
        <v>1978</v>
      </c>
      <c r="B67" s="7">
        <f t="shared" si="3"/>
        <v>1208.55</v>
      </c>
      <c r="C67" s="7">
        <f t="shared" si="3"/>
        <v>0</v>
      </c>
      <c r="D67" s="7">
        <f t="shared" si="3"/>
        <v>0</v>
      </c>
      <c r="E67" s="7">
        <f t="shared" si="3"/>
        <v>0</v>
      </c>
      <c r="F67" s="7">
        <f t="shared" si="3"/>
        <v>0</v>
      </c>
      <c r="G67" s="7">
        <f t="shared" si="3"/>
        <v>1724.8000000000002</v>
      </c>
      <c r="H67" s="7">
        <f t="shared" si="3"/>
        <v>0</v>
      </c>
      <c r="I67" s="7">
        <f t="shared" si="3"/>
        <v>2201.625</v>
      </c>
      <c r="J67" s="7">
        <f t="shared" si="3"/>
        <v>1945.2</v>
      </c>
      <c r="K67" s="7">
        <f t="shared" si="3"/>
        <v>0</v>
      </c>
      <c r="L67" s="7">
        <f t="shared" si="3"/>
        <v>0</v>
      </c>
      <c r="M67" s="7">
        <f t="shared" si="3"/>
        <v>0</v>
      </c>
      <c r="N67" s="7">
        <f t="shared" si="3"/>
        <v>0</v>
      </c>
      <c r="O67" s="7">
        <f t="shared" si="3"/>
        <v>18583.5</v>
      </c>
      <c r="P67" s="7">
        <f t="shared" si="3"/>
        <v>522.71</v>
      </c>
      <c r="Q67" s="7">
        <f t="shared" si="3"/>
        <v>3667.4467120181407</v>
      </c>
      <c r="R67" s="8">
        <f t="shared" si="4"/>
        <v>29853.831712018138</v>
      </c>
      <c r="S67" s="8">
        <f t="shared" si="5"/>
        <v>9291.75</v>
      </c>
      <c r="T67" s="8">
        <f>2205*R67/(area!B17*2.471)</f>
        <v>72.79864674163754</v>
      </c>
      <c r="U67" s="8">
        <f>2205*S67/(area!B17*2.471)</f>
        <v>22.657956686655538</v>
      </c>
    </row>
    <row r="68" spans="1:21" x14ac:dyDescent="0.2">
      <c r="A68" s="7">
        <f t="shared" si="2"/>
        <v>1979</v>
      </c>
      <c r="B68" s="7">
        <f t="shared" si="3"/>
        <v>1349.25</v>
      </c>
      <c r="C68" s="7">
        <f t="shared" si="3"/>
        <v>0</v>
      </c>
      <c r="D68" s="7">
        <f t="shared" si="3"/>
        <v>0</v>
      </c>
      <c r="E68" s="7">
        <f t="shared" si="3"/>
        <v>0</v>
      </c>
      <c r="F68" s="7">
        <f t="shared" si="3"/>
        <v>0</v>
      </c>
      <c r="G68" s="7">
        <f t="shared" si="3"/>
        <v>1425.9</v>
      </c>
      <c r="H68" s="7">
        <f t="shared" si="3"/>
        <v>0</v>
      </c>
      <c r="I68" s="7">
        <f t="shared" si="3"/>
        <v>2131.875</v>
      </c>
      <c r="J68" s="7">
        <f t="shared" si="3"/>
        <v>1804.8</v>
      </c>
      <c r="K68" s="7">
        <f t="shared" si="3"/>
        <v>0</v>
      </c>
      <c r="L68" s="7">
        <f t="shared" si="3"/>
        <v>0</v>
      </c>
      <c r="M68" s="7">
        <f t="shared" si="3"/>
        <v>0</v>
      </c>
      <c r="N68" s="7">
        <f t="shared" si="3"/>
        <v>0</v>
      </c>
      <c r="O68" s="7">
        <f t="shared" si="3"/>
        <v>18583.5</v>
      </c>
      <c r="P68" s="7">
        <f t="shared" si="3"/>
        <v>449.23</v>
      </c>
      <c r="Q68" s="7">
        <f t="shared" si="3"/>
        <v>4256.7981859410429</v>
      </c>
      <c r="R68" s="8">
        <f t="shared" si="4"/>
        <v>30001.353185941043</v>
      </c>
      <c r="S68" s="8">
        <f t="shared" si="5"/>
        <v>9291.75</v>
      </c>
      <c r="T68" s="8">
        <f>2205*R68/(area!B18*2.471)</f>
        <v>73.247437803668532</v>
      </c>
      <c r="U68" s="8">
        <f>2205*S68/(area!B18*2.471)</f>
        <v>22.685539415307844</v>
      </c>
    </row>
    <row r="69" spans="1:21" x14ac:dyDescent="0.2">
      <c r="A69" s="7">
        <f t="shared" si="2"/>
        <v>1980</v>
      </c>
      <c r="B69" s="7">
        <f t="shared" si="3"/>
        <v>1311.45</v>
      </c>
      <c r="C69" s="7">
        <f t="shared" si="3"/>
        <v>0</v>
      </c>
      <c r="D69" s="7">
        <f t="shared" si="3"/>
        <v>0</v>
      </c>
      <c r="E69" s="7">
        <f t="shared" si="3"/>
        <v>0</v>
      </c>
      <c r="F69" s="7">
        <f t="shared" si="3"/>
        <v>0</v>
      </c>
      <c r="G69" s="7">
        <f t="shared" si="3"/>
        <v>1190.7</v>
      </c>
      <c r="H69" s="7">
        <f t="shared" si="3"/>
        <v>0</v>
      </c>
      <c r="I69" s="7">
        <f t="shared" si="3"/>
        <v>2101.5</v>
      </c>
      <c r="J69" s="7">
        <f t="shared" si="3"/>
        <v>1610.4</v>
      </c>
      <c r="K69" s="7">
        <f t="shared" si="3"/>
        <v>0</v>
      </c>
      <c r="L69" s="7">
        <f t="shared" si="3"/>
        <v>0</v>
      </c>
      <c r="M69" s="7">
        <f t="shared" si="3"/>
        <v>0</v>
      </c>
      <c r="N69" s="7">
        <f t="shared" si="3"/>
        <v>0</v>
      </c>
      <c r="O69" s="7">
        <f t="shared" si="3"/>
        <v>18505.5</v>
      </c>
      <c r="P69" s="7">
        <f t="shared" si="3"/>
        <v>469.27</v>
      </c>
      <c r="Q69" s="7">
        <f t="shared" si="3"/>
        <v>3705.9047619047619</v>
      </c>
      <c r="R69" s="8">
        <f t="shared" si="4"/>
        <v>28894.724761904763</v>
      </c>
      <c r="S69" s="8">
        <f t="shared" si="5"/>
        <v>9252.75</v>
      </c>
      <c r="T69" s="8">
        <f>2205*R69/(area!B19*2.471)</f>
        <v>71.315088333894067</v>
      </c>
      <c r="U69" s="8">
        <f>2205*S69/(area!B19*2.471)</f>
        <v>22.836718086735626</v>
      </c>
    </row>
    <row r="70" spans="1:21" x14ac:dyDescent="0.2">
      <c r="A70" s="7">
        <f t="shared" si="2"/>
        <v>1981</v>
      </c>
      <c r="B70" s="7">
        <f t="shared" si="3"/>
        <v>1662.15</v>
      </c>
      <c r="C70" s="7">
        <f t="shared" si="3"/>
        <v>0</v>
      </c>
      <c r="D70" s="7">
        <f t="shared" si="3"/>
        <v>0</v>
      </c>
      <c r="E70" s="7">
        <f t="shared" si="3"/>
        <v>0</v>
      </c>
      <c r="F70" s="7">
        <f t="shared" si="3"/>
        <v>106.8</v>
      </c>
      <c r="G70" s="7">
        <f t="shared" si="3"/>
        <v>1136.8</v>
      </c>
      <c r="H70" s="7">
        <f t="shared" si="3"/>
        <v>0</v>
      </c>
      <c r="I70" s="7">
        <f t="shared" si="3"/>
        <v>2509.875</v>
      </c>
      <c r="J70" s="7">
        <f t="shared" si="3"/>
        <v>1773.6</v>
      </c>
      <c r="K70" s="7">
        <f t="shared" si="3"/>
        <v>0</v>
      </c>
      <c r="L70" s="7">
        <f t="shared" si="3"/>
        <v>162.5</v>
      </c>
      <c r="M70" s="7">
        <f t="shared" si="3"/>
        <v>0</v>
      </c>
      <c r="N70" s="7">
        <f t="shared" si="3"/>
        <v>0</v>
      </c>
      <c r="O70" s="7">
        <f t="shared" si="3"/>
        <v>18427.5</v>
      </c>
      <c r="P70" s="7">
        <f t="shared" si="3"/>
        <v>460.92</v>
      </c>
      <c r="Q70" s="7">
        <f t="shared" si="3"/>
        <v>4377.1065759637186</v>
      </c>
      <c r="R70" s="8">
        <f t="shared" si="4"/>
        <v>30617.251575963717</v>
      </c>
      <c r="S70" s="8">
        <f t="shared" si="5"/>
        <v>9213.75</v>
      </c>
      <c r="T70" s="8">
        <f>2205*R70/(area!B20*2.471)</f>
        <v>75.302387908814254</v>
      </c>
      <c r="U70" s="8">
        <f>2205*S70/(area!B20*2.471)</f>
        <v>22.660994729504832</v>
      </c>
    </row>
    <row r="71" spans="1:21" x14ac:dyDescent="0.2">
      <c r="A71" s="7">
        <f t="shared" si="2"/>
        <v>1982</v>
      </c>
      <c r="B71" s="7">
        <f t="shared" si="3"/>
        <v>1734.6</v>
      </c>
      <c r="C71" s="7">
        <f t="shared" si="3"/>
        <v>0</v>
      </c>
      <c r="D71" s="7">
        <f t="shared" si="3"/>
        <v>0</v>
      </c>
      <c r="E71" s="7">
        <f t="shared" si="3"/>
        <v>0</v>
      </c>
      <c r="F71" s="7">
        <f t="shared" si="3"/>
        <v>112.8</v>
      </c>
      <c r="G71" s="7">
        <f t="shared" si="3"/>
        <v>1146.5999999999999</v>
      </c>
      <c r="H71" s="7">
        <f t="shared" si="3"/>
        <v>0</v>
      </c>
      <c r="I71" s="7">
        <f t="shared" si="3"/>
        <v>2748.375</v>
      </c>
      <c r="J71" s="7">
        <f t="shared" si="3"/>
        <v>1872</v>
      </c>
      <c r="K71" s="7">
        <f t="shared" si="3"/>
        <v>0</v>
      </c>
      <c r="L71" s="7">
        <f t="shared" si="3"/>
        <v>115</v>
      </c>
      <c r="M71" s="7">
        <f t="shared" si="3"/>
        <v>0</v>
      </c>
      <c r="N71" s="7">
        <f t="shared" si="3"/>
        <v>0</v>
      </c>
      <c r="O71" s="7">
        <f t="shared" si="3"/>
        <v>18973.5</v>
      </c>
      <c r="P71" s="7">
        <f t="shared" si="3"/>
        <v>421.67500000000001</v>
      </c>
      <c r="Q71" s="7">
        <f t="shared" si="3"/>
        <v>4689.850340136054</v>
      </c>
      <c r="R71" s="8">
        <f t="shared" si="4"/>
        <v>31814.400340136053</v>
      </c>
      <c r="S71" s="8">
        <f t="shared" si="5"/>
        <v>9486.75</v>
      </c>
      <c r="T71" s="8">
        <f>2205*R71/(area!B21*2.471)</f>
        <v>77.352330782917619</v>
      </c>
      <c r="U71" s="8">
        <f>2205*S71/(area!B21*2.471)</f>
        <v>23.06572546423503</v>
      </c>
    </row>
    <row r="72" spans="1:21" x14ac:dyDescent="0.2">
      <c r="A72" s="7">
        <f t="shared" si="2"/>
        <v>1983</v>
      </c>
      <c r="B72" s="7">
        <f t="shared" si="3"/>
        <v>1617</v>
      </c>
      <c r="C72" s="7">
        <f t="shared" si="3"/>
        <v>0</v>
      </c>
      <c r="D72" s="7">
        <f t="shared" si="3"/>
        <v>0</v>
      </c>
      <c r="E72" s="7">
        <f t="shared" si="3"/>
        <v>0</v>
      </c>
      <c r="F72" s="7">
        <f t="shared" si="3"/>
        <v>120</v>
      </c>
      <c r="G72" s="7">
        <f t="shared" si="3"/>
        <v>994.70000000000016</v>
      </c>
      <c r="H72" s="7">
        <f t="shared" si="3"/>
        <v>0</v>
      </c>
      <c r="I72" s="7">
        <f t="shared" si="3"/>
        <v>2171.25</v>
      </c>
      <c r="J72" s="7">
        <f t="shared" si="3"/>
        <v>1783.2</v>
      </c>
      <c r="K72" s="7">
        <f t="shared" si="3"/>
        <v>0</v>
      </c>
      <c r="L72" s="7">
        <f t="shared" si="3"/>
        <v>100</v>
      </c>
      <c r="M72" s="7">
        <f t="shared" si="3"/>
        <v>0</v>
      </c>
      <c r="N72" s="7">
        <f t="shared" si="3"/>
        <v>0</v>
      </c>
      <c r="O72" s="7">
        <f t="shared" si="3"/>
        <v>19363.5</v>
      </c>
      <c r="P72" s="7">
        <f t="shared" si="3"/>
        <v>394.12</v>
      </c>
      <c r="Q72" s="7">
        <f t="shared" si="3"/>
        <v>4269.1337868480732</v>
      </c>
      <c r="R72" s="8">
        <f t="shared" si="4"/>
        <v>30812.903786848074</v>
      </c>
      <c r="S72" s="8">
        <f t="shared" si="5"/>
        <v>9681.75</v>
      </c>
      <c r="T72" s="8">
        <f>2205*R72/(area!B22*2.471)</f>
        <v>75.584686193447396</v>
      </c>
      <c r="U72" s="8">
        <f>2205*S72/(area!B22*2.471)</f>
        <v>23.749531709691098</v>
      </c>
    </row>
    <row r="73" spans="1:21" x14ac:dyDescent="0.2">
      <c r="A73" s="7">
        <f t="shared" si="2"/>
        <v>1984</v>
      </c>
      <c r="B73" s="7">
        <f t="shared" si="3"/>
        <v>1797.6</v>
      </c>
      <c r="C73" s="7">
        <f t="shared" si="3"/>
        <v>0</v>
      </c>
      <c r="D73" s="7">
        <f t="shared" si="3"/>
        <v>0</v>
      </c>
      <c r="E73" s="7">
        <f t="shared" si="3"/>
        <v>0</v>
      </c>
      <c r="F73" s="7">
        <f t="shared" si="3"/>
        <v>122.4</v>
      </c>
      <c r="G73" s="7">
        <f t="shared" si="3"/>
        <v>833.00000000000011</v>
      </c>
      <c r="H73" s="7">
        <f t="shared" si="3"/>
        <v>0</v>
      </c>
      <c r="I73" s="7">
        <f t="shared" si="3"/>
        <v>2013.75</v>
      </c>
      <c r="J73" s="7">
        <f t="shared" si="3"/>
        <v>1682.4</v>
      </c>
      <c r="K73" s="7">
        <f t="shared" si="3"/>
        <v>0</v>
      </c>
      <c r="L73" s="7">
        <f t="shared" si="3"/>
        <v>95</v>
      </c>
      <c r="M73" s="7">
        <f t="shared" si="3"/>
        <v>0</v>
      </c>
      <c r="N73" s="7">
        <f t="shared" si="3"/>
        <v>0</v>
      </c>
      <c r="O73" s="7">
        <f t="shared" si="3"/>
        <v>18876</v>
      </c>
      <c r="P73" s="7">
        <f t="shared" si="3"/>
        <v>452.57</v>
      </c>
      <c r="Q73" s="7">
        <f t="shared" ref="Q73" si="6">Q$55*Q23/1000</f>
        <v>4623.2380952380963</v>
      </c>
      <c r="R73" s="8">
        <f t="shared" si="4"/>
        <v>30495.958095238097</v>
      </c>
      <c r="S73" s="8">
        <f t="shared" si="5"/>
        <v>9438</v>
      </c>
      <c r="T73" s="8">
        <f>2205*R73/(area!B23*2.471)</f>
        <v>75.097143867519193</v>
      </c>
      <c r="U73" s="8">
        <f>2205*S73/(area!B23*2.471)</f>
        <v>23.241337150588461</v>
      </c>
    </row>
    <row r="74" spans="1:21" x14ac:dyDescent="0.2">
      <c r="A74" s="7">
        <f t="shared" si="2"/>
        <v>1985</v>
      </c>
      <c r="B74" s="7">
        <f t="shared" ref="B74:Q89" si="7">B$55*B24/1000</f>
        <v>2310</v>
      </c>
      <c r="C74" s="7">
        <f t="shared" si="7"/>
        <v>0</v>
      </c>
      <c r="D74" s="7">
        <f t="shared" si="7"/>
        <v>0</v>
      </c>
      <c r="E74" s="7">
        <f t="shared" si="7"/>
        <v>0</v>
      </c>
      <c r="F74" s="7">
        <f t="shared" si="7"/>
        <v>88.8</v>
      </c>
      <c r="G74" s="7">
        <f t="shared" si="7"/>
        <v>720.3</v>
      </c>
      <c r="H74" s="7">
        <f t="shared" si="7"/>
        <v>0</v>
      </c>
      <c r="I74" s="7">
        <f t="shared" si="7"/>
        <v>1989</v>
      </c>
      <c r="J74" s="7">
        <f t="shared" si="7"/>
        <v>1768.8</v>
      </c>
      <c r="K74" s="7">
        <f t="shared" si="7"/>
        <v>0</v>
      </c>
      <c r="L74" s="7">
        <f t="shared" si="7"/>
        <v>80</v>
      </c>
      <c r="M74" s="7">
        <f t="shared" si="7"/>
        <v>0</v>
      </c>
      <c r="N74" s="7">
        <f t="shared" si="7"/>
        <v>0</v>
      </c>
      <c r="O74" s="7">
        <f t="shared" si="7"/>
        <v>18973.5</v>
      </c>
      <c r="P74" s="7">
        <f t="shared" si="7"/>
        <v>529.39</v>
      </c>
      <c r="Q74" s="7">
        <f t="shared" si="7"/>
        <v>4899.8458049886631</v>
      </c>
      <c r="R74" s="8">
        <f t="shared" si="4"/>
        <v>31359.635804988662</v>
      </c>
      <c r="S74" s="8">
        <f t="shared" si="5"/>
        <v>9486.75</v>
      </c>
      <c r="T74" s="8">
        <f>2205*R74/(area!B24*2.471)</f>
        <v>77.612095828252436</v>
      </c>
      <c r="U74" s="8">
        <f>2205*S74/(area!B24*2.471)</f>
        <v>23.478797862236206</v>
      </c>
    </row>
    <row r="75" spans="1:21" x14ac:dyDescent="0.2">
      <c r="A75" s="7">
        <f t="shared" si="2"/>
        <v>1986</v>
      </c>
      <c r="B75" s="7">
        <f t="shared" si="7"/>
        <v>2765.7</v>
      </c>
      <c r="C75" s="7">
        <f t="shared" si="7"/>
        <v>0</v>
      </c>
      <c r="D75" s="7">
        <f t="shared" si="7"/>
        <v>0</v>
      </c>
      <c r="E75" s="7">
        <f t="shared" si="7"/>
        <v>0</v>
      </c>
      <c r="F75" s="7">
        <f t="shared" si="7"/>
        <v>50.4</v>
      </c>
      <c r="G75" s="7">
        <f t="shared" si="7"/>
        <v>342.51</v>
      </c>
      <c r="H75" s="7">
        <f t="shared" si="7"/>
        <v>0</v>
      </c>
      <c r="I75" s="7">
        <f t="shared" si="7"/>
        <v>1836</v>
      </c>
      <c r="J75" s="7">
        <f t="shared" si="7"/>
        <v>1706.4</v>
      </c>
      <c r="K75" s="7">
        <f t="shared" si="7"/>
        <v>0</v>
      </c>
      <c r="L75" s="7">
        <f t="shared" si="7"/>
        <v>0</v>
      </c>
      <c r="M75" s="7">
        <f t="shared" si="7"/>
        <v>0</v>
      </c>
      <c r="N75" s="7">
        <f t="shared" si="7"/>
        <v>0</v>
      </c>
      <c r="O75" s="7">
        <f t="shared" si="7"/>
        <v>18521.099999999999</v>
      </c>
      <c r="P75" s="7">
        <f t="shared" si="7"/>
        <v>617.9</v>
      </c>
      <c r="Q75" s="7">
        <f t="shared" si="7"/>
        <v>4332.98866213152</v>
      </c>
      <c r="R75" s="8">
        <f t="shared" si="4"/>
        <v>30172.998662131522</v>
      </c>
      <c r="S75" s="8">
        <f t="shared" si="5"/>
        <v>9260.5499999999993</v>
      </c>
      <c r="T75" s="8">
        <f>2205*R75/(area!B25*2.471)</f>
        <v>76.319359392814405</v>
      </c>
      <c r="U75" s="8">
        <f>2205*S75/(area!B25*2.471)</f>
        <v>23.423566598043909</v>
      </c>
    </row>
    <row r="76" spans="1:21" x14ac:dyDescent="0.2">
      <c r="A76" s="7">
        <f t="shared" si="2"/>
        <v>1987</v>
      </c>
      <c r="B76" s="7">
        <f t="shared" si="7"/>
        <v>2912.7</v>
      </c>
      <c r="C76" s="7">
        <f t="shared" si="7"/>
        <v>0</v>
      </c>
      <c r="D76" s="7">
        <f t="shared" si="7"/>
        <v>0</v>
      </c>
      <c r="E76" s="7">
        <f t="shared" si="7"/>
        <v>0</v>
      </c>
      <c r="F76" s="7">
        <f t="shared" si="7"/>
        <v>76.8</v>
      </c>
      <c r="G76" s="7">
        <f t="shared" si="7"/>
        <v>289.10000000000002</v>
      </c>
      <c r="H76" s="7">
        <f t="shared" si="7"/>
        <v>0</v>
      </c>
      <c r="I76" s="7">
        <f t="shared" si="7"/>
        <v>1705.5</v>
      </c>
      <c r="J76" s="7">
        <f t="shared" si="7"/>
        <v>1492.8</v>
      </c>
      <c r="K76" s="7">
        <f t="shared" si="7"/>
        <v>0</v>
      </c>
      <c r="L76" s="7">
        <f t="shared" si="7"/>
        <v>0</v>
      </c>
      <c r="M76" s="7">
        <f t="shared" si="7"/>
        <v>0</v>
      </c>
      <c r="N76" s="7">
        <f t="shared" si="7"/>
        <v>0</v>
      </c>
      <c r="O76" s="7">
        <f t="shared" si="7"/>
        <v>19476.599999999999</v>
      </c>
      <c r="P76" s="7">
        <f t="shared" si="7"/>
        <v>666.33</v>
      </c>
      <c r="Q76" s="7">
        <f t="shared" si="7"/>
        <v>4565.1882086167798</v>
      </c>
      <c r="R76" s="8">
        <f t="shared" si="4"/>
        <v>31185.018208616781</v>
      </c>
      <c r="S76" s="8">
        <f t="shared" si="5"/>
        <v>9738.2999999999993</v>
      </c>
      <c r="T76" s="8">
        <f>2205*R76/(area!B26*2.471)</f>
        <v>78.998095773575571</v>
      </c>
      <c r="U76" s="8">
        <f>2205*S76/(area!B26*2.471)</f>
        <v>24.669126403115023</v>
      </c>
    </row>
    <row r="77" spans="1:21" x14ac:dyDescent="0.2">
      <c r="A77" s="7">
        <f t="shared" si="2"/>
        <v>1988</v>
      </c>
      <c r="B77" s="7">
        <f t="shared" si="7"/>
        <v>2835</v>
      </c>
      <c r="C77" s="7">
        <f t="shared" si="7"/>
        <v>0</v>
      </c>
      <c r="D77" s="7">
        <f t="shared" si="7"/>
        <v>0</v>
      </c>
      <c r="E77" s="7">
        <f t="shared" si="7"/>
        <v>0</v>
      </c>
      <c r="F77" s="7">
        <f t="shared" si="7"/>
        <v>69.599999999999994</v>
      </c>
      <c r="G77" s="7">
        <f t="shared" si="7"/>
        <v>270.97000000000003</v>
      </c>
      <c r="H77" s="7">
        <f t="shared" si="7"/>
        <v>0</v>
      </c>
      <c r="I77" s="7">
        <f t="shared" si="7"/>
        <v>1379.25</v>
      </c>
      <c r="J77" s="7">
        <f t="shared" si="7"/>
        <v>1480.8</v>
      </c>
      <c r="K77" s="7">
        <f t="shared" si="7"/>
        <v>0</v>
      </c>
      <c r="L77" s="7">
        <f t="shared" si="7"/>
        <v>0</v>
      </c>
      <c r="M77" s="7">
        <f t="shared" si="7"/>
        <v>0</v>
      </c>
      <c r="N77" s="7">
        <f t="shared" si="7"/>
        <v>0</v>
      </c>
      <c r="O77" s="7">
        <f t="shared" si="7"/>
        <v>22113</v>
      </c>
      <c r="P77" s="7">
        <f t="shared" si="7"/>
        <v>652.97</v>
      </c>
      <c r="Q77" s="7">
        <f t="shared" si="7"/>
        <v>4531.8095238095239</v>
      </c>
      <c r="R77" s="8">
        <f t="shared" si="4"/>
        <v>33333.399523809523</v>
      </c>
      <c r="S77" s="8">
        <f t="shared" si="5"/>
        <v>11056.5</v>
      </c>
      <c r="T77" s="8">
        <f>2205*R77/(area!B27*2.471)</f>
        <v>84.9676251041613</v>
      </c>
      <c r="U77" s="8">
        <f>2205*S77/(area!B27*2.471)</f>
        <v>28.183280444982184</v>
      </c>
    </row>
    <row r="78" spans="1:21" x14ac:dyDescent="0.2">
      <c r="A78" s="7">
        <f t="shared" si="2"/>
        <v>1989</v>
      </c>
      <c r="B78" s="7">
        <f t="shared" si="7"/>
        <v>3845.1</v>
      </c>
      <c r="C78" s="7">
        <f t="shared" si="7"/>
        <v>0</v>
      </c>
      <c r="D78" s="7">
        <f t="shared" si="7"/>
        <v>0</v>
      </c>
      <c r="E78" s="7">
        <f t="shared" si="7"/>
        <v>0</v>
      </c>
      <c r="F78" s="7">
        <f t="shared" si="7"/>
        <v>86.4</v>
      </c>
      <c r="G78" s="7">
        <f t="shared" si="7"/>
        <v>257.74</v>
      </c>
      <c r="H78" s="7">
        <f t="shared" si="7"/>
        <v>0</v>
      </c>
      <c r="I78" s="7">
        <f t="shared" si="7"/>
        <v>1449</v>
      </c>
      <c r="J78" s="7">
        <f t="shared" si="7"/>
        <v>1473.6</v>
      </c>
      <c r="K78" s="7">
        <f t="shared" si="7"/>
        <v>0</v>
      </c>
      <c r="L78" s="7">
        <f t="shared" si="7"/>
        <v>0</v>
      </c>
      <c r="M78" s="7">
        <f t="shared" si="7"/>
        <v>0</v>
      </c>
      <c r="N78" s="7">
        <f t="shared" si="7"/>
        <v>0</v>
      </c>
      <c r="O78" s="7">
        <f t="shared" si="7"/>
        <v>24199.5</v>
      </c>
      <c r="P78" s="7">
        <f t="shared" si="7"/>
        <v>546.09</v>
      </c>
      <c r="Q78" s="7">
        <f t="shared" si="7"/>
        <v>4768.7981859410429</v>
      </c>
      <c r="R78" s="8">
        <f t="shared" si="4"/>
        <v>36626.228185941043</v>
      </c>
      <c r="S78" s="8">
        <f t="shared" si="5"/>
        <v>12099.75</v>
      </c>
      <c r="T78" s="8">
        <f>2205*R78/(area!B28*2.471)</f>
        <v>94.643265013766708</v>
      </c>
      <c r="U78" s="8">
        <f>2205*S78/(area!B28*2.471)</f>
        <v>31.26611454602067</v>
      </c>
    </row>
    <row r="79" spans="1:21" x14ac:dyDescent="0.2">
      <c r="A79" s="7">
        <f t="shared" si="2"/>
        <v>1990</v>
      </c>
      <c r="B79" s="7">
        <f t="shared" si="7"/>
        <v>2950.5</v>
      </c>
      <c r="C79" s="7">
        <f t="shared" si="7"/>
        <v>0</v>
      </c>
      <c r="D79" s="7">
        <f t="shared" si="7"/>
        <v>0</v>
      </c>
      <c r="E79" s="7">
        <f t="shared" si="7"/>
        <v>0</v>
      </c>
      <c r="F79" s="7">
        <f t="shared" si="7"/>
        <v>76.8</v>
      </c>
      <c r="G79" s="7">
        <f t="shared" si="7"/>
        <v>186.69</v>
      </c>
      <c r="H79" s="7">
        <f t="shared" si="7"/>
        <v>0</v>
      </c>
      <c r="I79" s="7">
        <f t="shared" si="7"/>
        <v>1102.5</v>
      </c>
      <c r="J79" s="7">
        <f t="shared" si="7"/>
        <v>1104</v>
      </c>
      <c r="K79" s="7">
        <f t="shared" si="7"/>
        <v>0</v>
      </c>
      <c r="L79" s="7">
        <f t="shared" si="7"/>
        <v>0</v>
      </c>
      <c r="M79" s="7">
        <f t="shared" si="7"/>
        <v>0</v>
      </c>
      <c r="N79" s="7">
        <f t="shared" si="7"/>
        <v>0</v>
      </c>
      <c r="O79" s="7">
        <f t="shared" si="7"/>
        <v>21032.7</v>
      </c>
      <c r="P79" s="7">
        <f t="shared" si="7"/>
        <v>447.56</v>
      </c>
      <c r="Q79" s="7">
        <f t="shared" si="7"/>
        <v>4718.7301587301599</v>
      </c>
      <c r="R79" s="8">
        <f t="shared" si="4"/>
        <v>31619.480158730163</v>
      </c>
      <c r="S79" s="8">
        <f t="shared" si="5"/>
        <v>10516.35</v>
      </c>
      <c r="T79" s="8">
        <f>2205*R79/(area!B29*2.471)</f>
        <v>83.397139869987726</v>
      </c>
      <c r="U79" s="8">
        <f>2205*S79/(area!B29*2.471)</f>
        <v>27.737126210457188</v>
      </c>
    </row>
    <row r="80" spans="1:21" x14ac:dyDescent="0.2">
      <c r="A80" s="7">
        <f t="shared" si="2"/>
        <v>1991</v>
      </c>
      <c r="B80" s="7">
        <f t="shared" si="7"/>
        <v>2935.8</v>
      </c>
      <c r="C80" s="7">
        <f t="shared" si="7"/>
        <v>0</v>
      </c>
      <c r="D80" s="7">
        <f t="shared" si="7"/>
        <v>0</v>
      </c>
      <c r="E80" s="7">
        <f t="shared" si="7"/>
        <v>0</v>
      </c>
      <c r="F80" s="7">
        <f t="shared" si="7"/>
        <v>92.4</v>
      </c>
      <c r="G80" s="7">
        <f t="shared" si="7"/>
        <v>280.27999999999997</v>
      </c>
      <c r="H80" s="7">
        <f t="shared" si="7"/>
        <v>0</v>
      </c>
      <c r="I80" s="7">
        <f t="shared" si="7"/>
        <v>1019.25</v>
      </c>
      <c r="J80" s="7">
        <f t="shared" si="7"/>
        <v>758.4</v>
      </c>
      <c r="K80" s="7">
        <f t="shared" si="7"/>
        <v>0</v>
      </c>
      <c r="L80" s="7">
        <f t="shared" si="7"/>
        <v>80</v>
      </c>
      <c r="M80" s="7">
        <f t="shared" si="7"/>
        <v>324.5</v>
      </c>
      <c r="N80" s="7">
        <f t="shared" si="7"/>
        <v>0</v>
      </c>
      <c r="O80" s="7">
        <f t="shared" si="7"/>
        <v>15580.5</v>
      </c>
      <c r="P80" s="7">
        <f t="shared" si="7"/>
        <v>427.52</v>
      </c>
      <c r="Q80" s="7">
        <f t="shared" si="7"/>
        <v>4406.5668934240366</v>
      </c>
      <c r="R80" s="8">
        <f t="shared" si="4"/>
        <v>25905.21689342404</v>
      </c>
      <c r="S80" s="8">
        <f t="shared" si="5"/>
        <v>8114.75</v>
      </c>
      <c r="T80" s="8">
        <f>2205*R80/(area!B30*2.471)</f>
        <v>68.803125807570751</v>
      </c>
      <c r="U80" s="8">
        <f>2205*S80/(area!B30*2.471)</f>
        <v>21.552421948210462</v>
      </c>
    </row>
    <row r="81" spans="1:21" x14ac:dyDescent="0.2">
      <c r="A81" s="7">
        <f t="shared" si="2"/>
        <v>1992</v>
      </c>
      <c r="B81" s="7">
        <f t="shared" si="7"/>
        <v>4344.8999999999996</v>
      </c>
      <c r="C81" s="7">
        <f t="shared" si="7"/>
        <v>0</v>
      </c>
      <c r="D81" s="7">
        <f t="shared" si="7"/>
        <v>0</v>
      </c>
      <c r="E81" s="7">
        <f t="shared" si="7"/>
        <v>0</v>
      </c>
      <c r="F81" s="7">
        <f t="shared" si="7"/>
        <v>136.80000000000001</v>
      </c>
      <c r="G81" s="7">
        <f t="shared" si="7"/>
        <v>272.44</v>
      </c>
      <c r="H81" s="7">
        <f t="shared" si="7"/>
        <v>0</v>
      </c>
      <c r="I81" s="7">
        <f t="shared" si="7"/>
        <v>1039.5</v>
      </c>
      <c r="J81" s="7">
        <f t="shared" si="7"/>
        <v>1701.6</v>
      </c>
      <c r="K81" s="7">
        <f t="shared" si="7"/>
        <v>0</v>
      </c>
      <c r="L81" s="7">
        <f t="shared" si="7"/>
        <v>0</v>
      </c>
      <c r="M81" s="7">
        <f t="shared" si="7"/>
        <v>467.5</v>
      </c>
      <c r="N81" s="7">
        <f t="shared" si="7"/>
        <v>0</v>
      </c>
      <c r="O81" s="7">
        <f t="shared" si="7"/>
        <v>25155</v>
      </c>
      <c r="P81" s="7">
        <f t="shared" si="7"/>
        <v>544.41999999999996</v>
      </c>
      <c r="Q81" s="7">
        <f t="shared" si="7"/>
        <v>5800.1995464852607</v>
      </c>
      <c r="R81" s="8">
        <f t="shared" si="4"/>
        <v>39462.359546485255</v>
      </c>
      <c r="S81" s="8">
        <f t="shared" si="5"/>
        <v>13045</v>
      </c>
      <c r="T81" s="8">
        <f>2205*R81/(area!B31*2.471)</f>
        <v>100.64193430468508</v>
      </c>
      <c r="U81" s="8">
        <f>2205*S81/(area!B31*2.471)</f>
        <v>33.269020101499457</v>
      </c>
    </row>
    <row r="82" spans="1:21" x14ac:dyDescent="0.2">
      <c r="A82" s="7">
        <f t="shared" si="2"/>
        <v>1993</v>
      </c>
      <c r="B82" s="7">
        <f t="shared" si="7"/>
        <v>3166.8</v>
      </c>
      <c r="C82" s="7">
        <f t="shared" si="7"/>
        <v>0</v>
      </c>
      <c r="D82" s="7">
        <f t="shared" si="7"/>
        <v>0</v>
      </c>
      <c r="E82" s="7">
        <f t="shared" si="7"/>
        <v>0</v>
      </c>
      <c r="F82" s="7">
        <f t="shared" si="7"/>
        <v>114</v>
      </c>
      <c r="G82" s="7">
        <f t="shared" si="7"/>
        <v>328.79</v>
      </c>
      <c r="H82" s="7">
        <f t="shared" si="7"/>
        <v>0</v>
      </c>
      <c r="I82" s="7">
        <f t="shared" si="7"/>
        <v>661.5</v>
      </c>
      <c r="J82" s="7">
        <f t="shared" si="7"/>
        <v>1015.2</v>
      </c>
      <c r="K82" s="7">
        <f t="shared" si="7"/>
        <v>0</v>
      </c>
      <c r="L82" s="7">
        <f t="shared" si="7"/>
        <v>0</v>
      </c>
      <c r="M82" s="7">
        <f t="shared" si="7"/>
        <v>907.5</v>
      </c>
      <c r="N82" s="7">
        <f t="shared" si="7"/>
        <v>0</v>
      </c>
      <c r="O82" s="7">
        <f t="shared" si="7"/>
        <v>22520.55</v>
      </c>
      <c r="P82" s="7">
        <f t="shared" si="7"/>
        <v>529.39</v>
      </c>
      <c r="Q82" s="7">
        <f t="shared" si="7"/>
        <v>5350.7482993197282</v>
      </c>
      <c r="R82" s="8">
        <f t="shared" si="4"/>
        <v>34594.47829931973</v>
      </c>
      <c r="S82" s="8">
        <f t="shared" si="5"/>
        <v>12167.775</v>
      </c>
      <c r="T82" s="8">
        <f>2205*R82/(area!B32*2.471)</f>
        <v>85.51546986790683</v>
      </c>
      <c r="U82" s="8">
        <f>2205*S82/(area!B32*2.471)</f>
        <v>30.078008038422457</v>
      </c>
    </row>
    <row r="83" spans="1:21" x14ac:dyDescent="0.2">
      <c r="A83" s="7">
        <f t="shared" si="2"/>
        <v>1994</v>
      </c>
      <c r="B83" s="7">
        <f t="shared" si="7"/>
        <v>2902.2</v>
      </c>
      <c r="C83" s="7">
        <f t="shared" si="7"/>
        <v>0</v>
      </c>
      <c r="D83" s="7">
        <f t="shared" si="7"/>
        <v>0</v>
      </c>
      <c r="E83" s="7">
        <f t="shared" si="7"/>
        <v>0</v>
      </c>
      <c r="F83" s="7">
        <f t="shared" si="7"/>
        <v>132</v>
      </c>
      <c r="G83" s="7">
        <f t="shared" si="7"/>
        <v>327.32</v>
      </c>
      <c r="H83" s="7">
        <f t="shared" si="7"/>
        <v>0</v>
      </c>
      <c r="I83" s="7">
        <f t="shared" si="7"/>
        <v>627.75</v>
      </c>
      <c r="J83" s="7">
        <f t="shared" si="7"/>
        <v>996</v>
      </c>
      <c r="K83" s="7">
        <f t="shared" si="7"/>
        <v>0</v>
      </c>
      <c r="L83" s="7">
        <f t="shared" si="7"/>
        <v>0</v>
      </c>
      <c r="M83" s="7">
        <f t="shared" si="7"/>
        <v>676.5</v>
      </c>
      <c r="N83" s="7">
        <f t="shared" si="7"/>
        <v>0</v>
      </c>
      <c r="O83" s="7">
        <f t="shared" si="7"/>
        <v>23421.45</v>
      </c>
      <c r="P83" s="7">
        <f t="shared" si="7"/>
        <v>617.9</v>
      </c>
      <c r="Q83" s="7">
        <f t="shared" si="7"/>
        <v>5423.310657596372</v>
      </c>
      <c r="R83" s="8">
        <f t="shared" si="4"/>
        <v>35124.430657596371</v>
      </c>
      <c r="S83" s="8">
        <f t="shared" si="5"/>
        <v>12387.225</v>
      </c>
      <c r="T83" s="8">
        <f>2205*R83/(area!B33*2.471)</f>
        <v>86.7131563514655</v>
      </c>
      <c r="U83" s="8">
        <f>2205*S83/(area!B33*2.471)</f>
        <v>30.580862325051768</v>
      </c>
    </row>
    <row r="84" spans="1:21" x14ac:dyDescent="0.2">
      <c r="A84" s="7">
        <f t="shared" si="2"/>
        <v>1995</v>
      </c>
      <c r="B84" s="7">
        <f t="shared" si="7"/>
        <v>3202.5</v>
      </c>
      <c r="C84" s="7">
        <f t="shared" si="7"/>
        <v>0</v>
      </c>
      <c r="D84" s="7">
        <f t="shared" si="7"/>
        <v>0</v>
      </c>
      <c r="E84" s="7">
        <f t="shared" si="7"/>
        <v>0</v>
      </c>
      <c r="F84" s="7">
        <f t="shared" si="7"/>
        <v>158.4</v>
      </c>
      <c r="G84" s="7">
        <f t="shared" si="7"/>
        <v>440.51000000000005</v>
      </c>
      <c r="H84" s="7">
        <f t="shared" si="7"/>
        <v>0</v>
      </c>
      <c r="I84" s="7">
        <f t="shared" si="7"/>
        <v>567</v>
      </c>
      <c r="J84" s="7">
        <f t="shared" si="7"/>
        <v>1065.5999999999999</v>
      </c>
      <c r="K84" s="7">
        <f t="shared" si="7"/>
        <v>0</v>
      </c>
      <c r="L84" s="7">
        <f t="shared" si="7"/>
        <v>0</v>
      </c>
      <c r="M84" s="7">
        <f t="shared" si="7"/>
        <v>346.5</v>
      </c>
      <c r="N84" s="7">
        <f t="shared" si="7"/>
        <v>0</v>
      </c>
      <c r="O84" s="7">
        <f t="shared" si="7"/>
        <v>23351.25</v>
      </c>
      <c r="P84" s="7">
        <f t="shared" si="7"/>
        <v>784.9</v>
      </c>
      <c r="Q84" s="7">
        <f t="shared" si="7"/>
        <v>6052.7165532879817</v>
      </c>
      <c r="R84" s="8">
        <f t="shared" si="4"/>
        <v>35969.376553287984</v>
      </c>
      <c r="S84" s="8">
        <f t="shared" si="5"/>
        <v>12022.125</v>
      </c>
      <c r="T84" s="8">
        <f>2205*R84/(area!B34*2.471)</f>
        <v>86.145390277590863</v>
      </c>
      <c r="U84" s="8">
        <f>2205*S84/(area!B34*2.471)</f>
        <v>28.792566047306494</v>
      </c>
    </row>
    <row r="85" spans="1:21" x14ac:dyDescent="0.2">
      <c r="A85" s="7">
        <f t="shared" si="2"/>
        <v>1996</v>
      </c>
      <c r="B85" s="7">
        <f t="shared" si="7"/>
        <v>4025.7</v>
      </c>
      <c r="C85" s="7">
        <f t="shared" si="7"/>
        <v>0</v>
      </c>
      <c r="D85" s="7">
        <f t="shared" si="7"/>
        <v>0</v>
      </c>
      <c r="E85" s="7">
        <f t="shared" si="7"/>
        <v>0</v>
      </c>
      <c r="F85" s="7">
        <f t="shared" si="7"/>
        <v>154.80000000000001</v>
      </c>
      <c r="G85" s="7">
        <f t="shared" si="7"/>
        <v>288.12</v>
      </c>
      <c r="H85" s="7">
        <f t="shared" si="7"/>
        <v>0</v>
      </c>
      <c r="I85" s="7">
        <f t="shared" si="7"/>
        <v>679.5</v>
      </c>
      <c r="J85" s="7">
        <f t="shared" si="7"/>
        <v>1161.5999999999999</v>
      </c>
      <c r="K85" s="7">
        <f t="shared" si="7"/>
        <v>0</v>
      </c>
      <c r="L85" s="7">
        <f t="shared" si="7"/>
        <v>0</v>
      </c>
      <c r="M85" s="7">
        <f t="shared" si="7"/>
        <v>242</v>
      </c>
      <c r="N85" s="7">
        <f t="shared" si="7"/>
        <v>0</v>
      </c>
      <c r="O85" s="7">
        <f t="shared" si="7"/>
        <v>26342.55</v>
      </c>
      <c r="P85" s="7">
        <f t="shared" si="7"/>
        <v>913.49</v>
      </c>
      <c r="Q85" s="7">
        <f t="shared" si="7"/>
        <v>6329.4693877551026</v>
      </c>
      <c r="R85" s="8">
        <f t="shared" si="4"/>
        <v>40137.229387755098</v>
      </c>
      <c r="S85" s="8">
        <f t="shared" si="5"/>
        <v>13413.275</v>
      </c>
      <c r="T85" s="8">
        <f>2205*R85/(area!B35*2.471)</f>
        <v>94.576553977866197</v>
      </c>
      <c r="U85" s="8">
        <f>2205*S85/(area!B35*2.471)</f>
        <v>31.606101029097857</v>
      </c>
    </row>
    <row r="86" spans="1:21" x14ac:dyDescent="0.2">
      <c r="A86" s="7">
        <f t="shared" si="2"/>
        <v>1997</v>
      </c>
      <c r="B86" s="7">
        <f t="shared" si="7"/>
        <v>4317.6000000000004</v>
      </c>
      <c r="C86" s="7">
        <f t="shared" si="7"/>
        <v>0</v>
      </c>
      <c r="D86" s="7">
        <f t="shared" si="7"/>
        <v>0</v>
      </c>
      <c r="E86" s="7">
        <f t="shared" si="7"/>
        <v>0</v>
      </c>
      <c r="F86" s="7">
        <f t="shared" si="7"/>
        <v>132</v>
      </c>
      <c r="G86" s="7">
        <f t="shared" si="7"/>
        <v>270.97000000000003</v>
      </c>
      <c r="H86" s="7">
        <f t="shared" si="7"/>
        <v>0</v>
      </c>
      <c r="I86" s="7">
        <f t="shared" si="7"/>
        <v>585</v>
      </c>
      <c r="J86" s="7">
        <f t="shared" si="7"/>
        <v>1015.2</v>
      </c>
      <c r="K86" s="7">
        <f t="shared" si="7"/>
        <v>0</v>
      </c>
      <c r="L86" s="7">
        <f t="shared" si="7"/>
        <v>0</v>
      </c>
      <c r="M86" s="7">
        <f t="shared" si="7"/>
        <v>313.5</v>
      </c>
      <c r="N86" s="7">
        <f t="shared" si="7"/>
        <v>0</v>
      </c>
      <c r="O86" s="7">
        <f t="shared" si="7"/>
        <v>21194.55</v>
      </c>
      <c r="P86" s="7">
        <f t="shared" si="7"/>
        <v>781.56</v>
      </c>
      <c r="Q86" s="7">
        <f t="shared" si="7"/>
        <v>6547.1564625850351</v>
      </c>
      <c r="R86" s="8">
        <f t="shared" si="4"/>
        <v>35157.536462585034</v>
      </c>
      <c r="S86" s="8">
        <f t="shared" si="5"/>
        <v>10910.775</v>
      </c>
      <c r="T86" s="8">
        <f>2205*R86/(area!B36*2.471)</f>
        <v>82.456351608691406</v>
      </c>
      <c r="U86" s="8">
        <f>2205*S86/(area!B36*2.471)</f>
        <v>25.589469292899661</v>
      </c>
    </row>
    <row r="87" spans="1:21" x14ac:dyDescent="0.2">
      <c r="A87" s="7">
        <f t="shared" si="2"/>
        <v>1998</v>
      </c>
      <c r="B87" s="7">
        <f t="shared" si="7"/>
        <v>4132.8</v>
      </c>
      <c r="C87" s="7">
        <f t="shared" si="7"/>
        <v>0</v>
      </c>
      <c r="D87" s="7">
        <f t="shared" si="7"/>
        <v>0</v>
      </c>
      <c r="E87" s="7">
        <f t="shared" si="7"/>
        <v>0</v>
      </c>
      <c r="F87" s="7">
        <f t="shared" si="7"/>
        <v>180</v>
      </c>
      <c r="G87" s="7">
        <f t="shared" si="7"/>
        <v>364.56</v>
      </c>
      <c r="H87" s="7">
        <f t="shared" si="7"/>
        <v>0</v>
      </c>
      <c r="I87" s="7">
        <f t="shared" si="7"/>
        <v>506.25</v>
      </c>
      <c r="J87" s="7">
        <f t="shared" si="7"/>
        <v>976.8</v>
      </c>
      <c r="K87" s="7">
        <f t="shared" si="7"/>
        <v>0</v>
      </c>
      <c r="L87" s="7">
        <f t="shared" si="7"/>
        <v>0</v>
      </c>
      <c r="M87" s="7">
        <f t="shared" si="7"/>
        <v>335.5</v>
      </c>
      <c r="N87" s="7">
        <f t="shared" si="7"/>
        <v>0</v>
      </c>
      <c r="O87" s="7">
        <f t="shared" si="7"/>
        <v>18821.400000000001</v>
      </c>
      <c r="P87" s="7">
        <f t="shared" si="7"/>
        <v>848.36</v>
      </c>
      <c r="Q87" s="7">
        <f t="shared" si="7"/>
        <v>6553.8321995464858</v>
      </c>
      <c r="R87" s="8">
        <f t="shared" si="4"/>
        <v>32719.502199546489</v>
      </c>
      <c r="S87" s="8">
        <f t="shared" si="5"/>
        <v>9746.2000000000007</v>
      </c>
      <c r="T87" s="8">
        <f>2205*R87/(area!B37*2.471)</f>
        <v>77.173479946132602</v>
      </c>
      <c r="U87" s="8">
        <f>2205*S87/(area!B37*2.471)</f>
        <v>22.987763250915926</v>
      </c>
    </row>
    <row r="88" spans="1:21" x14ac:dyDescent="0.2">
      <c r="A88" s="7">
        <f t="shared" si="2"/>
        <v>1999</v>
      </c>
      <c r="B88" s="7">
        <f t="shared" si="7"/>
        <v>3213</v>
      </c>
      <c r="C88" s="7">
        <f t="shared" si="7"/>
        <v>0</v>
      </c>
      <c r="D88" s="7">
        <f t="shared" si="7"/>
        <v>0</v>
      </c>
      <c r="E88" s="7">
        <f t="shared" si="7"/>
        <v>0</v>
      </c>
      <c r="F88" s="7">
        <f t="shared" si="7"/>
        <v>114</v>
      </c>
      <c r="G88" s="7">
        <f t="shared" si="7"/>
        <v>377.79</v>
      </c>
      <c r="H88" s="7">
        <f t="shared" si="7"/>
        <v>0</v>
      </c>
      <c r="I88" s="7">
        <f t="shared" si="7"/>
        <v>427.5</v>
      </c>
      <c r="J88" s="7">
        <f t="shared" si="7"/>
        <v>921.6</v>
      </c>
      <c r="K88" s="7">
        <f t="shared" si="7"/>
        <v>0</v>
      </c>
      <c r="L88" s="7">
        <f t="shared" si="7"/>
        <v>0</v>
      </c>
      <c r="M88" s="7">
        <f t="shared" si="7"/>
        <v>297</v>
      </c>
      <c r="N88" s="7">
        <f t="shared" si="7"/>
        <v>0</v>
      </c>
      <c r="O88" s="7">
        <f t="shared" si="7"/>
        <v>18998.849999999999</v>
      </c>
      <c r="P88" s="7">
        <f t="shared" si="7"/>
        <v>793.25</v>
      </c>
      <c r="Q88" s="7">
        <f t="shared" si="7"/>
        <v>6292.3174603174612</v>
      </c>
      <c r="R88" s="8">
        <f t="shared" si="4"/>
        <v>31435.307460317461</v>
      </c>
      <c r="S88" s="8">
        <f t="shared" si="5"/>
        <v>9796.4249999999993</v>
      </c>
      <c r="T88" s="8">
        <f>2205*R88/(area!B38*2.471)</f>
        <v>75.825707308795771</v>
      </c>
      <c r="U88" s="8">
        <f>2205*S88/(area!B38*2.471)</f>
        <v>23.630144405626499</v>
      </c>
    </row>
    <row r="89" spans="1:21" x14ac:dyDescent="0.2">
      <c r="A89" s="7">
        <f t="shared" si="2"/>
        <v>2000</v>
      </c>
      <c r="B89" s="7">
        <f t="shared" si="7"/>
        <v>4164.3</v>
      </c>
      <c r="C89" s="7">
        <f t="shared" si="7"/>
        <v>0</v>
      </c>
      <c r="D89" s="7">
        <f t="shared" si="7"/>
        <v>0</v>
      </c>
      <c r="E89" s="7">
        <f t="shared" si="7"/>
        <v>0</v>
      </c>
      <c r="F89" s="7">
        <f t="shared" si="7"/>
        <v>135.6</v>
      </c>
      <c r="G89" s="7">
        <f t="shared" si="7"/>
        <v>519.8900000000001</v>
      </c>
      <c r="H89" s="7">
        <f t="shared" si="7"/>
        <v>0</v>
      </c>
      <c r="I89" s="7">
        <f t="shared" si="7"/>
        <v>411.75</v>
      </c>
      <c r="J89" s="7">
        <f t="shared" si="7"/>
        <v>1008</v>
      </c>
      <c r="K89" s="7">
        <f t="shared" si="7"/>
        <v>0</v>
      </c>
      <c r="L89" s="7">
        <f t="shared" si="7"/>
        <v>0</v>
      </c>
      <c r="M89" s="7">
        <f t="shared" si="7"/>
        <v>258.5</v>
      </c>
      <c r="N89" s="7">
        <f t="shared" si="7"/>
        <v>0</v>
      </c>
      <c r="O89" s="7">
        <f t="shared" si="7"/>
        <v>21477.3</v>
      </c>
      <c r="P89" s="7">
        <f t="shared" si="7"/>
        <v>955.24</v>
      </c>
      <c r="Q89" s="7">
        <f t="shared" ref="Q89" si="8">Q$55*Q39/1000</f>
        <v>6448.3265306122448</v>
      </c>
      <c r="R89" s="8">
        <f t="shared" si="4"/>
        <v>35378.90653061225</v>
      </c>
      <c r="S89" s="8">
        <f t="shared" si="5"/>
        <v>10997.15</v>
      </c>
      <c r="T89" s="8">
        <f>2205*R89/(area!B39*2.471)</f>
        <v>84.188402490120652</v>
      </c>
      <c r="U89" s="8">
        <f>2205*S89/(area!B39*2.471)</f>
        <v>26.169053292903126</v>
      </c>
    </row>
    <row r="90" spans="1:21" x14ac:dyDescent="0.2">
      <c r="A90" s="7">
        <f t="shared" si="2"/>
        <v>2001</v>
      </c>
      <c r="B90" s="7">
        <f t="shared" ref="B90:Q102" si="9">B$55*B40/1000</f>
        <v>3439.8</v>
      </c>
      <c r="C90" s="7">
        <f t="shared" si="9"/>
        <v>0</v>
      </c>
      <c r="D90" s="7">
        <f t="shared" si="9"/>
        <v>0</v>
      </c>
      <c r="E90" s="7">
        <f t="shared" si="9"/>
        <v>0</v>
      </c>
      <c r="F90" s="7">
        <f t="shared" si="9"/>
        <v>196.8</v>
      </c>
      <c r="G90" s="7">
        <f t="shared" si="9"/>
        <v>671.3</v>
      </c>
      <c r="H90" s="7">
        <f t="shared" si="9"/>
        <v>0</v>
      </c>
      <c r="I90" s="7">
        <f t="shared" si="9"/>
        <v>364.5</v>
      </c>
      <c r="J90" s="7">
        <f t="shared" si="9"/>
        <v>830.4</v>
      </c>
      <c r="K90" s="7">
        <f t="shared" si="9"/>
        <v>0</v>
      </c>
      <c r="L90" s="7">
        <f t="shared" si="9"/>
        <v>0</v>
      </c>
      <c r="M90" s="7">
        <f t="shared" si="9"/>
        <v>242</v>
      </c>
      <c r="N90" s="7">
        <f t="shared" si="9"/>
        <v>0</v>
      </c>
      <c r="O90" s="7">
        <f t="shared" si="9"/>
        <v>19866.599999999999</v>
      </c>
      <c r="P90" s="7">
        <f t="shared" si="9"/>
        <v>846.69</v>
      </c>
      <c r="Q90" s="7">
        <f t="shared" si="9"/>
        <v>4866.6122448979595</v>
      </c>
      <c r="R90" s="8">
        <f t="shared" si="4"/>
        <v>31324.702244897955</v>
      </c>
      <c r="S90" s="8">
        <f t="shared" si="5"/>
        <v>10175.299999999999</v>
      </c>
      <c r="T90" s="8">
        <f>2205*R90/(area!B40*2.471)</f>
        <v>71.223450526435713</v>
      </c>
      <c r="U90" s="8">
        <f>2205*S90/(area!B40*2.471)</f>
        <v>23.135733916183703</v>
      </c>
    </row>
    <row r="91" spans="1:21" x14ac:dyDescent="0.2">
      <c r="A91" s="7">
        <f t="shared" si="2"/>
        <v>2002</v>
      </c>
      <c r="B91" s="7">
        <f t="shared" si="9"/>
        <v>4229.3999999999996</v>
      </c>
      <c r="C91" s="7">
        <f t="shared" si="9"/>
        <v>0</v>
      </c>
      <c r="D91" s="7">
        <f t="shared" si="9"/>
        <v>0</v>
      </c>
      <c r="E91" s="7">
        <f t="shared" si="9"/>
        <v>0</v>
      </c>
      <c r="F91" s="7">
        <f t="shared" si="9"/>
        <v>282</v>
      </c>
      <c r="G91" s="7">
        <f t="shared" si="9"/>
        <v>724.71</v>
      </c>
      <c r="H91" s="7">
        <f t="shared" si="9"/>
        <v>0</v>
      </c>
      <c r="I91" s="7">
        <f t="shared" si="9"/>
        <v>564.75</v>
      </c>
      <c r="J91" s="7">
        <f t="shared" si="9"/>
        <v>1084.8</v>
      </c>
      <c r="K91" s="7">
        <f t="shared" si="9"/>
        <v>0</v>
      </c>
      <c r="L91" s="7">
        <f t="shared" si="9"/>
        <v>0</v>
      </c>
      <c r="M91" s="7">
        <f t="shared" si="9"/>
        <v>368.5</v>
      </c>
      <c r="N91" s="7">
        <f t="shared" si="9"/>
        <v>0</v>
      </c>
      <c r="O91" s="7">
        <f t="shared" si="9"/>
        <v>22270.95</v>
      </c>
      <c r="P91" s="7">
        <f t="shared" si="9"/>
        <v>1294.25</v>
      </c>
      <c r="Q91" s="7">
        <f t="shared" si="9"/>
        <v>6732.3356009070294</v>
      </c>
      <c r="R91" s="8">
        <f t="shared" si="4"/>
        <v>37551.695600907027</v>
      </c>
      <c r="S91" s="8">
        <f t="shared" si="5"/>
        <v>11503.975</v>
      </c>
      <c r="T91" s="8">
        <f>2205*R91/(area!B41*2.471)</f>
        <v>86.335086255373341</v>
      </c>
      <c r="U91" s="8">
        <f>2205*S91/(area!B41*2.471)</f>
        <v>26.448783683703187</v>
      </c>
    </row>
    <row r="92" spans="1:21" x14ac:dyDescent="0.2">
      <c r="A92" s="7">
        <f t="shared" si="2"/>
        <v>2003</v>
      </c>
      <c r="B92" s="7">
        <f t="shared" si="9"/>
        <v>3553.2</v>
      </c>
      <c r="C92" s="7">
        <f t="shared" si="9"/>
        <v>0</v>
      </c>
      <c r="D92" s="7">
        <f t="shared" si="9"/>
        <v>0</v>
      </c>
      <c r="E92" s="7">
        <f t="shared" si="9"/>
        <v>0</v>
      </c>
      <c r="F92" s="7">
        <f t="shared" si="9"/>
        <v>258</v>
      </c>
      <c r="G92" s="7">
        <f t="shared" si="9"/>
        <v>680.12</v>
      </c>
      <c r="H92" s="7">
        <f t="shared" si="9"/>
        <v>0</v>
      </c>
      <c r="I92" s="7">
        <f t="shared" si="9"/>
        <v>414</v>
      </c>
      <c r="J92" s="7">
        <f t="shared" si="9"/>
        <v>904.8</v>
      </c>
      <c r="K92" s="7">
        <f t="shared" si="9"/>
        <v>0</v>
      </c>
      <c r="L92" s="7">
        <f t="shared" si="9"/>
        <v>0</v>
      </c>
      <c r="M92" s="7">
        <f t="shared" si="9"/>
        <v>297</v>
      </c>
      <c r="N92" s="7">
        <f t="shared" si="9"/>
        <v>0</v>
      </c>
      <c r="O92" s="7">
        <f t="shared" si="9"/>
        <v>24111.75</v>
      </c>
      <c r="P92" s="7">
        <f t="shared" si="9"/>
        <v>943.55</v>
      </c>
      <c r="Q92" s="7">
        <f t="shared" si="9"/>
        <v>6384.6167800453522</v>
      </c>
      <c r="R92" s="8">
        <f t="shared" si="4"/>
        <v>37547.036780045353</v>
      </c>
      <c r="S92" s="8">
        <f t="shared" si="5"/>
        <v>12352.875</v>
      </c>
      <c r="T92" s="8">
        <f>2205*R92/(area!B42*2.471)</f>
        <v>87.503183607253405</v>
      </c>
      <c r="U92" s="8">
        <f>2205*S92/(area!B42*2.471)</f>
        <v>28.788314122751515</v>
      </c>
    </row>
    <row r="93" spans="1:21" x14ac:dyDescent="0.2">
      <c r="A93" s="7">
        <f t="shared" si="2"/>
        <v>2004</v>
      </c>
      <c r="B93" s="7">
        <f t="shared" si="9"/>
        <v>3599.4</v>
      </c>
      <c r="C93" s="7">
        <f t="shared" si="9"/>
        <v>0</v>
      </c>
      <c r="D93" s="7">
        <f t="shared" si="9"/>
        <v>0</v>
      </c>
      <c r="E93" s="7">
        <f t="shared" si="9"/>
        <v>0</v>
      </c>
      <c r="F93" s="7">
        <f t="shared" si="9"/>
        <v>318</v>
      </c>
      <c r="G93" s="7">
        <f t="shared" si="9"/>
        <v>670.81</v>
      </c>
      <c r="H93" s="7">
        <f t="shared" si="9"/>
        <v>0</v>
      </c>
      <c r="I93" s="7">
        <f t="shared" si="9"/>
        <v>373.5</v>
      </c>
      <c r="J93" s="7">
        <f t="shared" si="9"/>
        <v>883.2</v>
      </c>
      <c r="K93" s="7">
        <f t="shared" si="9"/>
        <v>0</v>
      </c>
      <c r="L93" s="7">
        <f t="shared" si="9"/>
        <v>0</v>
      </c>
      <c r="M93" s="7">
        <f t="shared" si="9"/>
        <v>357.5</v>
      </c>
      <c r="N93" s="7">
        <f t="shared" si="9"/>
        <v>0</v>
      </c>
      <c r="O93" s="7">
        <f t="shared" si="9"/>
        <v>21352.5</v>
      </c>
      <c r="P93" s="7">
        <f t="shared" si="9"/>
        <v>1045.42</v>
      </c>
      <c r="Q93" s="7">
        <f t="shared" si="9"/>
        <v>6773.1156462585031</v>
      </c>
      <c r="R93" s="8">
        <f t="shared" si="4"/>
        <v>35373.445646258508</v>
      </c>
      <c r="S93" s="8">
        <f t="shared" si="5"/>
        <v>11033.75</v>
      </c>
      <c r="T93" s="8">
        <f>2205*R93/(area!B43*2.471)</f>
        <v>81.895318651056471</v>
      </c>
      <c r="U93" s="8">
        <f>2205*S93/(area!B43*2.471)</f>
        <v>25.544937895007426</v>
      </c>
    </row>
    <row r="94" spans="1:21" x14ac:dyDescent="0.2">
      <c r="A94" s="7">
        <f t="shared" si="2"/>
        <v>2005</v>
      </c>
      <c r="B94" s="7">
        <f t="shared" si="9"/>
        <v>3574.2</v>
      </c>
      <c r="C94" s="7">
        <f t="shared" si="9"/>
        <v>0</v>
      </c>
      <c r="D94" s="7">
        <f t="shared" si="9"/>
        <v>0</v>
      </c>
      <c r="E94" s="7">
        <f t="shared" si="9"/>
        <v>0</v>
      </c>
      <c r="F94" s="7">
        <f t="shared" si="9"/>
        <v>240</v>
      </c>
      <c r="G94" s="7">
        <f t="shared" si="9"/>
        <v>609.07000000000005</v>
      </c>
      <c r="H94" s="7">
        <f t="shared" si="9"/>
        <v>0</v>
      </c>
      <c r="I94" s="7">
        <f t="shared" si="9"/>
        <v>337.5</v>
      </c>
      <c r="J94" s="7">
        <f t="shared" si="9"/>
        <v>955.2</v>
      </c>
      <c r="K94" s="7">
        <f t="shared" si="9"/>
        <v>0</v>
      </c>
      <c r="L94" s="7">
        <f t="shared" si="9"/>
        <v>0</v>
      </c>
      <c r="M94" s="7">
        <f t="shared" si="9"/>
        <v>511.5</v>
      </c>
      <c r="N94" s="7">
        <f t="shared" si="9"/>
        <v>0</v>
      </c>
      <c r="O94" s="7">
        <f t="shared" si="9"/>
        <v>19104.150000000001</v>
      </c>
      <c r="P94" s="7">
        <f t="shared" si="9"/>
        <v>891.78</v>
      </c>
      <c r="Q94" s="7">
        <f t="shared" si="9"/>
        <v>6066.213151927438</v>
      </c>
      <c r="R94" s="8">
        <f t="shared" si="4"/>
        <v>32289.613151927439</v>
      </c>
      <c r="S94" s="8">
        <f t="shared" si="5"/>
        <v>10063.575000000001</v>
      </c>
      <c r="T94" s="8">
        <f>2205*R94/(area!B44*2.471)</f>
        <v>77.211841560147718</v>
      </c>
      <c r="U94" s="8">
        <f>2205*S94/(area!B44*2.471)</f>
        <v>24.064306833675431</v>
      </c>
    </row>
    <row r="95" spans="1:21" x14ac:dyDescent="0.2">
      <c r="A95" s="7">
        <f t="shared" si="2"/>
        <v>2006</v>
      </c>
      <c r="B95" s="7">
        <f t="shared" si="9"/>
        <v>2375.1</v>
      </c>
      <c r="C95" s="7">
        <f t="shared" si="9"/>
        <v>0</v>
      </c>
      <c r="D95" s="7">
        <f t="shared" si="9"/>
        <v>0</v>
      </c>
      <c r="E95" s="7">
        <f t="shared" si="9"/>
        <v>0</v>
      </c>
      <c r="F95" s="7">
        <f t="shared" si="9"/>
        <v>390</v>
      </c>
      <c r="G95" s="7">
        <f t="shared" si="9"/>
        <v>853.58000000000015</v>
      </c>
      <c r="H95" s="7">
        <f t="shared" si="9"/>
        <v>0</v>
      </c>
      <c r="I95" s="7">
        <f t="shared" si="9"/>
        <v>234</v>
      </c>
      <c r="J95" s="7">
        <f t="shared" si="9"/>
        <v>964.8</v>
      </c>
      <c r="K95" s="7">
        <f t="shared" si="9"/>
        <v>0</v>
      </c>
      <c r="L95" s="7">
        <f t="shared" si="9"/>
        <v>0</v>
      </c>
      <c r="M95" s="7">
        <f t="shared" si="9"/>
        <v>610.5</v>
      </c>
      <c r="N95" s="7">
        <f t="shared" si="9"/>
        <v>0</v>
      </c>
      <c r="O95" s="7">
        <f t="shared" si="9"/>
        <v>19936.8</v>
      </c>
      <c r="P95" s="7">
        <f t="shared" si="9"/>
        <v>688.04</v>
      </c>
      <c r="Q95" s="7">
        <f t="shared" si="9"/>
        <v>6957.8594104308404</v>
      </c>
      <c r="R95" s="8">
        <f t="shared" si="4"/>
        <v>33010.679410430843</v>
      </c>
      <c r="S95" s="8">
        <f t="shared" si="5"/>
        <v>10578.9</v>
      </c>
      <c r="T95" s="8">
        <f>2205*R95/(area!B45*2.471)</f>
        <v>78.006343699801022</v>
      </c>
      <c r="U95" s="8">
        <f>2205*S95/(area!B45*2.471)</f>
        <v>24.998616329752622</v>
      </c>
    </row>
    <row r="96" spans="1:21" x14ac:dyDescent="0.2">
      <c r="A96" s="7">
        <f t="shared" si="2"/>
        <v>2007</v>
      </c>
      <c r="B96" s="7">
        <f t="shared" si="9"/>
        <v>3059.7</v>
      </c>
      <c r="C96" s="7">
        <f t="shared" si="9"/>
        <v>0</v>
      </c>
      <c r="D96" s="7">
        <f t="shared" si="9"/>
        <v>0</v>
      </c>
      <c r="E96" s="7">
        <f t="shared" si="9"/>
        <v>0</v>
      </c>
      <c r="F96" s="7">
        <f t="shared" si="9"/>
        <v>564</v>
      </c>
      <c r="G96" s="7">
        <f t="shared" si="9"/>
        <v>987.35000000000014</v>
      </c>
      <c r="H96" s="7">
        <f t="shared" si="9"/>
        <v>0</v>
      </c>
      <c r="I96" s="7">
        <f t="shared" si="9"/>
        <v>198</v>
      </c>
      <c r="J96" s="7">
        <f t="shared" si="9"/>
        <v>974.4</v>
      </c>
      <c r="K96" s="7">
        <f t="shared" si="9"/>
        <v>0</v>
      </c>
      <c r="L96" s="7">
        <f t="shared" si="9"/>
        <v>0</v>
      </c>
      <c r="M96" s="7">
        <f t="shared" si="9"/>
        <v>610.5</v>
      </c>
      <c r="N96" s="7">
        <f t="shared" si="9"/>
        <v>0</v>
      </c>
      <c r="O96" s="7">
        <f t="shared" si="9"/>
        <v>20627.099999999999</v>
      </c>
      <c r="P96" s="7">
        <f t="shared" si="9"/>
        <v>724.78</v>
      </c>
      <c r="Q96" s="7">
        <f t="shared" si="9"/>
        <v>6514.3582766439913</v>
      </c>
      <c r="R96" s="8">
        <f t="shared" si="4"/>
        <v>34260.188276643989</v>
      </c>
      <c r="S96" s="8">
        <f t="shared" si="5"/>
        <v>10924.05</v>
      </c>
      <c r="T96" s="8">
        <f>2205*R96/(area!B46*2.471)</f>
        <v>80.482022621974977</v>
      </c>
      <c r="U96" s="8">
        <f>2205*S96/(area!B46*2.471)</f>
        <v>25.662136825527924</v>
      </c>
    </row>
    <row r="97" spans="1:21" x14ac:dyDescent="0.2">
      <c r="A97" s="7">
        <f t="shared" si="2"/>
        <v>2008</v>
      </c>
      <c r="B97" s="7">
        <f t="shared" si="9"/>
        <v>2572.5</v>
      </c>
      <c r="C97" s="7">
        <f t="shared" si="9"/>
        <v>0</v>
      </c>
      <c r="D97" s="7">
        <f t="shared" si="9"/>
        <v>0</v>
      </c>
      <c r="E97" s="7">
        <f t="shared" si="9"/>
        <v>0</v>
      </c>
      <c r="F97" s="7">
        <f t="shared" si="9"/>
        <v>892.8</v>
      </c>
      <c r="G97" s="7">
        <f t="shared" si="9"/>
        <v>1204.9100000000001</v>
      </c>
      <c r="H97" s="7">
        <f t="shared" si="9"/>
        <v>0</v>
      </c>
      <c r="I97" s="7">
        <f t="shared" si="9"/>
        <v>164.25</v>
      </c>
      <c r="J97" s="7">
        <f t="shared" si="9"/>
        <v>979.2</v>
      </c>
      <c r="K97" s="7">
        <f t="shared" si="9"/>
        <v>0</v>
      </c>
      <c r="L97" s="7">
        <f t="shared" si="9"/>
        <v>0</v>
      </c>
      <c r="M97" s="7">
        <f t="shared" si="9"/>
        <v>940.5</v>
      </c>
      <c r="N97" s="7">
        <f t="shared" si="9"/>
        <v>0</v>
      </c>
      <c r="O97" s="7">
        <f t="shared" si="9"/>
        <v>18361.2</v>
      </c>
      <c r="P97" s="7">
        <f t="shared" si="9"/>
        <v>1008.68</v>
      </c>
      <c r="Q97" s="7">
        <f t="shared" si="9"/>
        <v>5755.936507936508</v>
      </c>
      <c r="R97" s="8">
        <f t="shared" si="4"/>
        <v>31879.97650793651</v>
      </c>
      <c r="S97" s="8">
        <f t="shared" si="5"/>
        <v>10121.1</v>
      </c>
      <c r="T97" s="8">
        <f>2205*R97/(area!B47*2.471)</f>
        <v>76.723488514797182</v>
      </c>
      <c r="U97" s="8">
        <f>2205*S97/(area!B47*2.471)</f>
        <v>24.357800245360842</v>
      </c>
    </row>
    <row r="98" spans="1:21" x14ac:dyDescent="0.2">
      <c r="A98" s="7">
        <f t="shared" si="2"/>
        <v>2009</v>
      </c>
      <c r="B98" s="7">
        <f t="shared" si="9"/>
        <v>1919.4</v>
      </c>
      <c r="C98" s="7">
        <f t="shared" si="9"/>
        <v>0</v>
      </c>
      <c r="D98" s="7">
        <f t="shared" si="9"/>
        <v>0</v>
      </c>
      <c r="E98" s="7">
        <f t="shared" si="9"/>
        <v>0</v>
      </c>
      <c r="F98" s="7">
        <f t="shared" si="9"/>
        <v>786</v>
      </c>
      <c r="G98" s="7">
        <f t="shared" si="9"/>
        <v>1275.96</v>
      </c>
      <c r="H98" s="7">
        <f t="shared" si="9"/>
        <v>0</v>
      </c>
      <c r="I98" s="7">
        <f t="shared" si="9"/>
        <v>139.5</v>
      </c>
      <c r="J98" s="7">
        <f t="shared" si="9"/>
        <v>796.8</v>
      </c>
      <c r="K98" s="7">
        <f t="shared" si="9"/>
        <v>0</v>
      </c>
      <c r="L98" s="7">
        <f t="shared" si="9"/>
        <v>0</v>
      </c>
      <c r="M98" s="7">
        <f t="shared" si="9"/>
        <v>1991</v>
      </c>
      <c r="N98" s="7">
        <f t="shared" si="9"/>
        <v>0</v>
      </c>
      <c r="O98" s="7">
        <f t="shared" si="9"/>
        <v>19228.95</v>
      </c>
      <c r="P98" s="7">
        <f t="shared" si="9"/>
        <v>711.42</v>
      </c>
      <c r="Q98" s="7">
        <f t="shared" si="9"/>
        <v>5790.1859410430843</v>
      </c>
      <c r="R98" s="8">
        <f t="shared" si="4"/>
        <v>32639.215941043083</v>
      </c>
      <c r="S98" s="8">
        <f t="shared" si="5"/>
        <v>11605.475</v>
      </c>
      <c r="T98" s="8">
        <f>2205*R98/(area!B48*2.471)</f>
        <v>86.004178850589611</v>
      </c>
      <c r="U98" s="8">
        <f>2205*S98/(area!B48*2.471)</f>
        <v>30.580371457113767</v>
      </c>
    </row>
    <row r="99" spans="1:21" x14ac:dyDescent="0.2">
      <c r="A99" s="7">
        <v>2010</v>
      </c>
      <c r="B99" s="7">
        <f t="shared" si="9"/>
        <v>2207.1</v>
      </c>
      <c r="C99" s="7">
        <f t="shared" si="9"/>
        <v>0</v>
      </c>
      <c r="D99" s="7">
        <f t="shared" si="9"/>
        <v>0</v>
      </c>
      <c r="E99" s="7">
        <f t="shared" si="9"/>
        <v>0</v>
      </c>
      <c r="F99" s="7">
        <f t="shared" si="9"/>
        <v>907.2</v>
      </c>
      <c r="G99" s="7">
        <f t="shared" si="9"/>
        <v>1733.6200000000003</v>
      </c>
      <c r="H99" s="7">
        <f t="shared" si="9"/>
        <v>0</v>
      </c>
      <c r="I99" s="7">
        <f t="shared" si="9"/>
        <v>180</v>
      </c>
      <c r="J99" s="7">
        <f t="shared" si="9"/>
        <v>998.4</v>
      </c>
      <c r="K99" s="7">
        <f t="shared" si="9"/>
        <v>0</v>
      </c>
      <c r="L99" s="7">
        <f t="shared" si="9"/>
        <v>0</v>
      </c>
      <c r="M99" s="7">
        <f t="shared" si="9"/>
        <v>3102</v>
      </c>
      <c r="N99" s="7">
        <f t="shared" si="9"/>
        <v>0</v>
      </c>
      <c r="O99" s="7">
        <f t="shared" si="9"/>
        <v>19051.5</v>
      </c>
      <c r="P99" s="7">
        <f t="shared" si="9"/>
        <v>699.73</v>
      </c>
      <c r="Q99" s="7">
        <f t="shared" si="9"/>
        <v>6008.7437641723363</v>
      </c>
      <c r="R99" s="8">
        <f t="shared" si="4"/>
        <v>34888.293764172333</v>
      </c>
      <c r="S99" s="8">
        <f t="shared" si="5"/>
        <v>12627.75</v>
      </c>
      <c r="T99" s="8">
        <f>2205*R99/(area!B49*2.471)</f>
        <v>90.581631648018956</v>
      </c>
      <c r="U99" s="8">
        <f>2205*S99/(area!B49*2.471)</f>
        <v>32.785845211436268</v>
      </c>
    </row>
    <row r="100" spans="1:21" x14ac:dyDescent="0.2">
      <c r="A100" s="7">
        <v>2011</v>
      </c>
      <c r="B100" s="7">
        <f t="shared" si="9"/>
        <v>2150.4</v>
      </c>
      <c r="C100" s="7">
        <f t="shared" si="9"/>
        <v>0</v>
      </c>
      <c r="D100" s="7">
        <f t="shared" si="9"/>
        <v>0</v>
      </c>
      <c r="E100" s="7">
        <f t="shared" si="9"/>
        <v>0</v>
      </c>
      <c r="F100" s="7">
        <f t="shared" si="9"/>
        <v>745.2</v>
      </c>
      <c r="G100" s="7">
        <f t="shared" si="9"/>
        <v>1453.83</v>
      </c>
      <c r="H100" s="7">
        <f t="shared" si="9"/>
        <v>0</v>
      </c>
      <c r="I100" s="7">
        <f t="shared" si="9"/>
        <v>180</v>
      </c>
      <c r="J100" s="7">
        <f t="shared" si="9"/>
        <v>744</v>
      </c>
      <c r="K100" s="7">
        <f t="shared" si="9"/>
        <v>0</v>
      </c>
      <c r="L100" s="7">
        <f t="shared" si="9"/>
        <v>0</v>
      </c>
      <c r="M100" s="7">
        <f t="shared" si="9"/>
        <v>3470.5</v>
      </c>
      <c r="N100" s="7">
        <f t="shared" si="9"/>
        <v>0</v>
      </c>
      <c r="O100" s="7">
        <f t="shared" si="9"/>
        <v>17335.5</v>
      </c>
      <c r="P100" s="7">
        <f t="shared" si="9"/>
        <v>804.94</v>
      </c>
      <c r="Q100" s="7">
        <f t="shared" si="9"/>
        <v>5348.2811791383219</v>
      </c>
      <c r="R100" s="8">
        <f t="shared" si="4"/>
        <v>32232.65117913832</v>
      </c>
      <c r="S100" s="8">
        <f t="shared" si="5"/>
        <v>12138.25</v>
      </c>
      <c r="T100" s="8">
        <f>2205*R100/(area!B50*2.471)</f>
        <v>84.531183297793447</v>
      </c>
      <c r="U100" s="8">
        <f>2205*S100/(area!B50*2.471)</f>
        <v>31.832958138067472</v>
      </c>
    </row>
    <row r="101" spans="1:21" x14ac:dyDescent="0.2">
      <c r="A101" s="7">
        <v>2012</v>
      </c>
      <c r="B101" s="7">
        <f t="shared" si="9"/>
        <v>2604</v>
      </c>
      <c r="C101" s="7">
        <f t="shared" si="9"/>
        <v>0</v>
      </c>
      <c r="D101" s="7">
        <f t="shared" si="9"/>
        <v>0</v>
      </c>
      <c r="E101" s="7">
        <f t="shared" si="9"/>
        <v>0</v>
      </c>
      <c r="F101" s="7">
        <f t="shared" si="9"/>
        <v>1269.5999999999999</v>
      </c>
      <c r="G101" s="7">
        <f t="shared" si="9"/>
        <v>1671.3900000000003</v>
      </c>
      <c r="H101" s="7">
        <f t="shared" si="9"/>
        <v>0</v>
      </c>
      <c r="I101" s="7">
        <f t="shared" si="9"/>
        <v>195.75</v>
      </c>
      <c r="J101" s="7">
        <f t="shared" si="9"/>
        <v>873.6</v>
      </c>
      <c r="K101" s="7">
        <f t="shared" si="9"/>
        <v>0</v>
      </c>
      <c r="L101" s="7">
        <f t="shared" si="9"/>
        <v>0</v>
      </c>
      <c r="M101" s="7">
        <f t="shared" si="9"/>
        <v>3921.5</v>
      </c>
      <c r="N101" s="7">
        <f t="shared" si="9"/>
        <v>0</v>
      </c>
      <c r="O101" s="7">
        <f t="shared" si="9"/>
        <v>17725.5</v>
      </c>
      <c r="P101" s="7">
        <f t="shared" si="9"/>
        <v>779.89</v>
      </c>
      <c r="Q101" s="7">
        <f t="shared" si="9"/>
        <v>5680.1814058956916</v>
      </c>
      <c r="R101" s="8">
        <f t="shared" si="4"/>
        <v>34721.411405895691</v>
      </c>
      <c r="S101" s="8">
        <f t="shared" si="5"/>
        <v>12784.25</v>
      </c>
      <c r="T101" s="8">
        <f>2205*R101/(area!B51*2.471)</f>
        <v>90.794874341571145</v>
      </c>
      <c r="U101" s="8">
        <f>2205*S101/(area!B51*2.471)</f>
        <v>33.430218568365476</v>
      </c>
    </row>
    <row r="102" spans="1:21" x14ac:dyDescent="0.2">
      <c r="A102" s="7">
        <v>2013</v>
      </c>
      <c r="B102" s="7">
        <f t="shared" si="9"/>
        <v>2797.2</v>
      </c>
      <c r="C102" s="7">
        <f t="shared" si="9"/>
        <v>0</v>
      </c>
      <c r="D102" s="7">
        <f t="shared" si="9"/>
        <v>0</v>
      </c>
      <c r="E102" s="7">
        <f t="shared" si="9"/>
        <v>0</v>
      </c>
      <c r="F102" s="7">
        <f t="shared" si="9"/>
        <v>1514.4</v>
      </c>
      <c r="G102" s="7">
        <f t="shared" si="9"/>
        <v>1427.37</v>
      </c>
      <c r="H102" s="7">
        <f t="shared" si="9"/>
        <v>0</v>
      </c>
      <c r="I102" s="7">
        <f t="shared" si="9"/>
        <v>148.5</v>
      </c>
      <c r="J102" s="7">
        <f t="shared" si="9"/>
        <v>820.8</v>
      </c>
      <c r="K102" s="7">
        <f t="shared" si="9"/>
        <v>0</v>
      </c>
      <c r="L102" s="7">
        <f t="shared" si="9"/>
        <v>0</v>
      </c>
      <c r="M102" s="7">
        <f t="shared" si="9"/>
        <v>4768.5</v>
      </c>
      <c r="N102" s="7">
        <f t="shared" si="9"/>
        <v>0</v>
      </c>
      <c r="O102" s="7">
        <f t="shared" si="9"/>
        <v>17815.2</v>
      </c>
      <c r="P102" s="7">
        <f t="shared" si="9"/>
        <v>716.43</v>
      </c>
      <c r="Q102" s="7">
        <f t="shared" si="9"/>
        <v>5675.2471655328791</v>
      </c>
      <c r="R102" s="8">
        <f t="shared" si="4"/>
        <v>35683.647165532879</v>
      </c>
      <c r="S102" s="8">
        <f t="shared" si="5"/>
        <v>13676.1</v>
      </c>
      <c r="T102" s="8">
        <f>2205*R102/(area!B52*2.471)</f>
        <v>93.233757892758604</v>
      </c>
      <c r="U102" s="8">
        <f>2205*S102/(area!B52*2.471)</f>
        <v>35.732731870209733</v>
      </c>
    </row>
    <row r="103" spans="1:21" x14ac:dyDescent="0.2">
      <c r="B103" s="7"/>
      <c r="C103" s="7"/>
      <c r="D103" s="7"/>
      <c r="E103" s="7"/>
      <c r="F103" s="7"/>
      <c r="G103" s="7"/>
      <c r="H103" s="7"/>
      <c r="I103" s="7"/>
      <c r="J103" s="7"/>
      <c r="K103" s="7"/>
      <c r="L103" s="7"/>
      <c r="M103" s="7"/>
      <c r="N103" s="7"/>
      <c r="O103" s="7"/>
      <c r="P103" s="7"/>
      <c r="Q103" s="7"/>
      <c r="R103" s="8"/>
      <c r="S103" s="8"/>
      <c r="T103" s="8"/>
      <c r="U103" s="8"/>
    </row>
    <row r="104" spans="1:21" x14ac:dyDescent="0.2">
      <c r="B104" s="7"/>
      <c r="C104" s="7"/>
      <c r="D104" s="7"/>
      <c r="E104" s="7"/>
      <c r="F104" s="7"/>
      <c r="G104" s="7"/>
      <c r="H104" s="7"/>
      <c r="I104" s="7"/>
      <c r="J104" s="7"/>
      <c r="K104" s="7"/>
      <c r="L104" s="7"/>
      <c r="M104" s="7"/>
      <c r="N104" s="7"/>
      <c r="O104" s="7"/>
      <c r="P104" s="7"/>
      <c r="Q104" s="7"/>
      <c r="R104" s="8"/>
      <c r="S104" s="8"/>
      <c r="T104" s="8"/>
      <c r="U104" s="8"/>
    </row>
    <row r="105" spans="1:21" x14ac:dyDescent="0.2">
      <c r="B105" s="7"/>
      <c r="C105" s="7"/>
      <c r="D105" s="7"/>
      <c r="E105" s="7"/>
      <c r="F105" s="7"/>
      <c r="G105" s="7"/>
      <c r="H105" s="7"/>
      <c r="I105" s="7"/>
      <c r="J105" s="7"/>
      <c r="K105" s="7"/>
      <c r="L105" s="7"/>
      <c r="M105" s="7"/>
      <c r="N105" s="7"/>
      <c r="O105" s="7"/>
      <c r="P105" s="7"/>
      <c r="Q105" s="7"/>
      <c r="R105" s="8"/>
      <c r="S105" s="8"/>
      <c r="T105" s="8"/>
      <c r="U105" s="8"/>
    </row>
    <row r="106" spans="1:21" ht="25.5" x14ac:dyDescent="0.35">
      <c r="A106" s="9" t="s">
        <v>96</v>
      </c>
      <c r="Q106" s="7"/>
      <c r="R106" s="8"/>
      <c r="S106" s="8"/>
    </row>
    <row r="107" spans="1:21" x14ac:dyDescent="0.2">
      <c r="A107" s="15" t="s">
        <v>20</v>
      </c>
      <c r="B107" s="16">
        <f>Coefficients!C5</f>
        <v>8.3000000000000007</v>
      </c>
      <c r="C107" s="16">
        <f>Coefficients!D5</f>
        <v>13</v>
      </c>
      <c r="D107" s="16">
        <f>Coefficients!E5</f>
        <v>2.5190000000000001</v>
      </c>
      <c r="E107" s="16">
        <f>Coefficients!F5</f>
        <v>16.0142144</v>
      </c>
      <c r="F107" s="16">
        <f>Coefficients!G5</f>
        <v>6.84</v>
      </c>
      <c r="G107" s="16">
        <f>Coefficients!H5</f>
        <v>1.6</v>
      </c>
      <c r="H107" s="16">
        <f>Coefficients!I5</f>
        <v>13</v>
      </c>
      <c r="I107" s="16">
        <f>Coefficients!J5</f>
        <v>8.5500000000000007</v>
      </c>
      <c r="J107" s="16">
        <f>Coefficients!K5</f>
        <v>8.8000000000000007</v>
      </c>
      <c r="K107" s="16">
        <f>Coefficients!L5</f>
        <v>8.3814000000000011</v>
      </c>
      <c r="L107" s="16">
        <f>Coefficients!M5</f>
        <v>8.1999999999999993</v>
      </c>
      <c r="M107" s="16">
        <f>Coefficients!N5</f>
        <v>12</v>
      </c>
      <c r="N107" s="16">
        <f>Coefficients!O5</f>
        <v>1.1000000000000001</v>
      </c>
      <c r="O107" s="16">
        <f>Coefficients!P5</f>
        <v>5.75</v>
      </c>
      <c r="P107" s="16">
        <f>Coefficients!Q5</f>
        <v>8</v>
      </c>
      <c r="Q107" s="16">
        <f>Coefficients!R5</f>
        <v>1.2</v>
      </c>
    </row>
    <row r="109" spans="1:21" x14ac:dyDescent="0.2">
      <c r="A109" t="s">
        <v>19</v>
      </c>
      <c r="B109" t="str">
        <f>B57</f>
        <v>Barley</v>
      </c>
      <c r="C109" t="str">
        <f t="shared" ref="C109:Q109" si="10">C57</f>
        <v>Beans, dry</v>
      </c>
      <c r="D109" t="str">
        <f t="shared" si="10"/>
        <v>Buckwheat</v>
      </c>
      <c r="E109" t="str">
        <f t="shared" si="10"/>
        <v>Canola</v>
      </c>
      <c r="F109" t="str">
        <f t="shared" si="10"/>
        <v>Corn for grain</v>
      </c>
      <c r="G109" t="str">
        <f t="shared" si="10"/>
        <v>Corn, fodder</v>
      </c>
      <c r="H109" t="str">
        <f t="shared" si="10"/>
        <v>Flaxseed</v>
      </c>
      <c r="I109" t="str">
        <f t="shared" si="10"/>
        <v>Mixed grains</v>
      </c>
      <c r="J109" t="str">
        <f t="shared" si="10"/>
        <v>Oats</v>
      </c>
      <c r="K109" t="str">
        <f t="shared" si="10"/>
        <v>Peas, dry</v>
      </c>
      <c r="L109" t="str">
        <f t="shared" si="10"/>
        <v>Rye, all</v>
      </c>
      <c r="M109" t="str">
        <f t="shared" si="10"/>
        <v>Soybeans</v>
      </c>
      <c r="N109" t="str">
        <f t="shared" si="10"/>
        <v>Sugar beets</v>
      </c>
      <c r="O109" t="str">
        <f t="shared" si="10"/>
        <v>Tame hay</v>
      </c>
      <c r="P109" t="str">
        <f t="shared" si="10"/>
        <v>Wheat, all</v>
      </c>
      <c r="Q109" t="str">
        <f t="shared" si="10"/>
        <v>Potato</v>
      </c>
    </row>
    <row r="110" spans="1:21" x14ac:dyDescent="0.2">
      <c r="A110">
        <f t="shared" ref="A110:A150" si="11">A8</f>
        <v>1969</v>
      </c>
      <c r="B110" s="7">
        <f>B$107*B8/1000</f>
        <v>396.74000000000007</v>
      </c>
      <c r="C110" s="7">
        <f t="shared" ref="C110:Q110" si="12">C$107*C8/1000</f>
        <v>0</v>
      </c>
      <c r="D110" s="7">
        <f t="shared" si="12"/>
        <v>0</v>
      </c>
      <c r="E110" s="7">
        <f t="shared" si="12"/>
        <v>0</v>
      </c>
      <c r="F110" s="7">
        <f t="shared" si="12"/>
        <v>0</v>
      </c>
      <c r="G110" s="7">
        <f t="shared" si="12"/>
        <v>0</v>
      </c>
      <c r="H110" s="7">
        <f t="shared" si="12"/>
        <v>0</v>
      </c>
      <c r="I110" s="7">
        <f t="shared" si="12"/>
        <v>785.31750000000011</v>
      </c>
      <c r="J110" s="7">
        <f t="shared" si="12"/>
        <v>1061.28</v>
      </c>
      <c r="K110" s="7">
        <f t="shared" si="12"/>
        <v>0</v>
      </c>
      <c r="L110" s="7">
        <f t="shared" si="12"/>
        <v>0</v>
      </c>
      <c r="M110" s="7">
        <f t="shared" si="12"/>
        <v>0</v>
      </c>
      <c r="N110" s="7">
        <f t="shared" si="12"/>
        <v>0</v>
      </c>
      <c r="O110" s="7">
        <f t="shared" si="12"/>
        <v>5272.75</v>
      </c>
      <c r="P110" s="7">
        <f t="shared" si="12"/>
        <v>102.8</v>
      </c>
      <c r="Q110" s="7">
        <f t="shared" si="12"/>
        <v>1338.285714285714</v>
      </c>
      <c r="R110" s="8">
        <f>SUM(B110:Q110)</f>
        <v>8957.1732142857145</v>
      </c>
      <c r="S110" s="8"/>
      <c r="T110" s="8">
        <f>2205*R110/(area!B8*2.471)</f>
        <v>20.905073788321619</v>
      </c>
    </row>
    <row r="111" spans="1:21" x14ac:dyDescent="0.2">
      <c r="A111">
        <f t="shared" si="11"/>
        <v>1970</v>
      </c>
      <c r="B111" s="7">
        <f t="shared" ref="B111:Q126" si="13">B$107*B9/1000</f>
        <v>329.92500000000001</v>
      </c>
      <c r="C111" s="7">
        <f t="shared" si="13"/>
        <v>0</v>
      </c>
      <c r="D111" s="7">
        <f t="shared" si="13"/>
        <v>0</v>
      </c>
      <c r="E111" s="7">
        <f t="shared" si="13"/>
        <v>0</v>
      </c>
      <c r="F111" s="7">
        <f t="shared" si="13"/>
        <v>0</v>
      </c>
      <c r="G111" s="7">
        <f t="shared" si="13"/>
        <v>0</v>
      </c>
      <c r="H111" s="7">
        <f t="shared" si="13"/>
        <v>0</v>
      </c>
      <c r="I111" s="7">
        <f t="shared" si="13"/>
        <v>642.53250000000003</v>
      </c>
      <c r="J111" s="7">
        <f t="shared" si="13"/>
        <v>772.6400000000001</v>
      </c>
      <c r="K111" s="7">
        <f t="shared" si="13"/>
        <v>0</v>
      </c>
      <c r="L111" s="7">
        <f t="shared" si="13"/>
        <v>0</v>
      </c>
      <c r="M111" s="7">
        <f t="shared" si="13"/>
        <v>0</v>
      </c>
      <c r="N111" s="7">
        <f t="shared" si="13"/>
        <v>0</v>
      </c>
      <c r="O111" s="7">
        <f t="shared" si="13"/>
        <v>4847.25</v>
      </c>
      <c r="P111" s="7">
        <f t="shared" si="13"/>
        <v>120.4</v>
      </c>
      <c r="Q111" s="7">
        <f t="shared" si="13"/>
        <v>1308.952380952381</v>
      </c>
      <c r="R111" s="8">
        <f t="shared" ref="R111:R154" si="14">SUM(B111:Q111)</f>
        <v>8021.6998809523802</v>
      </c>
      <c r="S111" s="8"/>
      <c r="T111" s="8">
        <f>2205*R111/(area!B9*2.471)</f>
        <v>19.963338064337776</v>
      </c>
    </row>
    <row r="112" spans="1:21" x14ac:dyDescent="0.2">
      <c r="A112">
        <f t="shared" si="11"/>
        <v>1971</v>
      </c>
      <c r="B112" s="7">
        <f t="shared" si="13"/>
        <v>336.565</v>
      </c>
      <c r="C112" s="7">
        <f t="shared" si="13"/>
        <v>0</v>
      </c>
      <c r="D112" s="7">
        <f t="shared" si="13"/>
        <v>0</v>
      </c>
      <c r="E112" s="7">
        <f t="shared" si="13"/>
        <v>0</v>
      </c>
      <c r="F112" s="7">
        <f t="shared" si="13"/>
        <v>0</v>
      </c>
      <c r="G112" s="7">
        <f t="shared" si="13"/>
        <v>0</v>
      </c>
      <c r="H112" s="7">
        <f t="shared" si="13"/>
        <v>0</v>
      </c>
      <c r="I112" s="7">
        <f t="shared" si="13"/>
        <v>725.8950000000001</v>
      </c>
      <c r="J112" s="7">
        <f t="shared" si="13"/>
        <v>746.68000000000006</v>
      </c>
      <c r="K112" s="7">
        <f t="shared" si="13"/>
        <v>0</v>
      </c>
      <c r="L112" s="7">
        <f t="shared" si="13"/>
        <v>0</v>
      </c>
      <c r="M112" s="7">
        <f t="shared" si="13"/>
        <v>0</v>
      </c>
      <c r="N112" s="7">
        <f t="shared" si="13"/>
        <v>0</v>
      </c>
      <c r="O112" s="7">
        <f t="shared" si="13"/>
        <v>4876</v>
      </c>
      <c r="P112" s="7">
        <f t="shared" si="13"/>
        <v>142.4</v>
      </c>
      <c r="Q112" s="7">
        <f t="shared" si="13"/>
        <v>1298.6666666666667</v>
      </c>
      <c r="R112" s="8">
        <f t="shared" si="14"/>
        <v>8126.2066666666669</v>
      </c>
      <c r="S112" s="8"/>
      <c r="T112" s="8">
        <f>2205*R112/(area!B10*2.471)</f>
        <v>21.622635297091026</v>
      </c>
    </row>
    <row r="113" spans="1:20" x14ac:dyDescent="0.2">
      <c r="A113">
        <f t="shared" si="11"/>
        <v>1972</v>
      </c>
      <c r="B113" s="7">
        <f t="shared" si="13"/>
        <v>367.27500000000003</v>
      </c>
      <c r="C113" s="7">
        <f t="shared" si="13"/>
        <v>0</v>
      </c>
      <c r="D113" s="7">
        <f t="shared" si="13"/>
        <v>0</v>
      </c>
      <c r="E113" s="7">
        <f t="shared" si="13"/>
        <v>0</v>
      </c>
      <c r="F113" s="7">
        <f t="shared" si="13"/>
        <v>0</v>
      </c>
      <c r="G113" s="7">
        <f t="shared" si="13"/>
        <v>0</v>
      </c>
      <c r="H113" s="7">
        <f t="shared" si="13"/>
        <v>0</v>
      </c>
      <c r="I113" s="7">
        <f t="shared" si="13"/>
        <v>810.54000000000008</v>
      </c>
      <c r="J113" s="7">
        <f t="shared" si="13"/>
        <v>772.6400000000001</v>
      </c>
      <c r="K113" s="7">
        <f t="shared" si="13"/>
        <v>0</v>
      </c>
      <c r="L113" s="7">
        <f t="shared" si="13"/>
        <v>0</v>
      </c>
      <c r="M113" s="7">
        <f t="shared" si="13"/>
        <v>0</v>
      </c>
      <c r="N113" s="7">
        <f t="shared" si="13"/>
        <v>0</v>
      </c>
      <c r="O113" s="7">
        <f t="shared" si="13"/>
        <v>3979</v>
      </c>
      <c r="P113" s="7">
        <f t="shared" si="13"/>
        <v>139.6</v>
      </c>
      <c r="Q113" s="7">
        <f t="shared" si="13"/>
        <v>1169.1428571428571</v>
      </c>
      <c r="R113" s="8">
        <f t="shared" si="14"/>
        <v>7238.1978571428572</v>
      </c>
      <c r="S113" s="8"/>
      <c r="T113" s="8">
        <f>2205*R113/(area!B11*2.471)</f>
        <v>20.343082224555012</v>
      </c>
    </row>
    <row r="114" spans="1:20" x14ac:dyDescent="0.2">
      <c r="A114">
        <f t="shared" si="11"/>
        <v>1973</v>
      </c>
      <c r="B114" s="7">
        <f t="shared" si="13"/>
        <v>178.45000000000002</v>
      </c>
      <c r="C114" s="7">
        <f t="shared" si="13"/>
        <v>0</v>
      </c>
      <c r="D114" s="7">
        <f t="shared" si="13"/>
        <v>0</v>
      </c>
      <c r="E114" s="7">
        <f t="shared" si="13"/>
        <v>0</v>
      </c>
      <c r="F114" s="7">
        <f t="shared" si="13"/>
        <v>0</v>
      </c>
      <c r="G114" s="7">
        <f t="shared" si="13"/>
        <v>0</v>
      </c>
      <c r="H114" s="7">
        <f t="shared" si="13"/>
        <v>0</v>
      </c>
      <c r="I114" s="7">
        <f t="shared" si="13"/>
        <v>677.58749999999998</v>
      </c>
      <c r="J114" s="7">
        <f t="shared" si="13"/>
        <v>609.4</v>
      </c>
      <c r="K114" s="7">
        <f t="shared" si="13"/>
        <v>0</v>
      </c>
      <c r="L114" s="7">
        <f t="shared" si="13"/>
        <v>0</v>
      </c>
      <c r="M114" s="7">
        <f t="shared" si="13"/>
        <v>0</v>
      </c>
      <c r="N114" s="7">
        <f t="shared" si="13"/>
        <v>0</v>
      </c>
      <c r="O114" s="7">
        <f t="shared" si="13"/>
        <v>4582.75</v>
      </c>
      <c r="P114" s="7">
        <f t="shared" si="13"/>
        <v>117.2</v>
      </c>
      <c r="Q114" s="7">
        <f t="shared" si="13"/>
        <v>1108.3537414965986</v>
      </c>
      <c r="R114" s="8">
        <f t="shared" si="14"/>
        <v>7273.7412414965984</v>
      </c>
      <c r="S114" s="8"/>
      <c r="T114" s="8">
        <f>2205*R114/(area!B12*2.471)</f>
        <v>20.02136585105298</v>
      </c>
    </row>
    <row r="115" spans="1:20" x14ac:dyDescent="0.2">
      <c r="A115">
        <f t="shared" si="11"/>
        <v>1974</v>
      </c>
      <c r="B115" s="7">
        <f t="shared" si="13"/>
        <v>282.61500000000001</v>
      </c>
      <c r="C115" s="7">
        <f t="shared" si="13"/>
        <v>0</v>
      </c>
      <c r="D115" s="7">
        <f t="shared" si="13"/>
        <v>0</v>
      </c>
      <c r="E115" s="7">
        <f t="shared" si="13"/>
        <v>0</v>
      </c>
      <c r="F115" s="7">
        <f t="shared" si="13"/>
        <v>0</v>
      </c>
      <c r="G115" s="7">
        <f t="shared" si="13"/>
        <v>0</v>
      </c>
      <c r="H115" s="7">
        <f t="shared" si="13"/>
        <v>0</v>
      </c>
      <c r="I115" s="7">
        <f t="shared" si="13"/>
        <v>873.38250000000016</v>
      </c>
      <c r="J115" s="7">
        <f t="shared" si="13"/>
        <v>817.08000000000015</v>
      </c>
      <c r="K115" s="7">
        <f t="shared" si="13"/>
        <v>0</v>
      </c>
      <c r="L115" s="7">
        <f t="shared" si="13"/>
        <v>0</v>
      </c>
      <c r="M115" s="7">
        <f t="shared" si="13"/>
        <v>0</v>
      </c>
      <c r="N115" s="7">
        <f t="shared" si="13"/>
        <v>0</v>
      </c>
      <c r="O115" s="7">
        <f t="shared" si="13"/>
        <v>4398.75</v>
      </c>
      <c r="P115" s="7">
        <f t="shared" si="13"/>
        <v>201.6</v>
      </c>
      <c r="Q115" s="7">
        <f t="shared" si="13"/>
        <v>1457.4693877551017</v>
      </c>
      <c r="R115" s="8">
        <f t="shared" si="14"/>
        <v>8030.8968877551024</v>
      </c>
      <c r="S115" s="8"/>
      <c r="T115" s="8">
        <f>2205*R115/(area!B13*2.471)</f>
        <v>21.27130771352412</v>
      </c>
    </row>
    <row r="116" spans="1:20" x14ac:dyDescent="0.2">
      <c r="A116">
        <f t="shared" si="11"/>
        <v>1975</v>
      </c>
      <c r="B116" s="7">
        <f t="shared" si="13"/>
        <v>235.72000000000003</v>
      </c>
      <c r="C116" s="7">
        <f t="shared" si="13"/>
        <v>0</v>
      </c>
      <c r="D116" s="7">
        <f t="shared" si="13"/>
        <v>0</v>
      </c>
      <c r="E116" s="7">
        <f t="shared" si="13"/>
        <v>0</v>
      </c>
      <c r="F116" s="7">
        <f t="shared" si="13"/>
        <v>0</v>
      </c>
      <c r="G116" s="7">
        <f t="shared" si="13"/>
        <v>0</v>
      </c>
      <c r="H116" s="7">
        <f t="shared" si="13"/>
        <v>0</v>
      </c>
      <c r="I116" s="7">
        <f t="shared" si="13"/>
        <v>796.43250000000012</v>
      </c>
      <c r="J116" s="7">
        <f t="shared" si="13"/>
        <v>719.84</v>
      </c>
      <c r="K116" s="7">
        <f t="shared" si="13"/>
        <v>0</v>
      </c>
      <c r="L116" s="7">
        <f t="shared" si="13"/>
        <v>0</v>
      </c>
      <c r="M116" s="7">
        <f t="shared" si="13"/>
        <v>0</v>
      </c>
      <c r="N116" s="7">
        <f t="shared" si="13"/>
        <v>0</v>
      </c>
      <c r="O116" s="7">
        <f t="shared" si="13"/>
        <v>4663.25</v>
      </c>
      <c r="P116" s="7">
        <f t="shared" si="13"/>
        <v>165.6</v>
      </c>
      <c r="Q116" s="7">
        <f t="shared" si="13"/>
        <v>1122.9387755102041</v>
      </c>
      <c r="R116" s="8">
        <f t="shared" si="14"/>
        <v>7703.781275510205</v>
      </c>
      <c r="S116" s="8"/>
      <c r="T116" s="8">
        <f>2205*R116/(area!B14*2.471)</f>
        <v>19.128527233661003</v>
      </c>
    </row>
    <row r="117" spans="1:20" x14ac:dyDescent="0.2">
      <c r="A117">
        <f t="shared" si="11"/>
        <v>1976</v>
      </c>
      <c r="B117" s="7">
        <f t="shared" si="13"/>
        <v>366.86000000000007</v>
      </c>
      <c r="C117" s="7">
        <f t="shared" si="13"/>
        <v>0</v>
      </c>
      <c r="D117" s="7">
        <f t="shared" si="13"/>
        <v>0</v>
      </c>
      <c r="E117" s="7">
        <f t="shared" si="13"/>
        <v>0</v>
      </c>
      <c r="F117" s="7">
        <f t="shared" si="13"/>
        <v>0</v>
      </c>
      <c r="G117" s="7">
        <f t="shared" si="13"/>
        <v>641.6</v>
      </c>
      <c r="H117" s="7">
        <f t="shared" si="13"/>
        <v>0</v>
      </c>
      <c r="I117" s="7">
        <f t="shared" si="13"/>
        <v>1062.3375000000001</v>
      </c>
      <c r="J117" s="7">
        <f t="shared" si="13"/>
        <v>842.16000000000008</v>
      </c>
      <c r="K117" s="7">
        <f t="shared" si="13"/>
        <v>0</v>
      </c>
      <c r="L117" s="7">
        <f t="shared" si="13"/>
        <v>0</v>
      </c>
      <c r="M117" s="7">
        <f t="shared" si="13"/>
        <v>0</v>
      </c>
      <c r="N117" s="7">
        <f t="shared" si="13"/>
        <v>0</v>
      </c>
      <c r="O117" s="7">
        <f t="shared" si="13"/>
        <v>5060</v>
      </c>
      <c r="P117" s="7">
        <f t="shared" si="13"/>
        <v>243.2</v>
      </c>
      <c r="Q117" s="7">
        <f t="shared" si="13"/>
        <v>1315.3741496598639</v>
      </c>
      <c r="R117" s="8">
        <f t="shared" si="14"/>
        <v>9531.5316496598643</v>
      </c>
      <c r="S117" s="8"/>
      <c r="T117" s="8">
        <f>2205*R117/(area!B15*2.471)</f>
        <v>23.16253316613286</v>
      </c>
    </row>
    <row r="118" spans="1:20" x14ac:dyDescent="0.2">
      <c r="A118">
        <f t="shared" si="11"/>
        <v>1977</v>
      </c>
      <c r="B118" s="7">
        <f t="shared" si="13"/>
        <v>315.39999999999998</v>
      </c>
      <c r="C118" s="7">
        <f t="shared" si="13"/>
        <v>0</v>
      </c>
      <c r="D118" s="7">
        <f t="shared" si="13"/>
        <v>0</v>
      </c>
      <c r="E118" s="7">
        <f t="shared" si="13"/>
        <v>0</v>
      </c>
      <c r="F118" s="7">
        <f t="shared" si="13"/>
        <v>0</v>
      </c>
      <c r="G118" s="7">
        <f t="shared" si="13"/>
        <v>412.8</v>
      </c>
      <c r="H118" s="7">
        <f t="shared" si="13"/>
        <v>0</v>
      </c>
      <c r="I118" s="7">
        <f t="shared" si="13"/>
        <v>818.23500000000013</v>
      </c>
      <c r="J118" s="7">
        <f t="shared" si="13"/>
        <v>585.64</v>
      </c>
      <c r="K118" s="7">
        <f t="shared" si="13"/>
        <v>0</v>
      </c>
      <c r="L118" s="7">
        <f t="shared" si="13"/>
        <v>0</v>
      </c>
      <c r="M118" s="7">
        <f t="shared" si="13"/>
        <v>0</v>
      </c>
      <c r="N118" s="7">
        <f t="shared" si="13"/>
        <v>0</v>
      </c>
      <c r="O118" s="7">
        <f t="shared" si="13"/>
        <v>5088.75</v>
      </c>
      <c r="P118" s="7">
        <f t="shared" si="13"/>
        <v>217.6</v>
      </c>
      <c r="Q118" s="7">
        <f t="shared" si="13"/>
        <v>1282.6666666666667</v>
      </c>
      <c r="R118" s="8">
        <f t="shared" si="14"/>
        <v>8721.0916666666672</v>
      </c>
      <c r="S118" s="8"/>
      <c r="T118" s="8">
        <f>2205*R118/(area!B16*2.471)</f>
        <v>21.223470803697566</v>
      </c>
    </row>
    <row r="119" spans="1:20" x14ac:dyDescent="0.2">
      <c r="A119">
        <f t="shared" si="11"/>
        <v>1978</v>
      </c>
      <c r="B119" s="7">
        <f t="shared" si="13"/>
        <v>477.66500000000008</v>
      </c>
      <c r="C119" s="7">
        <f t="shared" si="13"/>
        <v>0</v>
      </c>
      <c r="D119" s="7">
        <f t="shared" si="13"/>
        <v>0</v>
      </c>
      <c r="E119" s="7">
        <f t="shared" si="13"/>
        <v>0</v>
      </c>
      <c r="F119" s="7">
        <f t="shared" si="13"/>
        <v>0</v>
      </c>
      <c r="G119" s="7">
        <f t="shared" si="13"/>
        <v>563.20000000000005</v>
      </c>
      <c r="H119" s="7">
        <f t="shared" si="13"/>
        <v>0</v>
      </c>
      <c r="I119" s="7">
        <f t="shared" si="13"/>
        <v>836.61750000000006</v>
      </c>
      <c r="J119" s="7">
        <f t="shared" si="13"/>
        <v>713.24</v>
      </c>
      <c r="K119" s="7">
        <f t="shared" si="13"/>
        <v>0</v>
      </c>
      <c r="L119" s="7">
        <f t="shared" si="13"/>
        <v>0</v>
      </c>
      <c r="M119" s="7">
        <f t="shared" si="13"/>
        <v>0</v>
      </c>
      <c r="N119" s="7">
        <f t="shared" si="13"/>
        <v>0</v>
      </c>
      <c r="O119" s="7">
        <f t="shared" si="13"/>
        <v>5479.75</v>
      </c>
      <c r="P119" s="7">
        <f t="shared" si="13"/>
        <v>250.4</v>
      </c>
      <c r="Q119" s="7">
        <f t="shared" si="13"/>
        <v>1375.2925170068027</v>
      </c>
      <c r="R119" s="8">
        <f t="shared" si="14"/>
        <v>9696.1650170068024</v>
      </c>
      <c r="S119" s="8"/>
      <c r="T119" s="8">
        <f>2205*R119/(area!B17*2.471)</f>
        <v>23.644123763769453</v>
      </c>
    </row>
    <row r="120" spans="1:20" x14ac:dyDescent="0.2">
      <c r="A120">
        <f t="shared" si="11"/>
        <v>1979</v>
      </c>
      <c r="B120" s="7">
        <f t="shared" si="13"/>
        <v>533.27499999999998</v>
      </c>
      <c r="C120" s="7">
        <f t="shared" si="13"/>
        <v>0</v>
      </c>
      <c r="D120" s="7">
        <f t="shared" si="13"/>
        <v>0</v>
      </c>
      <c r="E120" s="7">
        <f t="shared" si="13"/>
        <v>0</v>
      </c>
      <c r="F120" s="7">
        <f t="shared" si="13"/>
        <v>0</v>
      </c>
      <c r="G120" s="7">
        <f t="shared" si="13"/>
        <v>465.6</v>
      </c>
      <c r="H120" s="7">
        <f t="shared" si="13"/>
        <v>0</v>
      </c>
      <c r="I120" s="7">
        <f t="shared" si="13"/>
        <v>810.11250000000007</v>
      </c>
      <c r="J120" s="7">
        <f t="shared" si="13"/>
        <v>661.76</v>
      </c>
      <c r="K120" s="7">
        <f t="shared" si="13"/>
        <v>0</v>
      </c>
      <c r="L120" s="7">
        <f t="shared" si="13"/>
        <v>0</v>
      </c>
      <c r="M120" s="7">
        <f t="shared" si="13"/>
        <v>0</v>
      </c>
      <c r="N120" s="7">
        <f t="shared" si="13"/>
        <v>0</v>
      </c>
      <c r="O120" s="7">
        <f t="shared" si="13"/>
        <v>5479.75</v>
      </c>
      <c r="P120" s="7">
        <f t="shared" si="13"/>
        <v>215.2</v>
      </c>
      <c r="Q120" s="7">
        <f t="shared" si="13"/>
        <v>1596.2993197278909</v>
      </c>
      <c r="R120" s="8">
        <f t="shared" si="14"/>
        <v>9761.9968197278904</v>
      </c>
      <c r="S120" s="8"/>
      <c r="T120" s="8">
        <f>2205*R120/(area!B18*2.471)</f>
        <v>23.83363345183059</v>
      </c>
    </row>
    <row r="121" spans="1:20" x14ac:dyDescent="0.2">
      <c r="A121">
        <f t="shared" si="11"/>
        <v>1980</v>
      </c>
      <c r="B121" s="7">
        <f t="shared" si="13"/>
        <v>518.33500000000004</v>
      </c>
      <c r="C121" s="7">
        <f t="shared" si="13"/>
        <v>0</v>
      </c>
      <c r="D121" s="7">
        <f t="shared" si="13"/>
        <v>0</v>
      </c>
      <c r="E121" s="7">
        <f t="shared" si="13"/>
        <v>0</v>
      </c>
      <c r="F121" s="7">
        <f t="shared" si="13"/>
        <v>0</v>
      </c>
      <c r="G121" s="7">
        <f t="shared" si="13"/>
        <v>388.8</v>
      </c>
      <c r="H121" s="7">
        <f t="shared" si="13"/>
        <v>0</v>
      </c>
      <c r="I121" s="7">
        <f t="shared" si="13"/>
        <v>798.57000000000016</v>
      </c>
      <c r="J121" s="7">
        <f t="shared" si="13"/>
        <v>590.48</v>
      </c>
      <c r="K121" s="7">
        <f t="shared" si="13"/>
        <v>0</v>
      </c>
      <c r="L121" s="7">
        <f t="shared" si="13"/>
        <v>0</v>
      </c>
      <c r="M121" s="7">
        <f t="shared" si="13"/>
        <v>0</v>
      </c>
      <c r="N121" s="7">
        <f t="shared" si="13"/>
        <v>0</v>
      </c>
      <c r="O121" s="7">
        <f t="shared" si="13"/>
        <v>5456.75</v>
      </c>
      <c r="P121" s="7">
        <f t="shared" si="13"/>
        <v>224.8</v>
      </c>
      <c r="Q121" s="7">
        <f t="shared" si="13"/>
        <v>1389.7142857142858</v>
      </c>
      <c r="R121" s="8">
        <f t="shared" si="14"/>
        <v>9367.4492857142868</v>
      </c>
      <c r="S121" s="8"/>
      <c r="T121" s="8">
        <f>2205*R121/(area!B19*2.471)</f>
        <v>23.119807465850712</v>
      </c>
    </row>
    <row r="122" spans="1:20" x14ac:dyDescent="0.2">
      <c r="A122">
        <f t="shared" si="11"/>
        <v>1981</v>
      </c>
      <c r="B122" s="7">
        <f t="shared" si="13"/>
        <v>656.94500000000005</v>
      </c>
      <c r="C122" s="7">
        <f t="shared" si="13"/>
        <v>0</v>
      </c>
      <c r="D122" s="7">
        <f t="shared" si="13"/>
        <v>0</v>
      </c>
      <c r="E122" s="7">
        <f t="shared" si="13"/>
        <v>0</v>
      </c>
      <c r="F122" s="7">
        <f t="shared" si="13"/>
        <v>60.875999999999998</v>
      </c>
      <c r="G122" s="7">
        <f t="shared" si="13"/>
        <v>371.2</v>
      </c>
      <c r="H122" s="7">
        <f t="shared" si="13"/>
        <v>0</v>
      </c>
      <c r="I122" s="7">
        <f t="shared" si="13"/>
        <v>953.75250000000017</v>
      </c>
      <c r="J122" s="7">
        <f t="shared" si="13"/>
        <v>650.32000000000005</v>
      </c>
      <c r="K122" s="7">
        <f t="shared" si="13"/>
        <v>0</v>
      </c>
      <c r="L122" s="7">
        <f t="shared" si="13"/>
        <v>53.29999999999999</v>
      </c>
      <c r="M122" s="7">
        <f t="shared" si="13"/>
        <v>0</v>
      </c>
      <c r="N122" s="7">
        <f t="shared" si="13"/>
        <v>0</v>
      </c>
      <c r="O122" s="7">
        <f t="shared" si="13"/>
        <v>5433.75</v>
      </c>
      <c r="P122" s="7">
        <f t="shared" si="13"/>
        <v>220.8</v>
      </c>
      <c r="Q122" s="7">
        <f t="shared" si="13"/>
        <v>1641.4149659863942</v>
      </c>
      <c r="R122" s="8">
        <f t="shared" si="14"/>
        <v>10042.358465986394</v>
      </c>
      <c r="S122" s="8"/>
      <c r="T122" s="8">
        <f>2205*R122/(area!B20*2.471)</f>
        <v>24.698937161255284</v>
      </c>
    </row>
    <row r="123" spans="1:20" x14ac:dyDescent="0.2">
      <c r="A123">
        <f t="shared" si="11"/>
        <v>1982</v>
      </c>
      <c r="B123" s="7">
        <f t="shared" si="13"/>
        <v>685.58000000000015</v>
      </c>
      <c r="C123" s="7">
        <f t="shared" si="13"/>
        <v>0</v>
      </c>
      <c r="D123" s="7">
        <f t="shared" si="13"/>
        <v>0</v>
      </c>
      <c r="E123" s="7">
        <f t="shared" si="13"/>
        <v>0</v>
      </c>
      <c r="F123" s="7">
        <f t="shared" si="13"/>
        <v>64.296000000000006</v>
      </c>
      <c r="G123" s="7">
        <f t="shared" si="13"/>
        <v>374.4</v>
      </c>
      <c r="H123" s="7">
        <f t="shared" si="13"/>
        <v>0</v>
      </c>
      <c r="I123" s="7">
        <f t="shared" si="13"/>
        <v>1044.3825000000002</v>
      </c>
      <c r="J123" s="7">
        <f t="shared" si="13"/>
        <v>686.4</v>
      </c>
      <c r="K123" s="7">
        <f t="shared" si="13"/>
        <v>0</v>
      </c>
      <c r="L123" s="7">
        <f t="shared" si="13"/>
        <v>37.72</v>
      </c>
      <c r="M123" s="7">
        <f t="shared" si="13"/>
        <v>0</v>
      </c>
      <c r="N123" s="7">
        <f t="shared" si="13"/>
        <v>0</v>
      </c>
      <c r="O123" s="7">
        <f t="shared" si="13"/>
        <v>5594.75</v>
      </c>
      <c r="P123" s="7">
        <f t="shared" si="13"/>
        <v>202</v>
      </c>
      <c r="Q123" s="7">
        <f t="shared" si="13"/>
        <v>1758.6938775510203</v>
      </c>
      <c r="R123" s="8">
        <f t="shared" si="14"/>
        <v>10448.222377551021</v>
      </c>
      <c r="S123" s="8"/>
      <c r="T123" s="8">
        <f>2205*R123/(area!B21*2.471)</f>
        <v>25.403413070848167</v>
      </c>
    </row>
    <row r="124" spans="1:20" x14ac:dyDescent="0.2">
      <c r="A124">
        <f t="shared" si="11"/>
        <v>1983</v>
      </c>
      <c r="B124" s="7">
        <f t="shared" si="13"/>
        <v>639.1</v>
      </c>
      <c r="C124" s="7">
        <f t="shared" si="13"/>
        <v>0</v>
      </c>
      <c r="D124" s="7">
        <f t="shared" si="13"/>
        <v>0</v>
      </c>
      <c r="E124" s="7">
        <f t="shared" si="13"/>
        <v>0</v>
      </c>
      <c r="F124" s="7">
        <f t="shared" si="13"/>
        <v>68.400000000000006</v>
      </c>
      <c r="G124" s="7">
        <f t="shared" si="13"/>
        <v>324.8</v>
      </c>
      <c r="H124" s="7">
        <f t="shared" si="13"/>
        <v>0</v>
      </c>
      <c r="I124" s="7">
        <f t="shared" si="13"/>
        <v>825.07500000000016</v>
      </c>
      <c r="J124" s="7">
        <f t="shared" si="13"/>
        <v>653.84</v>
      </c>
      <c r="K124" s="7">
        <f t="shared" si="13"/>
        <v>0</v>
      </c>
      <c r="L124" s="7">
        <f t="shared" si="13"/>
        <v>32.799999999999997</v>
      </c>
      <c r="M124" s="7">
        <f t="shared" si="13"/>
        <v>0</v>
      </c>
      <c r="N124" s="7">
        <f t="shared" si="13"/>
        <v>0</v>
      </c>
      <c r="O124" s="7">
        <f t="shared" si="13"/>
        <v>5709.75</v>
      </c>
      <c r="P124" s="7">
        <f t="shared" si="13"/>
        <v>188.8</v>
      </c>
      <c r="Q124" s="7">
        <f t="shared" si="13"/>
        <v>1600.9251700680272</v>
      </c>
      <c r="R124" s="8">
        <f t="shared" si="14"/>
        <v>10043.490170068026</v>
      </c>
      <c r="S124" s="8"/>
      <c r="T124" s="8">
        <f>2205*R124/(area!B22*2.471)</f>
        <v>24.63688778061832</v>
      </c>
    </row>
    <row r="125" spans="1:20" x14ac:dyDescent="0.2">
      <c r="A125">
        <f t="shared" si="11"/>
        <v>1984</v>
      </c>
      <c r="B125" s="7">
        <f t="shared" si="13"/>
        <v>710.48000000000013</v>
      </c>
      <c r="C125" s="7">
        <f t="shared" si="13"/>
        <v>0</v>
      </c>
      <c r="D125" s="7">
        <f t="shared" si="13"/>
        <v>0</v>
      </c>
      <c r="E125" s="7">
        <f t="shared" si="13"/>
        <v>0</v>
      </c>
      <c r="F125" s="7">
        <f t="shared" si="13"/>
        <v>69.768000000000001</v>
      </c>
      <c r="G125" s="7">
        <f t="shared" si="13"/>
        <v>272</v>
      </c>
      <c r="H125" s="7">
        <f t="shared" si="13"/>
        <v>0</v>
      </c>
      <c r="I125" s="7">
        <f t="shared" si="13"/>
        <v>765.22500000000014</v>
      </c>
      <c r="J125" s="7">
        <f t="shared" si="13"/>
        <v>616.88</v>
      </c>
      <c r="K125" s="7">
        <f t="shared" si="13"/>
        <v>0</v>
      </c>
      <c r="L125" s="7">
        <f t="shared" si="13"/>
        <v>31.159999999999997</v>
      </c>
      <c r="M125" s="7">
        <f t="shared" si="13"/>
        <v>0</v>
      </c>
      <c r="N125" s="7">
        <f t="shared" si="13"/>
        <v>0</v>
      </c>
      <c r="O125" s="7">
        <f t="shared" si="13"/>
        <v>5566</v>
      </c>
      <c r="P125" s="7">
        <f t="shared" si="13"/>
        <v>216.8</v>
      </c>
      <c r="Q125" s="7">
        <f t="shared" si="13"/>
        <v>1733.7142857142858</v>
      </c>
      <c r="R125" s="8">
        <f t="shared" si="14"/>
        <v>9982.0272857142863</v>
      </c>
      <c r="S125" s="8"/>
      <c r="T125" s="8">
        <f>2205*R125/(area!B23*2.471)</f>
        <v>24.581019452602156</v>
      </c>
    </row>
    <row r="126" spans="1:20" x14ac:dyDescent="0.2">
      <c r="A126">
        <f t="shared" si="11"/>
        <v>1985</v>
      </c>
      <c r="B126" s="7">
        <f t="shared" si="13"/>
        <v>913.00000000000011</v>
      </c>
      <c r="C126" s="7">
        <f t="shared" si="13"/>
        <v>0</v>
      </c>
      <c r="D126" s="7">
        <f t="shared" si="13"/>
        <v>0</v>
      </c>
      <c r="E126" s="7">
        <f t="shared" si="13"/>
        <v>0</v>
      </c>
      <c r="F126" s="7">
        <f t="shared" si="13"/>
        <v>50.616</v>
      </c>
      <c r="G126" s="7">
        <f t="shared" si="13"/>
        <v>235.2</v>
      </c>
      <c r="H126" s="7">
        <f t="shared" si="13"/>
        <v>0</v>
      </c>
      <c r="I126" s="7">
        <f t="shared" si="13"/>
        <v>755.82000000000016</v>
      </c>
      <c r="J126" s="7">
        <f t="shared" si="13"/>
        <v>648.55999999999995</v>
      </c>
      <c r="K126" s="7">
        <f t="shared" si="13"/>
        <v>0</v>
      </c>
      <c r="L126" s="7">
        <f t="shared" si="13"/>
        <v>26.239999999999995</v>
      </c>
      <c r="M126" s="7">
        <f t="shared" si="13"/>
        <v>0</v>
      </c>
      <c r="N126" s="7">
        <f t="shared" si="13"/>
        <v>0</v>
      </c>
      <c r="O126" s="7">
        <f t="shared" si="13"/>
        <v>5594.75</v>
      </c>
      <c r="P126" s="7">
        <f t="shared" si="13"/>
        <v>253.6</v>
      </c>
      <c r="Q126" s="7">
        <f t="shared" ref="Q126" si="15">Q$107*Q24/1000</f>
        <v>1837.4421768707482</v>
      </c>
      <c r="R126" s="8">
        <f t="shared" si="14"/>
        <v>10315.228176870749</v>
      </c>
      <c r="S126" s="8"/>
      <c r="T126" s="8">
        <f>2205*R126/(area!B24*2.471)</f>
        <v>25.529202020459234</v>
      </c>
    </row>
    <row r="127" spans="1:20" x14ac:dyDescent="0.2">
      <c r="A127">
        <f t="shared" si="11"/>
        <v>1986</v>
      </c>
      <c r="B127" s="7">
        <f t="shared" ref="B127:Q142" si="16">B$107*B25/1000</f>
        <v>1093.1099999999999</v>
      </c>
      <c r="C127" s="7">
        <f t="shared" si="16"/>
        <v>0</v>
      </c>
      <c r="D127" s="7">
        <f t="shared" si="16"/>
        <v>0</v>
      </c>
      <c r="E127" s="7">
        <f t="shared" si="16"/>
        <v>0</v>
      </c>
      <c r="F127" s="7">
        <f t="shared" si="16"/>
        <v>28.728000000000002</v>
      </c>
      <c r="G127" s="7">
        <f t="shared" si="16"/>
        <v>111.84</v>
      </c>
      <c r="H127" s="7">
        <f t="shared" si="16"/>
        <v>0</v>
      </c>
      <c r="I127" s="7">
        <f t="shared" si="16"/>
        <v>697.68</v>
      </c>
      <c r="J127" s="7">
        <f t="shared" si="16"/>
        <v>625.67999999999995</v>
      </c>
      <c r="K127" s="7">
        <f t="shared" si="16"/>
        <v>0</v>
      </c>
      <c r="L127" s="7">
        <f t="shared" si="16"/>
        <v>0</v>
      </c>
      <c r="M127" s="7">
        <f t="shared" si="16"/>
        <v>0</v>
      </c>
      <c r="N127" s="7">
        <f t="shared" si="16"/>
        <v>0</v>
      </c>
      <c r="O127" s="7">
        <f t="shared" si="16"/>
        <v>5461.35</v>
      </c>
      <c r="P127" s="7">
        <f t="shared" si="16"/>
        <v>296</v>
      </c>
      <c r="Q127" s="7">
        <f t="shared" si="16"/>
        <v>1624.8707482993198</v>
      </c>
      <c r="R127" s="8">
        <f t="shared" si="14"/>
        <v>9939.2587482993185</v>
      </c>
      <c r="S127" s="8"/>
      <c r="T127" s="8">
        <f>2205*R127/(area!B25*2.471)</f>
        <v>25.140287480331043</v>
      </c>
    </row>
    <row r="128" spans="1:20" x14ac:dyDescent="0.2">
      <c r="A128">
        <f t="shared" si="11"/>
        <v>1987</v>
      </c>
      <c r="B128" s="7">
        <f t="shared" si="16"/>
        <v>1151.21</v>
      </c>
      <c r="C128" s="7">
        <f t="shared" si="16"/>
        <v>0</v>
      </c>
      <c r="D128" s="7">
        <f t="shared" si="16"/>
        <v>0</v>
      </c>
      <c r="E128" s="7">
        <f t="shared" si="16"/>
        <v>0</v>
      </c>
      <c r="F128" s="7">
        <f t="shared" si="16"/>
        <v>43.776000000000003</v>
      </c>
      <c r="G128" s="7">
        <f t="shared" si="16"/>
        <v>94.4</v>
      </c>
      <c r="H128" s="7">
        <f t="shared" si="16"/>
        <v>0</v>
      </c>
      <c r="I128" s="7">
        <f t="shared" si="16"/>
        <v>648.09</v>
      </c>
      <c r="J128" s="7">
        <f t="shared" si="16"/>
        <v>547.36</v>
      </c>
      <c r="K128" s="7">
        <f t="shared" si="16"/>
        <v>0</v>
      </c>
      <c r="L128" s="7">
        <f t="shared" si="16"/>
        <v>0</v>
      </c>
      <c r="M128" s="7">
        <f t="shared" si="16"/>
        <v>0</v>
      </c>
      <c r="N128" s="7">
        <f t="shared" si="16"/>
        <v>0</v>
      </c>
      <c r="O128" s="7">
        <f t="shared" si="16"/>
        <v>5743.1</v>
      </c>
      <c r="P128" s="7">
        <f t="shared" si="16"/>
        <v>319.2</v>
      </c>
      <c r="Q128" s="7">
        <f t="shared" si="16"/>
        <v>1711.9455782312923</v>
      </c>
      <c r="R128" s="8">
        <f t="shared" si="14"/>
        <v>10259.081578231295</v>
      </c>
      <c r="S128" s="8"/>
      <c r="T128" s="8">
        <f>2205*R128/(area!B26*2.471)</f>
        <v>25.988373764749142</v>
      </c>
    </row>
    <row r="129" spans="1:20" x14ac:dyDescent="0.2">
      <c r="A129">
        <f t="shared" si="11"/>
        <v>1988</v>
      </c>
      <c r="B129" s="7">
        <f t="shared" si="16"/>
        <v>1120.5</v>
      </c>
      <c r="C129" s="7">
        <f t="shared" si="16"/>
        <v>0</v>
      </c>
      <c r="D129" s="7">
        <f t="shared" si="16"/>
        <v>0</v>
      </c>
      <c r="E129" s="7">
        <f t="shared" si="16"/>
        <v>0</v>
      </c>
      <c r="F129" s="7">
        <f t="shared" si="16"/>
        <v>39.671999999999997</v>
      </c>
      <c r="G129" s="7">
        <f t="shared" si="16"/>
        <v>88.48</v>
      </c>
      <c r="H129" s="7">
        <f t="shared" si="16"/>
        <v>0</v>
      </c>
      <c r="I129" s="7">
        <f t="shared" si="16"/>
        <v>524.11500000000001</v>
      </c>
      <c r="J129" s="7">
        <f t="shared" si="16"/>
        <v>542.96</v>
      </c>
      <c r="K129" s="7">
        <f t="shared" si="16"/>
        <v>0</v>
      </c>
      <c r="L129" s="7">
        <f t="shared" si="16"/>
        <v>0</v>
      </c>
      <c r="M129" s="7">
        <f t="shared" si="16"/>
        <v>0</v>
      </c>
      <c r="N129" s="7">
        <f t="shared" si="16"/>
        <v>0</v>
      </c>
      <c r="O129" s="7">
        <f t="shared" si="16"/>
        <v>6520.5</v>
      </c>
      <c r="P129" s="7">
        <f t="shared" si="16"/>
        <v>312.8</v>
      </c>
      <c r="Q129" s="7">
        <f t="shared" si="16"/>
        <v>1699.4285714285713</v>
      </c>
      <c r="R129" s="8">
        <f t="shared" si="14"/>
        <v>10848.455571428569</v>
      </c>
      <c r="S129" s="8"/>
      <c r="T129" s="8">
        <f>2205*R129/(area!B27*2.471)</f>
        <v>27.652970267670671</v>
      </c>
    </row>
    <row r="130" spans="1:20" x14ac:dyDescent="0.2">
      <c r="A130">
        <f t="shared" si="11"/>
        <v>1989</v>
      </c>
      <c r="B130" s="7">
        <f t="shared" si="16"/>
        <v>1519.7300000000002</v>
      </c>
      <c r="C130" s="7">
        <f t="shared" si="16"/>
        <v>0</v>
      </c>
      <c r="D130" s="7">
        <f t="shared" si="16"/>
        <v>0</v>
      </c>
      <c r="E130" s="7">
        <f t="shared" si="16"/>
        <v>0</v>
      </c>
      <c r="F130" s="7">
        <f t="shared" si="16"/>
        <v>49.247999999999998</v>
      </c>
      <c r="G130" s="7">
        <f t="shared" si="16"/>
        <v>84.16</v>
      </c>
      <c r="H130" s="7">
        <f t="shared" si="16"/>
        <v>0</v>
      </c>
      <c r="I130" s="7">
        <f t="shared" si="16"/>
        <v>550.62</v>
      </c>
      <c r="J130" s="7">
        <f t="shared" si="16"/>
        <v>540.32000000000005</v>
      </c>
      <c r="K130" s="7">
        <f t="shared" si="16"/>
        <v>0</v>
      </c>
      <c r="L130" s="7">
        <f t="shared" si="16"/>
        <v>0</v>
      </c>
      <c r="M130" s="7">
        <f t="shared" si="16"/>
        <v>0</v>
      </c>
      <c r="N130" s="7">
        <f t="shared" si="16"/>
        <v>0</v>
      </c>
      <c r="O130" s="7">
        <f t="shared" si="16"/>
        <v>7135.75</v>
      </c>
      <c r="P130" s="7">
        <f t="shared" si="16"/>
        <v>261.60000000000002</v>
      </c>
      <c r="Q130" s="7">
        <f t="shared" si="16"/>
        <v>1788.2993197278909</v>
      </c>
      <c r="R130" s="8">
        <f t="shared" si="14"/>
        <v>11929.727319727892</v>
      </c>
      <c r="S130" s="8"/>
      <c r="T130" s="8">
        <f>2205*R130/(area!B28*2.471)</f>
        <v>30.826770873894457</v>
      </c>
    </row>
    <row r="131" spans="1:20" x14ac:dyDescent="0.2">
      <c r="A131">
        <f t="shared" si="11"/>
        <v>1990</v>
      </c>
      <c r="B131" s="7">
        <f t="shared" si="16"/>
        <v>1166.1500000000001</v>
      </c>
      <c r="C131" s="7">
        <f t="shared" si="16"/>
        <v>0</v>
      </c>
      <c r="D131" s="7">
        <f t="shared" si="16"/>
        <v>0</v>
      </c>
      <c r="E131" s="7">
        <f t="shared" si="16"/>
        <v>0</v>
      </c>
      <c r="F131" s="7">
        <f t="shared" si="16"/>
        <v>43.776000000000003</v>
      </c>
      <c r="G131" s="7">
        <f t="shared" si="16"/>
        <v>60.96</v>
      </c>
      <c r="H131" s="7">
        <f t="shared" si="16"/>
        <v>0</v>
      </c>
      <c r="I131" s="7">
        <f t="shared" si="16"/>
        <v>418.95000000000005</v>
      </c>
      <c r="J131" s="7">
        <f t="shared" si="16"/>
        <v>404.80000000000007</v>
      </c>
      <c r="K131" s="7">
        <f t="shared" si="16"/>
        <v>0</v>
      </c>
      <c r="L131" s="7">
        <f t="shared" si="16"/>
        <v>0</v>
      </c>
      <c r="M131" s="7">
        <f t="shared" si="16"/>
        <v>0</v>
      </c>
      <c r="N131" s="7">
        <f t="shared" si="16"/>
        <v>0</v>
      </c>
      <c r="O131" s="7">
        <f t="shared" si="16"/>
        <v>6201.95</v>
      </c>
      <c r="P131" s="7">
        <f t="shared" si="16"/>
        <v>214.4</v>
      </c>
      <c r="Q131" s="7">
        <f t="shared" si="16"/>
        <v>1769.5238095238094</v>
      </c>
      <c r="R131" s="8">
        <f t="shared" si="14"/>
        <v>10280.509809523808</v>
      </c>
      <c r="S131" s="8"/>
      <c r="T131" s="8">
        <f>2205*R131/(area!B29*2.471)</f>
        <v>27.115092032369123</v>
      </c>
    </row>
    <row r="132" spans="1:20" x14ac:dyDescent="0.2">
      <c r="A132">
        <f t="shared" si="11"/>
        <v>1991</v>
      </c>
      <c r="B132" s="7">
        <f t="shared" si="16"/>
        <v>1160.3399999999999</v>
      </c>
      <c r="C132" s="7">
        <f t="shared" si="16"/>
        <v>0</v>
      </c>
      <c r="D132" s="7">
        <f t="shared" si="16"/>
        <v>0</v>
      </c>
      <c r="E132" s="7">
        <f t="shared" si="16"/>
        <v>0</v>
      </c>
      <c r="F132" s="7">
        <f t="shared" si="16"/>
        <v>52.667999999999999</v>
      </c>
      <c r="G132" s="7">
        <f t="shared" si="16"/>
        <v>91.52</v>
      </c>
      <c r="H132" s="7">
        <f t="shared" si="16"/>
        <v>0</v>
      </c>
      <c r="I132" s="7">
        <f t="shared" si="16"/>
        <v>387.31500000000005</v>
      </c>
      <c r="J132" s="7">
        <f t="shared" si="16"/>
        <v>278.08</v>
      </c>
      <c r="K132" s="7">
        <f t="shared" si="16"/>
        <v>0</v>
      </c>
      <c r="L132" s="7">
        <f t="shared" si="16"/>
        <v>26.239999999999995</v>
      </c>
      <c r="M132" s="7">
        <f t="shared" si="16"/>
        <v>70.8</v>
      </c>
      <c r="N132" s="7">
        <f t="shared" si="16"/>
        <v>0</v>
      </c>
      <c r="O132" s="7">
        <f t="shared" si="16"/>
        <v>4594.25</v>
      </c>
      <c r="P132" s="7">
        <f t="shared" si="16"/>
        <v>204.8</v>
      </c>
      <c r="Q132" s="7">
        <f t="shared" si="16"/>
        <v>1652.4625850340135</v>
      </c>
      <c r="R132" s="8">
        <f t="shared" si="14"/>
        <v>8518.4755850340134</v>
      </c>
      <c r="S132" s="8"/>
      <c r="T132" s="8">
        <f>2205*R132/(area!B30*2.471)</f>
        <v>22.624699487252478</v>
      </c>
    </row>
    <row r="133" spans="1:20" x14ac:dyDescent="0.2">
      <c r="A133">
        <f t="shared" si="11"/>
        <v>1992</v>
      </c>
      <c r="B133" s="7">
        <f t="shared" si="16"/>
        <v>1717.2700000000002</v>
      </c>
      <c r="C133" s="7">
        <f t="shared" si="16"/>
        <v>0</v>
      </c>
      <c r="D133" s="7">
        <f t="shared" si="16"/>
        <v>0</v>
      </c>
      <c r="E133" s="7">
        <f t="shared" si="16"/>
        <v>0</v>
      </c>
      <c r="F133" s="7">
        <f t="shared" si="16"/>
        <v>77.975999999999999</v>
      </c>
      <c r="G133" s="7">
        <f t="shared" si="16"/>
        <v>88.96</v>
      </c>
      <c r="H133" s="7">
        <f t="shared" si="16"/>
        <v>0</v>
      </c>
      <c r="I133" s="7">
        <f t="shared" si="16"/>
        <v>395.01000000000005</v>
      </c>
      <c r="J133" s="7">
        <f t="shared" si="16"/>
        <v>623.91999999999996</v>
      </c>
      <c r="K133" s="7">
        <f t="shared" si="16"/>
        <v>0</v>
      </c>
      <c r="L133" s="7">
        <f t="shared" si="16"/>
        <v>0</v>
      </c>
      <c r="M133" s="7">
        <f t="shared" si="16"/>
        <v>102</v>
      </c>
      <c r="N133" s="7">
        <f t="shared" si="16"/>
        <v>0</v>
      </c>
      <c r="O133" s="7">
        <f t="shared" si="16"/>
        <v>7417.5</v>
      </c>
      <c r="P133" s="7">
        <f t="shared" si="16"/>
        <v>260.8</v>
      </c>
      <c r="Q133" s="7">
        <f t="shared" si="16"/>
        <v>2175.0748299319725</v>
      </c>
      <c r="R133" s="8">
        <f t="shared" si="14"/>
        <v>12858.510829931973</v>
      </c>
      <c r="S133" s="8"/>
      <c r="T133" s="8">
        <f>2205*R133/(area!B31*2.471)</f>
        <v>32.793411673158701</v>
      </c>
    </row>
    <row r="134" spans="1:20" x14ac:dyDescent="0.2">
      <c r="A134">
        <f t="shared" si="11"/>
        <v>1993</v>
      </c>
      <c r="B134" s="7">
        <f t="shared" si="16"/>
        <v>1251.6400000000001</v>
      </c>
      <c r="C134" s="7">
        <f t="shared" si="16"/>
        <v>0</v>
      </c>
      <c r="D134" s="7">
        <f t="shared" si="16"/>
        <v>0</v>
      </c>
      <c r="E134" s="7">
        <f t="shared" si="16"/>
        <v>0</v>
      </c>
      <c r="F134" s="7">
        <f t="shared" si="16"/>
        <v>64.98</v>
      </c>
      <c r="G134" s="7">
        <f t="shared" si="16"/>
        <v>107.36</v>
      </c>
      <c r="H134" s="7">
        <f t="shared" si="16"/>
        <v>0</v>
      </c>
      <c r="I134" s="7">
        <f t="shared" si="16"/>
        <v>251.37000000000003</v>
      </c>
      <c r="J134" s="7">
        <f t="shared" si="16"/>
        <v>372.24000000000007</v>
      </c>
      <c r="K134" s="7">
        <f t="shared" si="16"/>
        <v>0</v>
      </c>
      <c r="L134" s="7">
        <f t="shared" si="16"/>
        <v>0</v>
      </c>
      <c r="M134" s="7">
        <f t="shared" si="16"/>
        <v>198</v>
      </c>
      <c r="N134" s="7">
        <f t="shared" si="16"/>
        <v>0</v>
      </c>
      <c r="O134" s="7">
        <f t="shared" si="16"/>
        <v>6640.6750000000002</v>
      </c>
      <c r="P134" s="7">
        <f t="shared" si="16"/>
        <v>253.6</v>
      </c>
      <c r="Q134" s="7">
        <f t="shared" si="16"/>
        <v>2006.5306122448978</v>
      </c>
      <c r="R134" s="8">
        <f t="shared" si="14"/>
        <v>11146.395612244898</v>
      </c>
      <c r="S134" s="8"/>
      <c r="T134" s="8">
        <f>2205*R134/(area!B32*2.471)</f>
        <v>27.553219616942197</v>
      </c>
    </row>
    <row r="135" spans="1:20" x14ac:dyDescent="0.2">
      <c r="A135">
        <f t="shared" si="11"/>
        <v>1994</v>
      </c>
      <c r="B135" s="7">
        <f t="shared" si="16"/>
        <v>1147.06</v>
      </c>
      <c r="C135" s="7">
        <f t="shared" si="16"/>
        <v>0</v>
      </c>
      <c r="D135" s="7">
        <f t="shared" si="16"/>
        <v>0</v>
      </c>
      <c r="E135" s="7">
        <f t="shared" si="16"/>
        <v>0</v>
      </c>
      <c r="F135" s="7">
        <f t="shared" si="16"/>
        <v>75.239999999999995</v>
      </c>
      <c r="G135" s="7">
        <f t="shared" si="16"/>
        <v>106.88</v>
      </c>
      <c r="H135" s="7">
        <f t="shared" si="16"/>
        <v>0</v>
      </c>
      <c r="I135" s="7">
        <f t="shared" si="16"/>
        <v>238.54500000000002</v>
      </c>
      <c r="J135" s="7">
        <f t="shared" si="16"/>
        <v>365.20000000000005</v>
      </c>
      <c r="K135" s="7">
        <f t="shared" si="16"/>
        <v>0</v>
      </c>
      <c r="L135" s="7">
        <f t="shared" si="16"/>
        <v>0</v>
      </c>
      <c r="M135" s="7">
        <f t="shared" si="16"/>
        <v>147.6</v>
      </c>
      <c r="N135" s="7">
        <f t="shared" si="16"/>
        <v>0</v>
      </c>
      <c r="O135" s="7">
        <f t="shared" si="16"/>
        <v>6906.3249999999998</v>
      </c>
      <c r="P135" s="7">
        <f t="shared" si="16"/>
        <v>296</v>
      </c>
      <c r="Q135" s="7">
        <f t="shared" si="16"/>
        <v>2033.7414965986395</v>
      </c>
      <c r="R135" s="8">
        <f t="shared" si="14"/>
        <v>11316.591496598639</v>
      </c>
      <c r="S135" s="8"/>
      <c r="T135" s="8">
        <f>2205*R135/(area!B33*2.471)</f>
        <v>27.937744454172307</v>
      </c>
    </row>
    <row r="136" spans="1:20" x14ac:dyDescent="0.2">
      <c r="A136">
        <f t="shared" si="11"/>
        <v>1995</v>
      </c>
      <c r="B136" s="7">
        <f t="shared" si="16"/>
        <v>1265.75</v>
      </c>
      <c r="C136" s="7">
        <f t="shared" si="16"/>
        <v>0</v>
      </c>
      <c r="D136" s="7">
        <f t="shared" si="16"/>
        <v>0</v>
      </c>
      <c r="E136" s="7">
        <f t="shared" si="16"/>
        <v>0</v>
      </c>
      <c r="F136" s="7">
        <f t="shared" si="16"/>
        <v>90.287999999999997</v>
      </c>
      <c r="G136" s="7">
        <f t="shared" si="16"/>
        <v>143.84</v>
      </c>
      <c r="H136" s="7">
        <f t="shared" si="16"/>
        <v>0</v>
      </c>
      <c r="I136" s="7">
        <f t="shared" si="16"/>
        <v>215.46000000000004</v>
      </c>
      <c r="J136" s="7">
        <f t="shared" si="16"/>
        <v>390.72000000000008</v>
      </c>
      <c r="K136" s="7">
        <f t="shared" si="16"/>
        <v>0</v>
      </c>
      <c r="L136" s="7">
        <f t="shared" si="16"/>
        <v>0</v>
      </c>
      <c r="M136" s="7">
        <f t="shared" si="16"/>
        <v>75.599999999999994</v>
      </c>
      <c r="N136" s="7">
        <f t="shared" si="16"/>
        <v>0</v>
      </c>
      <c r="O136" s="7">
        <f t="shared" si="16"/>
        <v>6885.625</v>
      </c>
      <c r="P136" s="7">
        <f t="shared" si="16"/>
        <v>376</v>
      </c>
      <c r="Q136" s="7">
        <f t="shared" si="16"/>
        <v>2269.7687074829932</v>
      </c>
      <c r="R136" s="8">
        <f t="shared" si="14"/>
        <v>11713.051707482993</v>
      </c>
      <c r="S136" s="8"/>
      <c r="T136" s="8">
        <f>2205*R136/(area!B34*2.471)</f>
        <v>28.05234639493602</v>
      </c>
    </row>
    <row r="137" spans="1:20" x14ac:dyDescent="0.2">
      <c r="A137">
        <f t="shared" si="11"/>
        <v>1996</v>
      </c>
      <c r="B137" s="7">
        <f t="shared" si="16"/>
        <v>1591.1100000000001</v>
      </c>
      <c r="C137" s="7">
        <f t="shared" si="16"/>
        <v>0</v>
      </c>
      <c r="D137" s="7">
        <f t="shared" si="16"/>
        <v>0</v>
      </c>
      <c r="E137" s="7">
        <f t="shared" si="16"/>
        <v>0</v>
      </c>
      <c r="F137" s="7">
        <f t="shared" si="16"/>
        <v>88.236000000000004</v>
      </c>
      <c r="G137" s="7">
        <f t="shared" si="16"/>
        <v>94.08</v>
      </c>
      <c r="H137" s="7">
        <f t="shared" si="16"/>
        <v>0</v>
      </c>
      <c r="I137" s="7">
        <f t="shared" si="16"/>
        <v>258.21000000000004</v>
      </c>
      <c r="J137" s="7">
        <f t="shared" si="16"/>
        <v>425.92000000000007</v>
      </c>
      <c r="K137" s="7">
        <f t="shared" si="16"/>
        <v>0</v>
      </c>
      <c r="L137" s="7">
        <f t="shared" si="16"/>
        <v>0</v>
      </c>
      <c r="M137" s="7">
        <f t="shared" si="16"/>
        <v>52.8</v>
      </c>
      <c r="N137" s="7">
        <f t="shared" si="16"/>
        <v>0</v>
      </c>
      <c r="O137" s="7">
        <f t="shared" si="16"/>
        <v>7767.6750000000002</v>
      </c>
      <c r="P137" s="7">
        <f t="shared" si="16"/>
        <v>437.6</v>
      </c>
      <c r="Q137" s="7">
        <f t="shared" si="16"/>
        <v>2373.5510204081634</v>
      </c>
      <c r="R137" s="8">
        <f t="shared" si="14"/>
        <v>13089.182020408165</v>
      </c>
      <c r="S137" s="8"/>
      <c r="T137" s="8">
        <f>2205*R137/(area!B35*2.471)</f>
        <v>30.842431048738781</v>
      </c>
    </row>
    <row r="138" spans="1:20" x14ac:dyDescent="0.2">
      <c r="A138">
        <f t="shared" si="11"/>
        <v>1997</v>
      </c>
      <c r="B138" s="7">
        <f t="shared" si="16"/>
        <v>1706.4800000000002</v>
      </c>
      <c r="C138" s="7">
        <f t="shared" si="16"/>
        <v>0</v>
      </c>
      <c r="D138" s="7">
        <f t="shared" si="16"/>
        <v>0</v>
      </c>
      <c r="E138" s="7">
        <f t="shared" si="16"/>
        <v>0</v>
      </c>
      <c r="F138" s="7">
        <f t="shared" si="16"/>
        <v>75.239999999999995</v>
      </c>
      <c r="G138" s="7">
        <f t="shared" si="16"/>
        <v>88.48</v>
      </c>
      <c r="H138" s="7">
        <f t="shared" si="16"/>
        <v>0</v>
      </c>
      <c r="I138" s="7">
        <f t="shared" si="16"/>
        <v>222.30000000000004</v>
      </c>
      <c r="J138" s="7">
        <f t="shared" si="16"/>
        <v>372.24000000000007</v>
      </c>
      <c r="K138" s="7">
        <f t="shared" si="16"/>
        <v>0</v>
      </c>
      <c r="L138" s="7">
        <f t="shared" si="16"/>
        <v>0</v>
      </c>
      <c r="M138" s="7">
        <f t="shared" si="16"/>
        <v>68.400000000000006</v>
      </c>
      <c r="N138" s="7">
        <f t="shared" si="16"/>
        <v>0</v>
      </c>
      <c r="O138" s="7">
        <f t="shared" si="16"/>
        <v>6249.6750000000002</v>
      </c>
      <c r="P138" s="7">
        <f t="shared" si="16"/>
        <v>374.4</v>
      </c>
      <c r="Q138" s="7">
        <f t="shared" si="16"/>
        <v>2455.1836734693879</v>
      </c>
      <c r="R138" s="8">
        <f t="shared" si="14"/>
        <v>11612.398673469388</v>
      </c>
      <c r="S138" s="8"/>
      <c r="T138" s="8">
        <f>2205*R138/(area!B36*2.471)</f>
        <v>27.235014861149061</v>
      </c>
    </row>
    <row r="139" spans="1:20" x14ac:dyDescent="0.2">
      <c r="A139">
        <f t="shared" si="11"/>
        <v>1998</v>
      </c>
      <c r="B139" s="7">
        <f t="shared" si="16"/>
        <v>1633.4400000000003</v>
      </c>
      <c r="C139" s="7">
        <f t="shared" si="16"/>
        <v>0</v>
      </c>
      <c r="D139" s="7">
        <f t="shared" si="16"/>
        <v>0</v>
      </c>
      <c r="E139" s="7">
        <f t="shared" si="16"/>
        <v>0</v>
      </c>
      <c r="F139" s="7">
        <f t="shared" si="16"/>
        <v>102.6</v>
      </c>
      <c r="G139" s="7">
        <f t="shared" si="16"/>
        <v>119.04</v>
      </c>
      <c r="H139" s="7">
        <f t="shared" si="16"/>
        <v>0</v>
      </c>
      <c r="I139" s="7">
        <f t="shared" si="16"/>
        <v>192.37500000000003</v>
      </c>
      <c r="J139" s="7">
        <f t="shared" si="16"/>
        <v>358.16</v>
      </c>
      <c r="K139" s="7">
        <f t="shared" si="16"/>
        <v>0</v>
      </c>
      <c r="L139" s="7">
        <f t="shared" si="16"/>
        <v>0</v>
      </c>
      <c r="M139" s="7">
        <f t="shared" si="16"/>
        <v>73.2</v>
      </c>
      <c r="N139" s="7">
        <f t="shared" si="16"/>
        <v>0</v>
      </c>
      <c r="O139" s="7">
        <f t="shared" si="16"/>
        <v>5549.9</v>
      </c>
      <c r="P139" s="7">
        <f t="shared" si="16"/>
        <v>406.4</v>
      </c>
      <c r="Q139" s="7">
        <f t="shared" si="16"/>
        <v>2457.687074829932</v>
      </c>
      <c r="R139" s="8">
        <f t="shared" si="14"/>
        <v>10892.802074829931</v>
      </c>
      <c r="S139" s="8"/>
      <c r="T139" s="8">
        <f>2205*R139/(area!B37*2.471)</f>
        <v>25.692183131402622</v>
      </c>
    </row>
    <row r="140" spans="1:20" x14ac:dyDescent="0.2">
      <c r="A140">
        <f t="shared" si="11"/>
        <v>1999</v>
      </c>
      <c r="B140" s="7">
        <f t="shared" si="16"/>
        <v>1269.9000000000001</v>
      </c>
      <c r="C140" s="7">
        <f t="shared" si="16"/>
        <v>0</v>
      </c>
      <c r="D140" s="7">
        <f t="shared" si="16"/>
        <v>0</v>
      </c>
      <c r="E140" s="7">
        <f t="shared" si="16"/>
        <v>0</v>
      </c>
      <c r="F140" s="7">
        <f t="shared" si="16"/>
        <v>64.98</v>
      </c>
      <c r="G140" s="7">
        <f t="shared" si="16"/>
        <v>123.36</v>
      </c>
      <c r="H140" s="7">
        <f t="shared" si="16"/>
        <v>0</v>
      </c>
      <c r="I140" s="7">
        <f t="shared" si="16"/>
        <v>162.44999999999999</v>
      </c>
      <c r="J140" s="7">
        <f t="shared" si="16"/>
        <v>337.92</v>
      </c>
      <c r="K140" s="7">
        <f t="shared" si="16"/>
        <v>0</v>
      </c>
      <c r="L140" s="7">
        <f t="shared" si="16"/>
        <v>0</v>
      </c>
      <c r="M140" s="7">
        <f t="shared" si="16"/>
        <v>64.8</v>
      </c>
      <c r="N140" s="7">
        <f t="shared" si="16"/>
        <v>0</v>
      </c>
      <c r="O140" s="7">
        <f t="shared" si="16"/>
        <v>5602.2250000000004</v>
      </c>
      <c r="P140" s="7">
        <f t="shared" si="16"/>
        <v>380</v>
      </c>
      <c r="Q140" s="7">
        <f t="shared" si="16"/>
        <v>2359.6190476190477</v>
      </c>
      <c r="R140" s="8">
        <f t="shared" si="14"/>
        <v>10365.254047619048</v>
      </c>
      <c r="S140" s="8"/>
      <c r="T140" s="8">
        <f>2205*R140/(area!B38*2.471)</f>
        <v>25.002227848040754</v>
      </c>
    </row>
    <row r="141" spans="1:20" x14ac:dyDescent="0.2">
      <c r="A141">
        <f t="shared" si="11"/>
        <v>2000</v>
      </c>
      <c r="B141" s="7">
        <f t="shared" si="16"/>
        <v>1645.8900000000003</v>
      </c>
      <c r="C141" s="7">
        <f t="shared" si="16"/>
        <v>0</v>
      </c>
      <c r="D141" s="7">
        <f t="shared" si="16"/>
        <v>0</v>
      </c>
      <c r="E141" s="7">
        <f t="shared" si="16"/>
        <v>0</v>
      </c>
      <c r="F141" s="7">
        <f t="shared" si="16"/>
        <v>77.292000000000002</v>
      </c>
      <c r="G141" s="7">
        <f t="shared" si="16"/>
        <v>169.76</v>
      </c>
      <c r="H141" s="7">
        <f t="shared" si="16"/>
        <v>0</v>
      </c>
      <c r="I141" s="7">
        <f t="shared" si="16"/>
        <v>156.465</v>
      </c>
      <c r="J141" s="7">
        <f t="shared" si="16"/>
        <v>369.60000000000008</v>
      </c>
      <c r="K141" s="7">
        <f t="shared" si="16"/>
        <v>0</v>
      </c>
      <c r="L141" s="7">
        <f t="shared" si="16"/>
        <v>0</v>
      </c>
      <c r="M141" s="7">
        <f t="shared" si="16"/>
        <v>56.4</v>
      </c>
      <c r="N141" s="7">
        <f t="shared" si="16"/>
        <v>0</v>
      </c>
      <c r="O141" s="7">
        <f t="shared" si="16"/>
        <v>6333.05</v>
      </c>
      <c r="P141" s="7">
        <f t="shared" si="16"/>
        <v>457.6</v>
      </c>
      <c r="Q141" s="7">
        <f t="shared" si="16"/>
        <v>2418.1224489795918</v>
      </c>
      <c r="R141" s="8">
        <f t="shared" si="14"/>
        <v>11684.179448979592</v>
      </c>
      <c r="S141" s="8"/>
      <c r="T141" s="8">
        <f>2205*R141/(area!B39*2.471)</f>
        <v>27.803923260498436</v>
      </c>
    </row>
    <row r="142" spans="1:20" x14ac:dyDescent="0.2">
      <c r="A142">
        <f t="shared" si="11"/>
        <v>2001</v>
      </c>
      <c r="B142" s="7">
        <f t="shared" si="16"/>
        <v>1359.54</v>
      </c>
      <c r="C142" s="7">
        <f t="shared" si="16"/>
        <v>0</v>
      </c>
      <c r="D142" s="7">
        <f t="shared" si="16"/>
        <v>0</v>
      </c>
      <c r="E142" s="7">
        <f t="shared" si="16"/>
        <v>0</v>
      </c>
      <c r="F142" s="7">
        <f t="shared" si="16"/>
        <v>112.176</v>
      </c>
      <c r="G142" s="7">
        <f t="shared" si="16"/>
        <v>219.2</v>
      </c>
      <c r="H142" s="7">
        <f t="shared" si="16"/>
        <v>0</v>
      </c>
      <c r="I142" s="7">
        <f t="shared" si="16"/>
        <v>138.51</v>
      </c>
      <c r="J142" s="7">
        <f t="shared" si="16"/>
        <v>304.48</v>
      </c>
      <c r="K142" s="7">
        <f t="shared" si="16"/>
        <v>0</v>
      </c>
      <c r="L142" s="7">
        <f t="shared" si="16"/>
        <v>0</v>
      </c>
      <c r="M142" s="7">
        <f t="shared" si="16"/>
        <v>52.8</v>
      </c>
      <c r="N142" s="7">
        <f t="shared" si="16"/>
        <v>0</v>
      </c>
      <c r="O142" s="7">
        <f t="shared" si="16"/>
        <v>5858.1</v>
      </c>
      <c r="P142" s="7">
        <f t="shared" si="16"/>
        <v>405.6</v>
      </c>
      <c r="Q142" s="7">
        <f t="shared" ref="Q142" si="17">Q$107*Q40/1000</f>
        <v>1824.9795918367347</v>
      </c>
      <c r="R142" s="8">
        <f t="shared" si="14"/>
        <v>10275.385591836735</v>
      </c>
      <c r="S142" s="8"/>
      <c r="T142" s="8">
        <f>2205*R142/(area!B40*2.471)</f>
        <v>23.363300044118848</v>
      </c>
    </row>
    <row r="143" spans="1:20" x14ac:dyDescent="0.2">
      <c r="A143">
        <f t="shared" si="11"/>
        <v>2002</v>
      </c>
      <c r="B143" s="7">
        <f t="shared" ref="B143:Q154" si="18">B$107*B41/1000</f>
        <v>1671.6200000000003</v>
      </c>
      <c r="C143" s="7">
        <f t="shared" si="18"/>
        <v>0</v>
      </c>
      <c r="D143" s="7">
        <f t="shared" si="18"/>
        <v>0</v>
      </c>
      <c r="E143" s="7">
        <f t="shared" si="18"/>
        <v>0</v>
      </c>
      <c r="F143" s="7">
        <f t="shared" si="18"/>
        <v>160.74</v>
      </c>
      <c r="G143" s="7">
        <f t="shared" si="18"/>
        <v>236.64</v>
      </c>
      <c r="H143" s="7">
        <f t="shared" si="18"/>
        <v>0</v>
      </c>
      <c r="I143" s="7">
        <f t="shared" si="18"/>
        <v>214.60500000000002</v>
      </c>
      <c r="J143" s="7">
        <f t="shared" si="18"/>
        <v>397.76000000000005</v>
      </c>
      <c r="K143" s="7">
        <f t="shared" si="18"/>
        <v>0</v>
      </c>
      <c r="L143" s="7">
        <f t="shared" si="18"/>
        <v>0</v>
      </c>
      <c r="M143" s="7">
        <f t="shared" si="18"/>
        <v>80.400000000000006</v>
      </c>
      <c r="N143" s="7">
        <f t="shared" si="18"/>
        <v>0</v>
      </c>
      <c r="O143" s="7">
        <f t="shared" si="18"/>
        <v>6567.0749999999998</v>
      </c>
      <c r="P143" s="7">
        <f t="shared" si="18"/>
        <v>620</v>
      </c>
      <c r="Q143" s="7">
        <f t="shared" si="18"/>
        <v>2524.6258503401359</v>
      </c>
      <c r="R143" s="8">
        <f t="shared" si="14"/>
        <v>12473.465850340137</v>
      </c>
      <c r="S143" s="8"/>
      <c r="T143" s="8">
        <f>2205*R143/(area!B41*2.471)</f>
        <v>28.677739656223622</v>
      </c>
    </row>
    <row r="144" spans="1:20" x14ac:dyDescent="0.2">
      <c r="A144">
        <f t="shared" si="11"/>
        <v>2003</v>
      </c>
      <c r="B144" s="7">
        <f t="shared" si="18"/>
        <v>1404.3600000000001</v>
      </c>
      <c r="C144" s="7">
        <f t="shared" si="18"/>
        <v>0</v>
      </c>
      <c r="D144" s="7">
        <f t="shared" si="18"/>
        <v>0</v>
      </c>
      <c r="E144" s="7">
        <f t="shared" si="18"/>
        <v>0</v>
      </c>
      <c r="F144" s="7">
        <f t="shared" si="18"/>
        <v>147.06</v>
      </c>
      <c r="G144" s="7">
        <f t="shared" si="18"/>
        <v>222.08</v>
      </c>
      <c r="H144" s="7">
        <f t="shared" si="18"/>
        <v>0</v>
      </c>
      <c r="I144" s="7">
        <f t="shared" si="18"/>
        <v>157.32</v>
      </c>
      <c r="J144" s="7">
        <f t="shared" si="18"/>
        <v>331.76</v>
      </c>
      <c r="K144" s="7">
        <f t="shared" si="18"/>
        <v>0</v>
      </c>
      <c r="L144" s="7">
        <f t="shared" si="18"/>
        <v>0</v>
      </c>
      <c r="M144" s="7">
        <f t="shared" si="18"/>
        <v>64.8</v>
      </c>
      <c r="N144" s="7">
        <f t="shared" si="18"/>
        <v>0</v>
      </c>
      <c r="O144" s="7">
        <f t="shared" si="18"/>
        <v>7109.875</v>
      </c>
      <c r="P144" s="7">
        <f t="shared" si="18"/>
        <v>452</v>
      </c>
      <c r="Q144" s="7">
        <f t="shared" si="18"/>
        <v>2394.2312925170068</v>
      </c>
      <c r="R144" s="8">
        <f t="shared" si="14"/>
        <v>12283.486292517007</v>
      </c>
      <c r="S144" s="8"/>
      <c r="T144" s="8">
        <f>2205*R144/(area!B42*2.471)</f>
        <v>28.626604082975991</v>
      </c>
    </row>
    <row r="145" spans="1:20" x14ac:dyDescent="0.2">
      <c r="A145">
        <f t="shared" si="11"/>
        <v>2004</v>
      </c>
      <c r="B145" s="7">
        <f t="shared" si="18"/>
        <v>1422.6200000000003</v>
      </c>
      <c r="C145" s="7">
        <f t="shared" si="18"/>
        <v>0</v>
      </c>
      <c r="D145" s="7">
        <f t="shared" si="18"/>
        <v>0</v>
      </c>
      <c r="E145" s="7">
        <f t="shared" si="18"/>
        <v>0</v>
      </c>
      <c r="F145" s="7">
        <f t="shared" si="18"/>
        <v>181.26</v>
      </c>
      <c r="G145" s="7">
        <f t="shared" si="18"/>
        <v>219.04</v>
      </c>
      <c r="H145" s="7">
        <f t="shared" si="18"/>
        <v>0</v>
      </c>
      <c r="I145" s="7">
        <f t="shared" si="18"/>
        <v>141.93</v>
      </c>
      <c r="J145" s="7">
        <f t="shared" si="18"/>
        <v>323.83999999999997</v>
      </c>
      <c r="K145" s="7">
        <f t="shared" si="18"/>
        <v>0</v>
      </c>
      <c r="L145" s="7">
        <f t="shared" si="18"/>
        <v>0</v>
      </c>
      <c r="M145" s="7">
        <f t="shared" si="18"/>
        <v>78</v>
      </c>
      <c r="N145" s="7">
        <f t="shared" si="18"/>
        <v>0</v>
      </c>
      <c r="O145" s="7">
        <f t="shared" si="18"/>
        <v>6296.25</v>
      </c>
      <c r="P145" s="7">
        <f t="shared" si="18"/>
        <v>500.8</v>
      </c>
      <c r="Q145" s="7">
        <f t="shared" si="18"/>
        <v>2539.9183673469388</v>
      </c>
      <c r="R145" s="8">
        <f t="shared" si="14"/>
        <v>11703.658367346939</v>
      </c>
      <c r="S145" s="8"/>
      <c r="T145" s="8">
        <f>2205*R145/(area!B43*2.471)</f>
        <v>27.095885454923444</v>
      </c>
    </row>
    <row r="146" spans="1:20" x14ac:dyDescent="0.2">
      <c r="A146">
        <f t="shared" si="11"/>
        <v>2005</v>
      </c>
      <c r="B146" s="7">
        <f t="shared" si="18"/>
        <v>1412.6600000000003</v>
      </c>
      <c r="C146" s="7">
        <f t="shared" si="18"/>
        <v>0</v>
      </c>
      <c r="D146" s="7">
        <f t="shared" si="18"/>
        <v>0</v>
      </c>
      <c r="E146" s="7">
        <f t="shared" si="18"/>
        <v>0</v>
      </c>
      <c r="F146" s="7">
        <f t="shared" si="18"/>
        <v>136.80000000000001</v>
      </c>
      <c r="G146" s="7">
        <f t="shared" si="18"/>
        <v>198.88</v>
      </c>
      <c r="H146" s="7">
        <f t="shared" si="18"/>
        <v>0</v>
      </c>
      <c r="I146" s="7">
        <f t="shared" si="18"/>
        <v>128.25000000000003</v>
      </c>
      <c r="J146" s="7">
        <f t="shared" si="18"/>
        <v>350.24</v>
      </c>
      <c r="K146" s="7">
        <f t="shared" si="18"/>
        <v>0</v>
      </c>
      <c r="L146" s="7">
        <f t="shared" si="18"/>
        <v>0</v>
      </c>
      <c r="M146" s="7">
        <f t="shared" si="18"/>
        <v>111.6</v>
      </c>
      <c r="N146" s="7">
        <f t="shared" si="18"/>
        <v>0</v>
      </c>
      <c r="O146" s="7">
        <f t="shared" si="18"/>
        <v>5633.2749999999996</v>
      </c>
      <c r="P146" s="7">
        <f t="shared" si="18"/>
        <v>427.2</v>
      </c>
      <c r="Q146" s="7">
        <f t="shared" si="18"/>
        <v>2274.8299319727889</v>
      </c>
      <c r="R146" s="8">
        <f t="shared" si="14"/>
        <v>10673.734931972789</v>
      </c>
      <c r="S146" s="8"/>
      <c r="T146" s="8">
        <f>2205*R146/(area!B44*2.471)</f>
        <v>25.523338621147349</v>
      </c>
    </row>
    <row r="147" spans="1:20" x14ac:dyDescent="0.2">
      <c r="A147">
        <f t="shared" si="11"/>
        <v>2006</v>
      </c>
      <c r="B147" s="7">
        <f t="shared" si="18"/>
        <v>938.73000000000013</v>
      </c>
      <c r="C147" s="7">
        <f t="shared" si="18"/>
        <v>0</v>
      </c>
      <c r="D147" s="7">
        <f t="shared" si="18"/>
        <v>0</v>
      </c>
      <c r="E147" s="7">
        <f t="shared" si="18"/>
        <v>0</v>
      </c>
      <c r="F147" s="7">
        <f t="shared" si="18"/>
        <v>222.3</v>
      </c>
      <c r="G147" s="7">
        <f t="shared" si="18"/>
        <v>278.72000000000003</v>
      </c>
      <c r="H147" s="7">
        <f t="shared" si="18"/>
        <v>0</v>
      </c>
      <c r="I147" s="7">
        <f t="shared" si="18"/>
        <v>88.920000000000016</v>
      </c>
      <c r="J147" s="7">
        <f t="shared" si="18"/>
        <v>353.76</v>
      </c>
      <c r="K147" s="7">
        <f t="shared" si="18"/>
        <v>0</v>
      </c>
      <c r="L147" s="7">
        <f t="shared" si="18"/>
        <v>0</v>
      </c>
      <c r="M147" s="7">
        <f t="shared" si="18"/>
        <v>133.19999999999999</v>
      </c>
      <c r="N147" s="7">
        <f t="shared" si="18"/>
        <v>0</v>
      </c>
      <c r="O147" s="7">
        <f t="shared" si="18"/>
        <v>5878.8</v>
      </c>
      <c r="P147" s="7">
        <f t="shared" si="18"/>
        <v>329.6</v>
      </c>
      <c r="Q147" s="7">
        <f t="shared" si="18"/>
        <v>2609.1972789115648</v>
      </c>
      <c r="R147" s="8">
        <f t="shared" si="14"/>
        <v>10833.227278911565</v>
      </c>
      <c r="S147" s="8"/>
      <c r="T147" s="8">
        <f>2205*R147/(area!B45*2.471)</f>
        <v>25.599607932631958</v>
      </c>
    </row>
    <row r="148" spans="1:20" x14ac:dyDescent="0.2">
      <c r="A148">
        <f t="shared" si="11"/>
        <v>2007</v>
      </c>
      <c r="B148" s="7">
        <f t="shared" si="18"/>
        <v>1209.31</v>
      </c>
      <c r="C148" s="7">
        <f t="shared" si="18"/>
        <v>0</v>
      </c>
      <c r="D148" s="7">
        <f t="shared" si="18"/>
        <v>0</v>
      </c>
      <c r="E148" s="7">
        <f t="shared" si="18"/>
        <v>0</v>
      </c>
      <c r="F148" s="7">
        <f t="shared" si="18"/>
        <v>321.48</v>
      </c>
      <c r="G148" s="7">
        <f t="shared" si="18"/>
        <v>322.39999999999998</v>
      </c>
      <c r="H148" s="7">
        <f t="shared" si="18"/>
        <v>0</v>
      </c>
      <c r="I148" s="7">
        <f t="shared" si="18"/>
        <v>75.239999999999995</v>
      </c>
      <c r="J148" s="7">
        <f t="shared" si="18"/>
        <v>357.28</v>
      </c>
      <c r="K148" s="7">
        <f t="shared" si="18"/>
        <v>0</v>
      </c>
      <c r="L148" s="7">
        <f t="shared" si="18"/>
        <v>0</v>
      </c>
      <c r="M148" s="7">
        <f t="shared" si="18"/>
        <v>133.19999999999999</v>
      </c>
      <c r="N148" s="7">
        <f t="shared" si="18"/>
        <v>0</v>
      </c>
      <c r="O148" s="7">
        <f t="shared" si="18"/>
        <v>6082.35</v>
      </c>
      <c r="P148" s="7">
        <f t="shared" si="18"/>
        <v>347.2</v>
      </c>
      <c r="Q148" s="7">
        <f t="shared" si="18"/>
        <v>2442.8843537414964</v>
      </c>
      <c r="R148" s="8">
        <f t="shared" si="14"/>
        <v>11291.344353741497</v>
      </c>
      <c r="S148" s="8"/>
      <c r="T148" s="8">
        <f>2205*R148/(area!B46*2.471)</f>
        <v>26.524963154678574</v>
      </c>
    </row>
    <row r="149" spans="1:20" x14ac:dyDescent="0.2">
      <c r="A149">
        <f t="shared" si="11"/>
        <v>2008</v>
      </c>
      <c r="B149" s="7">
        <f t="shared" si="18"/>
        <v>1016.7500000000001</v>
      </c>
      <c r="C149" s="7">
        <f t="shared" si="18"/>
        <v>0</v>
      </c>
      <c r="D149" s="7">
        <f t="shared" si="18"/>
        <v>0</v>
      </c>
      <c r="E149" s="7">
        <f t="shared" si="18"/>
        <v>0</v>
      </c>
      <c r="F149" s="7">
        <f t="shared" si="18"/>
        <v>508.89600000000002</v>
      </c>
      <c r="G149" s="7">
        <f t="shared" si="18"/>
        <v>393.44</v>
      </c>
      <c r="H149" s="7">
        <f t="shared" si="18"/>
        <v>0</v>
      </c>
      <c r="I149" s="7">
        <f t="shared" si="18"/>
        <v>62.415000000000006</v>
      </c>
      <c r="J149" s="7">
        <f t="shared" si="18"/>
        <v>359.04</v>
      </c>
      <c r="K149" s="7">
        <f t="shared" si="18"/>
        <v>0</v>
      </c>
      <c r="L149" s="7">
        <f t="shared" si="18"/>
        <v>0</v>
      </c>
      <c r="M149" s="7">
        <f t="shared" si="18"/>
        <v>205.2</v>
      </c>
      <c r="N149" s="7">
        <f t="shared" si="18"/>
        <v>0</v>
      </c>
      <c r="O149" s="7">
        <f t="shared" si="18"/>
        <v>5414.2</v>
      </c>
      <c r="P149" s="7">
        <f t="shared" si="18"/>
        <v>483.2</v>
      </c>
      <c r="Q149" s="7">
        <f t="shared" si="18"/>
        <v>2158.4761904761904</v>
      </c>
      <c r="R149" s="8">
        <f t="shared" si="14"/>
        <v>10601.61719047619</v>
      </c>
      <c r="S149" s="8"/>
      <c r="T149" s="8">
        <f>2205*R149/(area!B47*2.471)</f>
        <v>25.514230054381706</v>
      </c>
    </row>
    <row r="150" spans="1:20" x14ac:dyDescent="0.2">
      <c r="A150">
        <f t="shared" si="11"/>
        <v>2009</v>
      </c>
      <c r="B150" s="7">
        <f t="shared" si="18"/>
        <v>758.62000000000012</v>
      </c>
      <c r="C150" s="7">
        <f t="shared" si="18"/>
        <v>0</v>
      </c>
      <c r="D150" s="7">
        <f t="shared" si="18"/>
        <v>0</v>
      </c>
      <c r="E150" s="7">
        <f t="shared" si="18"/>
        <v>0</v>
      </c>
      <c r="F150" s="7">
        <f t="shared" si="18"/>
        <v>448.02</v>
      </c>
      <c r="G150" s="7">
        <f t="shared" si="18"/>
        <v>416.64</v>
      </c>
      <c r="H150" s="7">
        <f t="shared" si="18"/>
        <v>0</v>
      </c>
      <c r="I150" s="7">
        <f t="shared" si="18"/>
        <v>53.010000000000005</v>
      </c>
      <c r="J150" s="7">
        <f t="shared" si="18"/>
        <v>292.16000000000003</v>
      </c>
      <c r="K150" s="7">
        <f t="shared" si="18"/>
        <v>0</v>
      </c>
      <c r="L150" s="7">
        <f t="shared" si="18"/>
        <v>0</v>
      </c>
      <c r="M150" s="7">
        <f t="shared" si="18"/>
        <v>434.4</v>
      </c>
      <c r="N150" s="7">
        <f t="shared" si="18"/>
        <v>0</v>
      </c>
      <c r="O150" s="7">
        <f t="shared" si="18"/>
        <v>5670.0749999999998</v>
      </c>
      <c r="P150" s="7">
        <f t="shared" si="18"/>
        <v>340.8</v>
      </c>
      <c r="Q150" s="7">
        <f t="shared" si="18"/>
        <v>2171.3197278911566</v>
      </c>
      <c r="R150" s="8">
        <f t="shared" si="14"/>
        <v>10585.044727891156</v>
      </c>
      <c r="S150" s="8"/>
      <c r="T150" s="8">
        <f>2205*R150/(area!B48*2.471)</f>
        <v>27.891542540833122</v>
      </c>
    </row>
    <row r="151" spans="1:20" x14ac:dyDescent="0.2">
      <c r="A151">
        <v>2010</v>
      </c>
      <c r="B151" s="7">
        <f t="shared" si="18"/>
        <v>872.33000000000015</v>
      </c>
      <c r="C151" s="7">
        <f t="shared" si="18"/>
        <v>0</v>
      </c>
      <c r="D151" s="7">
        <f t="shared" si="18"/>
        <v>0</v>
      </c>
      <c r="E151" s="7">
        <f t="shared" si="18"/>
        <v>0</v>
      </c>
      <c r="F151" s="7">
        <f t="shared" si="18"/>
        <v>517.10400000000004</v>
      </c>
      <c r="G151" s="7">
        <f t="shared" si="18"/>
        <v>566.08000000000004</v>
      </c>
      <c r="H151" s="7">
        <f t="shared" si="18"/>
        <v>0</v>
      </c>
      <c r="I151" s="7">
        <f t="shared" si="18"/>
        <v>68.400000000000006</v>
      </c>
      <c r="J151" s="7">
        <f t="shared" si="18"/>
        <v>366.08000000000004</v>
      </c>
      <c r="K151" s="7">
        <f t="shared" si="18"/>
        <v>0</v>
      </c>
      <c r="L151" s="7">
        <f t="shared" si="18"/>
        <v>0</v>
      </c>
      <c r="M151" s="7">
        <f t="shared" si="18"/>
        <v>676.8</v>
      </c>
      <c r="N151" s="7">
        <f t="shared" si="18"/>
        <v>0</v>
      </c>
      <c r="O151" s="7">
        <f t="shared" si="18"/>
        <v>5617.75</v>
      </c>
      <c r="P151" s="7">
        <f t="shared" si="18"/>
        <v>335.2</v>
      </c>
      <c r="Q151" s="7">
        <f t="shared" si="18"/>
        <v>2253.278911564626</v>
      </c>
      <c r="R151" s="8">
        <f t="shared" si="14"/>
        <v>11273.022911564627</v>
      </c>
      <c r="T151" s="8">
        <f>2205*R151/(area!B49*2.471)</f>
        <v>29.26852244014432</v>
      </c>
    </row>
    <row r="152" spans="1:20" x14ac:dyDescent="0.2">
      <c r="A152">
        <v>2011</v>
      </c>
      <c r="B152" s="7">
        <f t="shared" si="18"/>
        <v>849.92000000000007</v>
      </c>
      <c r="C152" s="7">
        <f t="shared" si="18"/>
        <v>0</v>
      </c>
      <c r="D152" s="7">
        <f t="shared" si="18"/>
        <v>0</v>
      </c>
      <c r="E152" s="7">
        <f t="shared" si="18"/>
        <v>0</v>
      </c>
      <c r="F152" s="7">
        <f t="shared" si="18"/>
        <v>424.76400000000001</v>
      </c>
      <c r="G152" s="7">
        <f t="shared" si="18"/>
        <v>474.72</v>
      </c>
      <c r="H152" s="7">
        <f t="shared" si="18"/>
        <v>0</v>
      </c>
      <c r="I152" s="7">
        <f t="shared" si="18"/>
        <v>68.400000000000006</v>
      </c>
      <c r="J152" s="7">
        <f t="shared" si="18"/>
        <v>272.8</v>
      </c>
      <c r="K152" s="7">
        <f t="shared" si="18"/>
        <v>0</v>
      </c>
      <c r="L152" s="7">
        <f t="shared" si="18"/>
        <v>0</v>
      </c>
      <c r="M152" s="7">
        <f t="shared" si="18"/>
        <v>757.2</v>
      </c>
      <c r="N152" s="7">
        <f t="shared" si="18"/>
        <v>0</v>
      </c>
      <c r="O152" s="7">
        <f t="shared" si="18"/>
        <v>5111.75</v>
      </c>
      <c r="P152" s="7">
        <f t="shared" si="18"/>
        <v>385.6</v>
      </c>
      <c r="Q152" s="7">
        <f t="shared" si="18"/>
        <v>2005.6054421768708</v>
      </c>
      <c r="R152" s="8">
        <f t="shared" si="14"/>
        <v>10350.759442176872</v>
      </c>
      <c r="T152" s="8">
        <f>2205*R152/(area!B50*2.471)</f>
        <v>27.145205612013513</v>
      </c>
    </row>
    <row r="153" spans="1:20" x14ac:dyDescent="0.2">
      <c r="A153">
        <v>2012</v>
      </c>
      <c r="B153" s="7">
        <f t="shared" si="18"/>
        <v>1029.2</v>
      </c>
      <c r="C153" s="7">
        <f t="shared" si="18"/>
        <v>0</v>
      </c>
      <c r="D153" s="7">
        <f t="shared" si="18"/>
        <v>0</v>
      </c>
      <c r="E153" s="7">
        <f t="shared" si="18"/>
        <v>0</v>
      </c>
      <c r="F153" s="7">
        <f t="shared" si="18"/>
        <v>723.67200000000003</v>
      </c>
      <c r="G153" s="7">
        <f t="shared" si="18"/>
        <v>545.76</v>
      </c>
      <c r="H153" s="7">
        <f t="shared" si="18"/>
        <v>0</v>
      </c>
      <c r="I153" s="7">
        <f t="shared" si="18"/>
        <v>74.385000000000005</v>
      </c>
      <c r="J153" s="7">
        <f t="shared" si="18"/>
        <v>320.32</v>
      </c>
      <c r="K153" s="7">
        <f t="shared" si="18"/>
        <v>0</v>
      </c>
      <c r="L153" s="7">
        <f t="shared" si="18"/>
        <v>0</v>
      </c>
      <c r="M153" s="7">
        <f t="shared" si="18"/>
        <v>855.6</v>
      </c>
      <c r="N153" s="7">
        <f t="shared" si="18"/>
        <v>0</v>
      </c>
      <c r="O153" s="7">
        <f t="shared" si="18"/>
        <v>5226.75</v>
      </c>
      <c r="P153" s="7">
        <f t="shared" si="18"/>
        <v>373.6</v>
      </c>
      <c r="Q153" s="7">
        <f t="shared" si="18"/>
        <v>2130.0680272108843</v>
      </c>
      <c r="R153" s="8">
        <f t="shared" si="14"/>
        <v>11279.355027210884</v>
      </c>
      <c r="T153" s="8">
        <f>2205*R153/(area!B51*2.471)</f>
        <v>29.494988276187634</v>
      </c>
    </row>
    <row r="154" spans="1:20" x14ac:dyDescent="0.2">
      <c r="A154">
        <v>2013</v>
      </c>
      <c r="B154" s="7">
        <f t="shared" si="18"/>
        <v>1105.56</v>
      </c>
      <c r="C154" s="7">
        <f t="shared" si="18"/>
        <v>0</v>
      </c>
      <c r="D154" s="7">
        <f t="shared" si="18"/>
        <v>0</v>
      </c>
      <c r="E154" s="7">
        <f t="shared" si="18"/>
        <v>0</v>
      </c>
      <c r="F154" s="7">
        <f t="shared" si="18"/>
        <v>863.20799999999997</v>
      </c>
      <c r="G154" s="7">
        <f t="shared" si="18"/>
        <v>466.08</v>
      </c>
      <c r="H154" s="7">
        <f t="shared" si="18"/>
        <v>0</v>
      </c>
      <c r="I154" s="7">
        <f t="shared" si="18"/>
        <v>56.430000000000007</v>
      </c>
      <c r="J154" s="7">
        <f t="shared" si="18"/>
        <v>300.95999999999998</v>
      </c>
      <c r="K154" s="7">
        <f t="shared" si="18"/>
        <v>0</v>
      </c>
      <c r="L154" s="7">
        <f t="shared" si="18"/>
        <v>0</v>
      </c>
      <c r="M154" s="7">
        <f t="shared" si="18"/>
        <v>1040.4000000000001</v>
      </c>
      <c r="N154" s="7">
        <f t="shared" si="18"/>
        <v>0</v>
      </c>
      <c r="O154" s="7">
        <f t="shared" si="18"/>
        <v>5253.2</v>
      </c>
      <c r="P154" s="7">
        <f t="shared" si="18"/>
        <v>343.2</v>
      </c>
      <c r="Q154" s="7">
        <f t="shared" si="18"/>
        <v>2128.2176870748299</v>
      </c>
      <c r="R154" s="8">
        <f t="shared" si="14"/>
        <v>11557.25568707483</v>
      </c>
      <c r="T154" s="8">
        <f>2205*R154/(area!B52*2.471)</f>
        <v>30.196643679243458</v>
      </c>
    </row>
    <row r="155" spans="1:20" x14ac:dyDescent="0.2">
      <c r="B155" s="7"/>
      <c r="C155" s="7"/>
      <c r="D155" s="7"/>
      <c r="E155" s="7"/>
      <c r="F155" s="7"/>
      <c r="G155" s="7"/>
      <c r="H155" s="7"/>
      <c r="I155" s="7"/>
      <c r="J155" s="7"/>
      <c r="K155" s="7"/>
      <c r="L155" s="7"/>
      <c r="M155" s="7"/>
      <c r="N155" s="7"/>
      <c r="O155" s="7"/>
      <c r="P155" s="7"/>
      <c r="Q155" s="7"/>
    </row>
    <row r="156" spans="1:20" x14ac:dyDescent="0.2">
      <c r="B156" s="7"/>
      <c r="C156" s="7"/>
      <c r="D156" s="7"/>
      <c r="E156" s="7"/>
      <c r="F156" s="7"/>
      <c r="G156" s="7"/>
      <c r="H156" s="7"/>
      <c r="I156" s="7"/>
      <c r="J156" s="7"/>
      <c r="K156" s="7"/>
      <c r="L156" s="7"/>
      <c r="M156" s="7"/>
      <c r="N156" s="7"/>
      <c r="O156" s="7"/>
      <c r="P156" s="7"/>
      <c r="Q156" s="7"/>
    </row>
    <row r="157" spans="1:20" x14ac:dyDescent="0.2">
      <c r="B157" s="7"/>
      <c r="C157" s="7"/>
      <c r="D157" s="7"/>
      <c r="E157" s="7"/>
      <c r="F157" s="7"/>
      <c r="G157" s="7"/>
      <c r="H157" s="7"/>
      <c r="I157" s="7"/>
      <c r="J157" s="7"/>
      <c r="K157" s="7"/>
      <c r="L157" s="7"/>
      <c r="M157" s="7"/>
      <c r="N157" s="7"/>
      <c r="O157" s="7"/>
      <c r="P157" s="7"/>
      <c r="Q157" s="7"/>
    </row>
    <row r="158" spans="1:20" ht="25.5" x14ac:dyDescent="0.35">
      <c r="A158" s="9" t="s">
        <v>97</v>
      </c>
    </row>
    <row r="159" spans="1:20" x14ac:dyDescent="0.2">
      <c r="A159" s="15" t="s">
        <v>20</v>
      </c>
      <c r="B159" s="16">
        <f>Coefficients!C6</f>
        <v>6.7</v>
      </c>
      <c r="C159" s="16">
        <f>Coefficients!D6</f>
        <v>15</v>
      </c>
      <c r="D159" s="16">
        <f>Coefficients!E6</f>
        <v>9.9600000000000009</v>
      </c>
      <c r="E159" s="16">
        <f>Coefficients!F6</f>
        <v>7.919999999999999</v>
      </c>
      <c r="F159" s="16">
        <f>Coefficients!G6</f>
        <v>4.5</v>
      </c>
      <c r="G159" s="16">
        <f>Coefficients!H6</f>
        <v>3.7</v>
      </c>
      <c r="H159" s="16">
        <f>Coefficients!I6</f>
        <v>11</v>
      </c>
      <c r="I159" s="16">
        <f>Coefficients!J6</f>
        <v>6.3000000000000007</v>
      </c>
      <c r="J159" s="16">
        <f>Coefficients!K6</f>
        <v>5.9</v>
      </c>
      <c r="K159" s="16">
        <f>Coefficients!L6</f>
        <v>11.772</v>
      </c>
      <c r="L159" s="16">
        <f>Coefficients!M6</f>
        <v>5.5</v>
      </c>
      <c r="M159" s="16">
        <f>Coefficients!N6</f>
        <v>20</v>
      </c>
      <c r="N159" s="16">
        <f>Coefficients!O6</f>
        <v>3.7</v>
      </c>
      <c r="O159" s="16">
        <f>Coefficients!P6</f>
        <v>23</v>
      </c>
      <c r="P159" s="16">
        <f>Coefficients!Q6</f>
        <v>4.8</v>
      </c>
      <c r="Q159" s="16">
        <f>Coefficients!R6</f>
        <v>5.5</v>
      </c>
    </row>
    <row r="161" spans="1:20" x14ac:dyDescent="0.2">
      <c r="A161" t="s">
        <v>19</v>
      </c>
      <c r="B161" t="str">
        <f>B57</f>
        <v>Barley</v>
      </c>
      <c r="C161" t="str">
        <f t="shared" ref="C161:Q161" si="19">C57</f>
        <v>Beans, dry</v>
      </c>
      <c r="D161" t="str">
        <f t="shared" si="19"/>
        <v>Buckwheat</v>
      </c>
      <c r="E161" t="str">
        <f t="shared" si="19"/>
        <v>Canola</v>
      </c>
      <c r="F161" t="str">
        <f t="shared" si="19"/>
        <v>Corn for grain</v>
      </c>
      <c r="G161" t="str">
        <f t="shared" si="19"/>
        <v>Corn, fodder</v>
      </c>
      <c r="H161" t="str">
        <f t="shared" si="19"/>
        <v>Flaxseed</v>
      </c>
      <c r="I161" t="str">
        <f t="shared" si="19"/>
        <v>Mixed grains</v>
      </c>
      <c r="J161" t="str">
        <f t="shared" si="19"/>
        <v>Oats</v>
      </c>
      <c r="K161" t="str">
        <f t="shared" si="19"/>
        <v>Peas, dry</v>
      </c>
      <c r="L161" t="str">
        <f t="shared" si="19"/>
        <v>Rye, all</v>
      </c>
      <c r="M161" t="str">
        <f t="shared" si="19"/>
        <v>Soybeans</v>
      </c>
      <c r="N161" t="str">
        <f t="shared" si="19"/>
        <v>Sugar beets</v>
      </c>
      <c r="O161" t="str">
        <f t="shared" si="19"/>
        <v>Tame hay</v>
      </c>
      <c r="P161" t="str">
        <f t="shared" si="19"/>
        <v>Wheat, all</v>
      </c>
      <c r="Q161" t="str">
        <f t="shared" si="19"/>
        <v>Potato</v>
      </c>
    </row>
    <row r="162" spans="1:20" x14ac:dyDescent="0.2">
      <c r="A162">
        <f t="shared" ref="A162:A202" si="20">A8</f>
        <v>1969</v>
      </c>
      <c r="B162" s="7">
        <f t="shared" ref="B162:Q177" si="21">B$159*B8/1000</f>
        <v>320.26</v>
      </c>
      <c r="C162" s="7">
        <f t="shared" si="21"/>
        <v>0</v>
      </c>
      <c r="D162" s="7">
        <f t="shared" si="21"/>
        <v>0</v>
      </c>
      <c r="E162" s="7">
        <f t="shared" si="21"/>
        <v>0</v>
      </c>
      <c r="F162" s="7">
        <f t="shared" si="21"/>
        <v>0</v>
      </c>
      <c r="G162" s="7">
        <f t="shared" si="21"/>
        <v>0</v>
      </c>
      <c r="H162" s="7">
        <f t="shared" si="21"/>
        <v>0</v>
      </c>
      <c r="I162" s="7">
        <f t="shared" si="21"/>
        <v>578.65500000000009</v>
      </c>
      <c r="J162" s="7">
        <f t="shared" si="21"/>
        <v>711.54</v>
      </c>
      <c r="K162" s="7">
        <f t="shared" si="21"/>
        <v>0</v>
      </c>
      <c r="L162" s="7">
        <f t="shared" si="21"/>
        <v>0</v>
      </c>
      <c r="M162" s="7">
        <f t="shared" si="21"/>
        <v>0</v>
      </c>
      <c r="N162" s="7">
        <f t="shared" si="21"/>
        <v>0</v>
      </c>
      <c r="O162" s="7">
        <f t="shared" si="21"/>
        <v>21091</v>
      </c>
      <c r="P162" s="7">
        <f t="shared" si="21"/>
        <v>61.68</v>
      </c>
      <c r="Q162" s="7">
        <f t="shared" si="21"/>
        <v>6133.8095238095229</v>
      </c>
      <c r="R162" s="8">
        <f>SUM(B162:Q162)</f>
        <v>28896.944523809525</v>
      </c>
      <c r="T162" s="8">
        <f>2205*R162/(area!B8*2.471)</f>
        <v>67.442344038162886</v>
      </c>
    </row>
    <row r="163" spans="1:20" x14ac:dyDescent="0.2">
      <c r="A163">
        <f t="shared" si="20"/>
        <v>1970</v>
      </c>
      <c r="B163" s="7">
        <f t="shared" si="21"/>
        <v>266.32499999999999</v>
      </c>
      <c r="C163" s="7">
        <f t="shared" si="21"/>
        <v>0</v>
      </c>
      <c r="D163" s="7">
        <f t="shared" si="21"/>
        <v>0</v>
      </c>
      <c r="E163" s="7">
        <f t="shared" si="21"/>
        <v>0</v>
      </c>
      <c r="F163" s="7">
        <f t="shared" si="21"/>
        <v>0</v>
      </c>
      <c r="G163" s="7">
        <f t="shared" si="21"/>
        <v>0</v>
      </c>
      <c r="H163" s="7">
        <f t="shared" si="21"/>
        <v>0</v>
      </c>
      <c r="I163" s="7">
        <f t="shared" si="21"/>
        <v>473.44500000000005</v>
      </c>
      <c r="J163" s="7">
        <f t="shared" si="21"/>
        <v>518.0200000000001</v>
      </c>
      <c r="K163" s="7">
        <f t="shared" si="21"/>
        <v>0</v>
      </c>
      <c r="L163" s="7">
        <f t="shared" si="21"/>
        <v>0</v>
      </c>
      <c r="M163" s="7">
        <f t="shared" si="21"/>
        <v>0</v>
      </c>
      <c r="N163" s="7">
        <f t="shared" si="21"/>
        <v>0</v>
      </c>
      <c r="O163" s="7">
        <f t="shared" si="21"/>
        <v>19389</v>
      </c>
      <c r="P163" s="7">
        <f t="shared" si="21"/>
        <v>72.239999999999995</v>
      </c>
      <c r="Q163" s="7">
        <f t="shared" si="21"/>
        <v>5999.3650793650804</v>
      </c>
      <c r="R163" s="8">
        <f t="shared" ref="R163:R205" si="22">SUM(B163:Q163)</f>
        <v>26718.395079365084</v>
      </c>
      <c r="T163" s="8">
        <f>2205*R163/(area!B9*2.471)</f>
        <v>66.493182420404565</v>
      </c>
    </row>
    <row r="164" spans="1:20" x14ac:dyDescent="0.2">
      <c r="A164">
        <f t="shared" si="20"/>
        <v>1971</v>
      </c>
      <c r="B164" s="7">
        <f t="shared" si="21"/>
        <v>271.685</v>
      </c>
      <c r="C164" s="7">
        <f t="shared" si="21"/>
        <v>0</v>
      </c>
      <c r="D164" s="7">
        <f t="shared" si="21"/>
        <v>0</v>
      </c>
      <c r="E164" s="7">
        <f t="shared" si="21"/>
        <v>0</v>
      </c>
      <c r="F164" s="7">
        <f t="shared" si="21"/>
        <v>0</v>
      </c>
      <c r="G164" s="7">
        <f t="shared" si="21"/>
        <v>0</v>
      </c>
      <c r="H164" s="7">
        <f t="shared" si="21"/>
        <v>0</v>
      </c>
      <c r="I164" s="7">
        <f t="shared" si="21"/>
        <v>534.87000000000012</v>
      </c>
      <c r="J164" s="7">
        <f t="shared" si="21"/>
        <v>500.61500000000007</v>
      </c>
      <c r="K164" s="7">
        <f t="shared" si="21"/>
        <v>0</v>
      </c>
      <c r="L164" s="7">
        <f t="shared" si="21"/>
        <v>0</v>
      </c>
      <c r="M164" s="7">
        <f t="shared" si="21"/>
        <v>0</v>
      </c>
      <c r="N164" s="7">
        <f t="shared" si="21"/>
        <v>0</v>
      </c>
      <c r="O164" s="7">
        <f t="shared" si="21"/>
        <v>19504</v>
      </c>
      <c r="P164" s="7">
        <f t="shared" si="21"/>
        <v>85.44</v>
      </c>
      <c r="Q164" s="7">
        <f t="shared" si="21"/>
        <v>5952.2222222222217</v>
      </c>
      <c r="R164" s="8">
        <f t="shared" si="22"/>
        <v>26848.83222222222</v>
      </c>
      <c r="T164" s="8">
        <f>2205*R164/(area!B10*2.471)</f>
        <v>71.440775642004809</v>
      </c>
    </row>
    <row r="165" spans="1:20" x14ac:dyDescent="0.2">
      <c r="A165">
        <f t="shared" si="20"/>
        <v>1972</v>
      </c>
      <c r="B165" s="7">
        <f t="shared" si="21"/>
        <v>296.47500000000002</v>
      </c>
      <c r="C165" s="7">
        <f t="shared" si="21"/>
        <v>0</v>
      </c>
      <c r="D165" s="7">
        <f t="shared" si="21"/>
        <v>0</v>
      </c>
      <c r="E165" s="7">
        <f t="shared" si="21"/>
        <v>0</v>
      </c>
      <c r="F165" s="7">
        <f t="shared" si="21"/>
        <v>0</v>
      </c>
      <c r="G165" s="7">
        <f t="shared" si="21"/>
        <v>0</v>
      </c>
      <c r="H165" s="7">
        <f t="shared" si="21"/>
        <v>0</v>
      </c>
      <c r="I165" s="7">
        <f t="shared" si="21"/>
        <v>597.24000000000012</v>
      </c>
      <c r="J165" s="7">
        <f t="shared" si="21"/>
        <v>518.0200000000001</v>
      </c>
      <c r="K165" s="7">
        <f t="shared" si="21"/>
        <v>0</v>
      </c>
      <c r="L165" s="7">
        <f t="shared" si="21"/>
        <v>0</v>
      </c>
      <c r="M165" s="7">
        <f t="shared" si="21"/>
        <v>0</v>
      </c>
      <c r="N165" s="7">
        <f t="shared" si="21"/>
        <v>0</v>
      </c>
      <c r="O165" s="7">
        <f t="shared" si="21"/>
        <v>15916</v>
      </c>
      <c r="P165" s="7">
        <f t="shared" si="21"/>
        <v>83.76</v>
      </c>
      <c r="Q165" s="7">
        <f t="shared" si="21"/>
        <v>5358.5714285714294</v>
      </c>
      <c r="R165" s="8">
        <f t="shared" si="22"/>
        <v>22770.06642857143</v>
      </c>
      <c r="T165" s="8">
        <f>2205*R165/(area!B11*2.471)</f>
        <v>63.995671679228323</v>
      </c>
    </row>
    <row r="166" spans="1:20" x14ac:dyDescent="0.2">
      <c r="A166">
        <f t="shared" si="20"/>
        <v>1973</v>
      </c>
      <c r="B166" s="7">
        <f t="shared" si="21"/>
        <v>144.05000000000001</v>
      </c>
      <c r="C166" s="7">
        <f t="shared" si="21"/>
        <v>0</v>
      </c>
      <c r="D166" s="7">
        <f t="shared" si="21"/>
        <v>0</v>
      </c>
      <c r="E166" s="7">
        <f t="shared" si="21"/>
        <v>0</v>
      </c>
      <c r="F166" s="7">
        <f t="shared" si="21"/>
        <v>0</v>
      </c>
      <c r="G166" s="7">
        <f t="shared" si="21"/>
        <v>0</v>
      </c>
      <c r="H166" s="7">
        <f t="shared" si="21"/>
        <v>0</v>
      </c>
      <c r="I166" s="7">
        <f t="shared" si="21"/>
        <v>499.27500000000003</v>
      </c>
      <c r="J166" s="7">
        <f t="shared" si="21"/>
        <v>408.57499999999999</v>
      </c>
      <c r="K166" s="7">
        <f t="shared" si="21"/>
        <v>0</v>
      </c>
      <c r="L166" s="7">
        <f t="shared" si="21"/>
        <v>0</v>
      </c>
      <c r="M166" s="7">
        <f t="shared" si="21"/>
        <v>0</v>
      </c>
      <c r="N166" s="7">
        <f t="shared" si="21"/>
        <v>0</v>
      </c>
      <c r="O166" s="7">
        <f t="shared" si="21"/>
        <v>18331</v>
      </c>
      <c r="P166" s="7">
        <f t="shared" si="21"/>
        <v>70.319999999999993</v>
      </c>
      <c r="Q166" s="7">
        <f t="shared" si="21"/>
        <v>5079.9546485260771</v>
      </c>
      <c r="R166" s="8">
        <f t="shared" si="22"/>
        <v>24533.174648526077</v>
      </c>
      <c r="T166" s="8">
        <f>2205*R166/(area!B12*2.471)</f>
        <v>67.528889029444642</v>
      </c>
    </row>
    <row r="167" spans="1:20" x14ac:dyDescent="0.2">
      <c r="A167">
        <f t="shared" si="20"/>
        <v>1974</v>
      </c>
      <c r="B167" s="7">
        <f t="shared" si="21"/>
        <v>228.13499999999999</v>
      </c>
      <c r="C167" s="7">
        <f t="shared" si="21"/>
        <v>0</v>
      </c>
      <c r="D167" s="7">
        <f t="shared" si="21"/>
        <v>0</v>
      </c>
      <c r="E167" s="7">
        <f t="shared" si="21"/>
        <v>0</v>
      </c>
      <c r="F167" s="7">
        <f t="shared" si="21"/>
        <v>0</v>
      </c>
      <c r="G167" s="7">
        <f t="shared" si="21"/>
        <v>0</v>
      </c>
      <c r="H167" s="7">
        <f t="shared" si="21"/>
        <v>0</v>
      </c>
      <c r="I167" s="7">
        <f t="shared" si="21"/>
        <v>643.54500000000007</v>
      </c>
      <c r="J167" s="7">
        <f t="shared" si="21"/>
        <v>547.81500000000005</v>
      </c>
      <c r="K167" s="7">
        <f t="shared" si="21"/>
        <v>0</v>
      </c>
      <c r="L167" s="7">
        <f t="shared" si="21"/>
        <v>0</v>
      </c>
      <c r="M167" s="7">
        <f t="shared" si="21"/>
        <v>0</v>
      </c>
      <c r="N167" s="7">
        <f t="shared" si="21"/>
        <v>0</v>
      </c>
      <c r="O167" s="7">
        <f t="shared" si="21"/>
        <v>17595</v>
      </c>
      <c r="P167" s="7">
        <f t="shared" si="21"/>
        <v>120.96</v>
      </c>
      <c r="Q167" s="7">
        <f t="shared" si="21"/>
        <v>6680.0680272108839</v>
      </c>
      <c r="R167" s="8">
        <f t="shared" si="22"/>
        <v>25815.523027210882</v>
      </c>
      <c r="T167" s="8">
        <f>2205*R167/(area!B13*2.471)</f>
        <v>68.377161576391515</v>
      </c>
    </row>
    <row r="168" spans="1:20" x14ac:dyDescent="0.2">
      <c r="A168">
        <f t="shared" si="20"/>
        <v>1975</v>
      </c>
      <c r="B168" s="7">
        <f t="shared" si="21"/>
        <v>190.28</v>
      </c>
      <c r="C168" s="7">
        <f t="shared" si="21"/>
        <v>0</v>
      </c>
      <c r="D168" s="7">
        <f t="shared" si="21"/>
        <v>0</v>
      </c>
      <c r="E168" s="7">
        <f t="shared" si="21"/>
        <v>0</v>
      </c>
      <c r="F168" s="7">
        <f t="shared" si="21"/>
        <v>0</v>
      </c>
      <c r="G168" s="7">
        <f t="shared" si="21"/>
        <v>0</v>
      </c>
      <c r="H168" s="7">
        <f t="shared" si="21"/>
        <v>0</v>
      </c>
      <c r="I168" s="7">
        <f t="shared" si="21"/>
        <v>586.84500000000014</v>
      </c>
      <c r="J168" s="7">
        <f t="shared" si="21"/>
        <v>482.62</v>
      </c>
      <c r="K168" s="7">
        <f t="shared" si="21"/>
        <v>0</v>
      </c>
      <c r="L168" s="7">
        <f t="shared" si="21"/>
        <v>0</v>
      </c>
      <c r="M168" s="7">
        <f t="shared" si="21"/>
        <v>0</v>
      </c>
      <c r="N168" s="7">
        <f t="shared" si="21"/>
        <v>0</v>
      </c>
      <c r="O168" s="7">
        <f t="shared" si="21"/>
        <v>18653</v>
      </c>
      <c r="P168" s="7">
        <f t="shared" si="21"/>
        <v>99.36</v>
      </c>
      <c r="Q168" s="7">
        <f t="shared" si="21"/>
        <v>5146.8027210884356</v>
      </c>
      <c r="R168" s="8">
        <f t="shared" si="22"/>
        <v>25158.907721088435</v>
      </c>
      <c r="T168" s="8">
        <f>2205*R168/(area!B14*2.471)</f>
        <v>62.469693037868851</v>
      </c>
    </row>
    <row r="169" spans="1:20" x14ac:dyDescent="0.2">
      <c r="A169">
        <f t="shared" si="20"/>
        <v>1976</v>
      </c>
      <c r="B169" s="7">
        <f t="shared" si="21"/>
        <v>296.14</v>
      </c>
      <c r="C169" s="7">
        <f t="shared" si="21"/>
        <v>0</v>
      </c>
      <c r="D169" s="7">
        <f t="shared" si="21"/>
        <v>0</v>
      </c>
      <c r="E169" s="7">
        <f t="shared" si="21"/>
        <v>0</v>
      </c>
      <c r="F169" s="7">
        <f t="shared" si="21"/>
        <v>0</v>
      </c>
      <c r="G169" s="7">
        <f t="shared" si="21"/>
        <v>1483.7</v>
      </c>
      <c r="H169" s="7">
        <f t="shared" si="21"/>
        <v>0</v>
      </c>
      <c r="I169" s="7">
        <f t="shared" si="21"/>
        <v>782.77500000000009</v>
      </c>
      <c r="J169" s="7">
        <f t="shared" si="21"/>
        <v>564.63</v>
      </c>
      <c r="K169" s="7">
        <f t="shared" si="21"/>
        <v>0</v>
      </c>
      <c r="L169" s="7">
        <f t="shared" si="21"/>
        <v>0</v>
      </c>
      <c r="M169" s="7">
        <f t="shared" si="21"/>
        <v>0</v>
      </c>
      <c r="N169" s="7">
        <f t="shared" si="21"/>
        <v>0</v>
      </c>
      <c r="O169" s="7">
        <f t="shared" si="21"/>
        <v>20240</v>
      </c>
      <c r="P169" s="7">
        <f t="shared" si="21"/>
        <v>145.91999999999999</v>
      </c>
      <c r="Q169" s="7">
        <f t="shared" si="21"/>
        <v>6028.7981859410429</v>
      </c>
      <c r="R169" s="8">
        <f t="shared" si="22"/>
        <v>29541.96318594104</v>
      </c>
      <c r="T169" s="8">
        <f>2205*R169/(area!B15*2.471)</f>
        <v>71.789794886895606</v>
      </c>
    </row>
    <row r="170" spans="1:20" x14ac:dyDescent="0.2">
      <c r="A170">
        <f t="shared" si="20"/>
        <v>1977</v>
      </c>
      <c r="B170" s="7">
        <f t="shared" si="21"/>
        <v>254.6</v>
      </c>
      <c r="C170" s="7">
        <f t="shared" si="21"/>
        <v>0</v>
      </c>
      <c r="D170" s="7">
        <f t="shared" si="21"/>
        <v>0</v>
      </c>
      <c r="E170" s="7">
        <f t="shared" si="21"/>
        <v>0</v>
      </c>
      <c r="F170" s="7">
        <f t="shared" si="21"/>
        <v>0</v>
      </c>
      <c r="G170" s="7">
        <f t="shared" si="21"/>
        <v>954.6</v>
      </c>
      <c r="H170" s="7">
        <f t="shared" si="21"/>
        <v>0</v>
      </c>
      <c r="I170" s="7">
        <f t="shared" si="21"/>
        <v>602.91000000000008</v>
      </c>
      <c r="J170" s="7">
        <f t="shared" si="21"/>
        <v>392.64499999999998</v>
      </c>
      <c r="K170" s="7">
        <f t="shared" si="21"/>
        <v>0</v>
      </c>
      <c r="L170" s="7">
        <f t="shared" si="21"/>
        <v>0</v>
      </c>
      <c r="M170" s="7">
        <f t="shared" si="21"/>
        <v>0</v>
      </c>
      <c r="N170" s="7">
        <f t="shared" si="21"/>
        <v>0</v>
      </c>
      <c r="O170" s="7">
        <f t="shared" si="21"/>
        <v>20355</v>
      </c>
      <c r="P170" s="7">
        <f t="shared" si="21"/>
        <v>130.56</v>
      </c>
      <c r="Q170" s="7">
        <f t="shared" si="21"/>
        <v>5878.8888888888896</v>
      </c>
      <c r="R170" s="8">
        <f t="shared" si="22"/>
        <v>28569.203888888893</v>
      </c>
      <c r="T170" s="8">
        <f>2205*R170/(area!B16*2.471)</f>
        <v>69.525431883514173</v>
      </c>
    </row>
    <row r="171" spans="1:20" x14ac:dyDescent="0.2">
      <c r="A171">
        <f t="shared" si="20"/>
        <v>1978</v>
      </c>
      <c r="B171" s="7">
        <f t="shared" si="21"/>
        <v>385.58499999999998</v>
      </c>
      <c r="C171" s="7">
        <f t="shared" si="21"/>
        <v>0</v>
      </c>
      <c r="D171" s="7">
        <f t="shared" si="21"/>
        <v>0</v>
      </c>
      <c r="E171" s="7">
        <f t="shared" si="21"/>
        <v>0</v>
      </c>
      <c r="F171" s="7">
        <f t="shared" si="21"/>
        <v>0</v>
      </c>
      <c r="G171" s="7">
        <f t="shared" si="21"/>
        <v>1302.4000000000001</v>
      </c>
      <c r="H171" s="7">
        <f t="shared" si="21"/>
        <v>0</v>
      </c>
      <c r="I171" s="7">
        <f t="shared" si="21"/>
        <v>616.45500000000015</v>
      </c>
      <c r="J171" s="7">
        <f t="shared" si="21"/>
        <v>478.19499999999999</v>
      </c>
      <c r="K171" s="7">
        <f t="shared" si="21"/>
        <v>0</v>
      </c>
      <c r="L171" s="7">
        <f t="shared" si="21"/>
        <v>0</v>
      </c>
      <c r="M171" s="7">
        <f t="shared" si="21"/>
        <v>0</v>
      </c>
      <c r="N171" s="7">
        <f t="shared" si="21"/>
        <v>0</v>
      </c>
      <c r="O171" s="7">
        <f t="shared" si="21"/>
        <v>21919</v>
      </c>
      <c r="P171" s="7">
        <f t="shared" si="21"/>
        <v>150.24</v>
      </c>
      <c r="Q171" s="7">
        <f t="shared" si="21"/>
        <v>6303.4240362811788</v>
      </c>
      <c r="R171" s="8">
        <f t="shared" si="22"/>
        <v>31155.299036281183</v>
      </c>
      <c r="T171" s="8">
        <f>2205*R171/(area!B17*2.471)</f>
        <v>75.972278217113043</v>
      </c>
    </row>
    <row r="172" spans="1:20" x14ac:dyDescent="0.2">
      <c r="A172">
        <f t="shared" si="20"/>
        <v>1979</v>
      </c>
      <c r="B172" s="7">
        <f t="shared" si="21"/>
        <v>430.47500000000002</v>
      </c>
      <c r="C172" s="7">
        <f t="shared" si="21"/>
        <v>0</v>
      </c>
      <c r="D172" s="7">
        <f t="shared" si="21"/>
        <v>0</v>
      </c>
      <c r="E172" s="7">
        <f t="shared" si="21"/>
        <v>0</v>
      </c>
      <c r="F172" s="7">
        <f t="shared" si="21"/>
        <v>0</v>
      </c>
      <c r="G172" s="7">
        <f t="shared" si="21"/>
        <v>1076.7</v>
      </c>
      <c r="H172" s="7">
        <f t="shared" si="21"/>
        <v>0</v>
      </c>
      <c r="I172" s="7">
        <f t="shared" si="21"/>
        <v>596.92500000000007</v>
      </c>
      <c r="J172" s="7">
        <f t="shared" si="21"/>
        <v>443.68</v>
      </c>
      <c r="K172" s="7">
        <f t="shared" si="21"/>
        <v>0</v>
      </c>
      <c r="L172" s="7">
        <f t="shared" si="21"/>
        <v>0</v>
      </c>
      <c r="M172" s="7">
        <f t="shared" si="21"/>
        <v>0</v>
      </c>
      <c r="N172" s="7">
        <f t="shared" si="21"/>
        <v>0</v>
      </c>
      <c r="O172" s="7">
        <f t="shared" si="21"/>
        <v>21919</v>
      </c>
      <c r="P172" s="7">
        <f t="shared" si="21"/>
        <v>129.12</v>
      </c>
      <c r="Q172" s="7">
        <f t="shared" si="21"/>
        <v>7316.3718820861668</v>
      </c>
      <c r="R172" s="8">
        <f t="shared" si="22"/>
        <v>31912.271882086163</v>
      </c>
      <c r="T172" s="8">
        <f>2205*R172/(area!B18*2.471)</f>
        <v>77.91289064095416</v>
      </c>
    </row>
    <row r="173" spans="1:20" x14ac:dyDescent="0.2">
      <c r="A173">
        <f t="shared" si="20"/>
        <v>1980</v>
      </c>
      <c r="B173" s="7">
        <f t="shared" si="21"/>
        <v>418.41500000000002</v>
      </c>
      <c r="C173" s="7">
        <f t="shared" si="21"/>
        <v>0</v>
      </c>
      <c r="D173" s="7">
        <f t="shared" si="21"/>
        <v>0</v>
      </c>
      <c r="E173" s="7">
        <f t="shared" si="21"/>
        <v>0</v>
      </c>
      <c r="F173" s="7">
        <f t="shared" si="21"/>
        <v>0</v>
      </c>
      <c r="G173" s="7">
        <f t="shared" si="21"/>
        <v>899.1</v>
      </c>
      <c r="H173" s="7">
        <f t="shared" si="21"/>
        <v>0</v>
      </c>
      <c r="I173" s="7">
        <f t="shared" si="21"/>
        <v>588.42000000000007</v>
      </c>
      <c r="J173" s="7">
        <f t="shared" si="21"/>
        <v>395.89</v>
      </c>
      <c r="K173" s="7">
        <f t="shared" si="21"/>
        <v>0</v>
      </c>
      <c r="L173" s="7">
        <f t="shared" si="21"/>
        <v>0</v>
      </c>
      <c r="M173" s="7">
        <f t="shared" si="21"/>
        <v>0</v>
      </c>
      <c r="N173" s="7">
        <f t="shared" si="21"/>
        <v>0</v>
      </c>
      <c r="O173" s="7">
        <f t="shared" si="21"/>
        <v>21827</v>
      </c>
      <c r="P173" s="7">
        <f t="shared" si="21"/>
        <v>134.88</v>
      </c>
      <c r="Q173" s="7">
        <f t="shared" si="21"/>
        <v>6369.5238095238101</v>
      </c>
      <c r="R173" s="8">
        <f t="shared" si="22"/>
        <v>30633.228809523811</v>
      </c>
      <c r="T173" s="8">
        <f>2205*R173/(area!B19*2.471)</f>
        <v>75.605891265792692</v>
      </c>
    </row>
    <row r="174" spans="1:20" x14ac:dyDescent="0.2">
      <c r="A174">
        <f t="shared" si="20"/>
        <v>1981</v>
      </c>
      <c r="B174" s="7">
        <f t="shared" si="21"/>
        <v>530.30499999999995</v>
      </c>
      <c r="C174" s="7">
        <f t="shared" si="21"/>
        <v>0</v>
      </c>
      <c r="D174" s="7">
        <f t="shared" si="21"/>
        <v>0</v>
      </c>
      <c r="E174" s="7">
        <f t="shared" si="21"/>
        <v>0</v>
      </c>
      <c r="F174" s="7">
        <f t="shared" si="21"/>
        <v>40.049999999999997</v>
      </c>
      <c r="G174" s="7">
        <f t="shared" si="21"/>
        <v>858.4</v>
      </c>
      <c r="H174" s="7">
        <f t="shared" si="21"/>
        <v>0</v>
      </c>
      <c r="I174" s="7">
        <f t="shared" si="21"/>
        <v>702.7650000000001</v>
      </c>
      <c r="J174" s="7">
        <f t="shared" si="21"/>
        <v>436.01</v>
      </c>
      <c r="K174" s="7">
        <f t="shared" si="21"/>
        <v>0</v>
      </c>
      <c r="L174" s="7">
        <f t="shared" si="21"/>
        <v>35.75</v>
      </c>
      <c r="M174" s="7">
        <f t="shared" si="21"/>
        <v>0</v>
      </c>
      <c r="N174" s="7">
        <f t="shared" si="21"/>
        <v>0</v>
      </c>
      <c r="O174" s="7">
        <f t="shared" si="21"/>
        <v>21735</v>
      </c>
      <c r="P174" s="7">
        <f t="shared" si="21"/>
        <v>132.47999999999999</v>
      </c>
      <c r="Q174" s="7">
        <f t="shared" si="21"/>
        <v>7523.1519274376406</v>
      </c>
      <c r="R174" s="8">
        <f t="shared" si="22"/>
        <v>31993.911927437639</v>
      </c>
      <c r="T174" s="8">
        <f>2205*R174/(area!B20*2.471)</f>
        <v>78.688250664919948</v>
      </c>
    </row>
    <row r="175" spans="1:20" x14ac:dyDescent="0.2">
      <c r="A175">
        <f t="shared" si="20"/>
        <v>1982</v>
      </c>
      <c r="B175" s="7">
        <f t="shared" si="21"/>
        <v>553.41999999999996</v>
      </c>
      <c r="C175" s="7">
        <f t="shared" si="21"/>
        <v>0</v>
      </c>
      <c r="D175" s="7">
        <f t="shared" si="21"/>
        <v>0</v>
      </c>
      <c r="E175" s="7">
        <f t="shared" si="21"/>
        <v>0</v>
      </c>
      <c r="F175" s="7">
        <f t="shared" si="21"/>
        <v>42.3</v>
      </c>
      <c r="G175" s="7">
        <f t="shared" si="21"/>
        <v>865.8</v>
      </c>
      <c r="H175" s="7">
        <f t="shared" si="21"/>
        <v>0</v>
      </c>
      <c r="I175" s="7">
        <f t="shared" si="21"/>
        <v>769.54500000000007</v>
      </c>
      <c r="J175" s="7">
        <f t="shared" si="21"/>
        <v>460.2</v>
      </c>
      <c r="K175" s="7">
        <f t="shared" si="21"/>
        <v>0</v>
      </c>
      <c r="L175" s="7">
        <f t="shared" si="21"/>
        <v>25.3</v>
      </c>
      <c r="M175" s="7">
        <f t="shared" si="21"/>
        <v>0</v>
      </c>
      <c r="N175" s="7">
        <f t="shared" si="21"/>
        <v>0</v>
      </c>
      <c r="O175" s="7">
        <f t="shared" si="21"/>
        <v>22379</v>
      </c>
      <c r="P175" s="7">
        <f t="shared" si="21"/>
        <v>121.2</v>
      </c>
      <c r="Q175" s="7">
        <f t="shared" si="21"/>
        <v>8060.6802721088434</v>
      </c>
      <c r="R175" s="8">
        <f t="shared" si="22"/>
        <v>33277.445272108846</v>
      </c>
      <c r="T175" s="8">
        <f>2205*R175/(area!B21*2.471)</f>
        <v>80.909522944904054</v>
      </c>
    </row>
    <row r="176" spans="1:20" x14ac:dyDescent="0.2">
      <c r="A176">
        <f t="shared" si="20"/>
        <v>1983</v>
      </c>
      <c r="B176" s="7">
        <f t="shared" si="21"/>
        <v>515.9</v>
      </c>
      <c r="C176" s="7">
        <f t="shared" si="21"/>
        <v>0</v>
      </c>
      <c r="D176" s="7">
        <f t="shared" si="21"/>
        <v>0</v>
      </c>
      <c r="E176" s="7">
        <f t="shared" si="21"/>
        <v>0</v>
      </c>
      <c r="F176" s="7">
        <f t="shared" si="21"/>
        <v>45</v>
      </c>
      <c r="G176" s="7">
        <f t="shared" si="21"/>
        <v>751.1</v>
      </c>
      <c r="H176" s="7">
        <f t="shared" si="21"/>
        <v>0</v>
      </c>
      <c r="I176" s="7">
        <f t="shared" si="21"/>
        <v>607.95000000000016</v>
      </c>
      <c r="J176" s="7">
        <f t="shared" si="21"/>
        <v>438.37</v>
      </c>
      <c r="K176" s="7">
        <f t="shared" si="21"/>
        <v>0</v>
      </c>
      <c r="L176" s="7">
        <f t="shared" si="21"/>
        <v>22</v>
      </c>
      <c r="M176" s="7">
        <f t="shared" si="21"/>
        <v>0</v>
      </c>
      <c r="N176" s="7">
        <f t="shared" si="21"/>
        <v>0</v>
      </c>
      <c r="O176" s="7">
        <f t="shared" si="21"/>
        <v>22839</v>
      </c>
      <c r="P176" s="7">
        <f t="shared" si="21"/>
        <v>113.28</v>
      </c>
      <c r="Q176" s="7">
        <f t="shared" si="21"/>
        <v>7337.5736961451248</v>
      </c>
      <c r="R176" s="8">
        <f t="shared" si="22"/>
        <v>32670.173696145124</v>
      </c>
      <c r="T176" s="8">
        <f>2205*R176/(area!B22*2.471)</f>
        <v>80.140607447797635</v>
      </c>
    </row>
    <row r="177" spans="1:20" x14ac:dyDescent="0.2">
      <c r="A177">
        <f t="shared" si="20"/>
        <v>1984</v>
      </c>
      <c r="B177" s="7">
        <f t="shared" si="21"/>
        <v>573.52</v>
      </c>
      <c r="C177" s="7">
        <f t="shared" si="21"/>
        <v>0</v>
      </c>
      <c r="D177" s="7">
        <f t="shared" si="21"/>
        <v>0</v>
      </c>
      <c r="E177" s="7">
        <f t="shared" si="21"/>
        <v>0</v>
      </c>
      <c r="F177" s="7">
        <f t="shared" si="21"/>
        <v>45.9</v>
      </c>
      <c r="G177" s="7">
        <f t="shared" si="21"/>
        <v>629</v>
      </c>
      <c r="H177" s="7">
        <f t="shared" si="21"/>
        <v>0</v>
      </c>
      <c r="I177" s="7">
        <f t="shared" si="21"/>
        <v>563.85000000000014</v>
      </c>
      <c r="J177" s="7">
        <f t="shared" si="21"/>
        <v>413.59</v>
      </c>
      <c r="K177" s="7">
        <f t="shared" si="21"/>
        <v>0</v>
      </c>
      <c r="L177" s="7">
        <f t="shared" si="21"/>
        <v>20.9</v>
      </c>
      <c r="M177" s="7">
        <f t="shared" si="21"/>
        <v>0</v>
      </c>
      <c r="N177" s="7">
        <f t="shared" si="21"/>
        <v>0</v>
      </c>
      <c r="O177" s="7">
        <f t="shared" si="21"/>
        <v>22264</v>
      </c>
      <c r="P177" s="7">
        <f t="shared" si="21"/>
        <v>130.08000000000001</v>
      </c>
      <c r="Q177" s="7">
        <f t="shared" ref="Q177" si="23">Q$159*Q23/1000</f>
        <v>7946.1904761904771</v>
      </c>
      <c r="R177" s="8">
        <f t="shared" si="22"/>
        <v>32587.030476190481</v>
      </c>
      <c r="T177" s="8">
        <f>2205*R177/(area!B23*2.471)</f>
        <v>80.246467687396063</v>
      </c>
    </row>
    <row r="178" spans="1:20" x14ac:dyDescent="0.2">
      <c r="A178">
        <f t="shared" si="20"/>
        <v>1985</v>
      </c>
      <c r="B178" s="7">
        <f t="shared" ref="B178:Q193" si="24">B$159*B24/1000</f>
        <v>737</v>
      </c>
      <c r="C178" s="7">
        <f t="shared" si="24"/>
        <v>0</v>
      </c>
      <c r="D178" s="7">
        <f t="shared" si="24"/>
        <v>0</v>
      </c>
      <c r="E178" s="7">
        <f t="shared" si="24"/>
        <v>0</v>
      </c>
      <c r="F178" s="7">
        <f t="shared" si="24"/>
        <v>33.299999999999997</v>
      </c>
      <c r="G178" s="7">
        <f t="shared" si="24"/>
        <v>543.9</v>
      </c>
      <c r="H178" s="7">
        <f t="shared" si="24"/>
        <v>0</v>
      </c>
      <c r="I178" s="7">
        <f t="shared" si="24"/>
        <v>556.92000000000007</v>
      </c>
      <c r="J178" s="7">
        <f t="shared" si="24"/>
        <v>434.83</v>
      </c>
      <c r="K178" s="7">
        <f t="shared" si="24"/>
        <v>0</v>
      </c>
      <c r="L178" s="7">
        <f t="shared" si="24"/>
        <v>17.600000000000001</v>
      </c>
      <c r="M178" s="7">
        <f t="shared" si="24"/>
        <v>0</v>
      </c>
      <c r="N178" s="7">
        <f t="shared" si="24"/>
        <v>0</v>
      </c>
      <c r="O178" s="7">
        <f t="shared" si="24"/>
        <v>22379</v>
      </c>
      <c r="P178" s="7">
        <f t="shared" si="24"/>
        <v>152.16</v>
      </c>
      <c r="Q178" s="7">
        <f t="shared" si="24"/>
        <v>8421.6099773242622</v>
      </c>
      <c r="R178" s="8">
        <f t="shared" si="22"/>
        <v>33276.31997732426</v>
      </c>
      <c r="T178" s="8">
        <f>2205*R178/(area!B24*2.471)</f>
        <v>82.355705625919185</v>
      </c>
    </row>
    <row r="179" spans="1:20" x14ac:dyDescent="0.2">
      <c r="A179">
        <f t="shared" si="20"/>
        <v>1986</v>
      </c>
      <c r="B179" s="7">
        <f t="shared" si="24"/>
        <v>882.39</v>
      </c>
      <c r="C179" s="7">
        <f t="shared" si="24"/>
        <v>0</v>
      </c>
      <c r="D179" s="7">
        <f t="shared" si="24"/>
        <v>0</v>
      </c>
      <c r="E179" s="7">
        <f t="shared" si="24"/>
        <v>0</v>
      </c>
      <c r="F179" s="7">
        <f t="shared" si="24"/>
        <v>18.899999999999999</v>
      </c>
      <c r="G179" s="7">
        <f t="shared" si="24"/>
        <v>258.63</v>
      </c>
      <c r="H179" s="7">
        <f t="shared" si="24"/>
        <v>0</v>
      </c>
      <c r="I179" s="7">
        <f t="shared" si="24"/>
        <v>514.08000000000004</v>
      </c>
      <c r="J179" s="7">
        <f t="shared" si="24"/>
        <v>419.49</v>
      </c>
      <c r="K179" s="7">
        <f t="shared" si="24"/>
        <v>0</v>
      </c>
      <c r="L179" s="7">
        <f t="shared" si="24"/>
        <v>0</v>
      </c>
      <c r="M179" s="7">
        <f t="shared" si="24"/>
        <v>0</v>
      </c>
      <c r="N179" s="7">
        <f t="shared" si="24"/>
        <v>0</v>
      </c>
      <c r="O179" s="7">
        <f t="shared" si="24"/>
        <v>21845.4</v>
      </c>
      <c r="P179" s="7">
        <f t="shared" si="24"/>
        <v>177.6</v>
      </c>
      <c r="Q179" s="7">
        <f t="shared" si="24"/>
        <v>7447.3242630385494</v>
      </c>
      <c r="R179" s="8">
        <f t="shared" si="22"/>
        <v>31563.814263038548</v>
      </c>
      <c r="T179" s="8">
        <f>2205*R179/(area!B25*2.471)</f>
        <v>79.837278075122072</v>
      </c>
    </row>
    <row r="180" spans="1:20" x14ac:dyDescent="0.2">
      <c r="A180">
        <f t="shared" si="20"/>
        <v>1987</v>
      </c>
      <c r="B180" s="7">
        <f t="shared" si="24"/>
        <v>929.29</v>
      </c>
      <c r="C180" s="7">
        <f t="shared" si="24"/>
        <v>0</v>
      </c>
      <c r="D180" s="7">
        <f t="shared" si="24"/>
        <v>0</v>
      </c>
      <c r="E180" s="7">
        <f t="shared" si="24"/>
        <v>0</v>
      </c>
      <c r="F180" s="7">
        <f t="shared" si="24"/>
        <v>28.8</v>
      </c>
      <c r="G180" s="7">
        <f t="shared" si="24"/>
        <v>218.3</v>
      </c>
      <c r="H180" s="7">
        <f t="shared" si="24"/>
        <v>0</v>
      </c>
      <c r="I180" s="7">
        <f t="shared" si="24"/>
        <v>477.54000000000008</v>
      </c>
      <c r="J180" s="7">
        <f t="shared" si="24"/>
        <v>366.98</v>
      </c>
      <c r="K180" s="7">
        <f t="shared" si="24"/>
        <v>0</v>
      </c>
      <c r="L180" s="7">
        <f t="shared" si="24"/>
        <v>0</v>
      </c>
      <c r="M180" s="7">
        <f t="shared" si="24"/>
        <v>0</v>
      </c>
      <c r="N180" s="7">
        <f t="shared" si="24"/>
        <v>0</v>
      </c>
      <c r="O180" s="7">
        <f t="shared" si="24"/>
        <v>22972.400000000001</v>
      </c>
      <c r="P180" s="7">
        <f t="shared" si="24"/>
        <v>191.52</v>
      </c>
      <c r="Q180" s="7">
        <f t="shared" si="24"/>
        <v>7846.4172335600897</v>
      </c>
      <c r="R180" s="8">
        <f t="shared" si="22"/>
        <v>33031.247233560091</v>
      </c>
      <c r="T180" s="8">
        <f>2205*R180/(area!B26*2.471)</f>
        <v>83.67497543280011</v>
      </c>
    </row>
    <row r="181" spans="1:20" x14ac:dyDescent="0.2">
      <c r="A181">
        <f t="shared" si="20"/>
        <v>1988</v>
      </c>
      <c r="B181" s="7">
        <f t="shared" si="24"/>
        <v>904.5</v>
      </c>
      <c r="C181" s="7">
        <f t="shared" si="24"/>
        <v>0</v>
      </c>
      <c r="D181" s="7">
        <f t="shared" si="24"/>
        <v>0</v>
      </c>
      <c r="E181" s="7">
        <f t="shared" si="24"/>
        <v>0</v>
      </c>
      <c r="F181" s="7">
        <f t="shared" si="24"/>
        <v>26.1</v>
      </c>
      <c r="G181" s="7">
        <f t="shared" si="24"/>
        <v>204.61</v>
      </c>
      <c r="H181" s="7">
        <f t="shared" si="24"/>
        <v>0</v>
      </c>
      <c r="I181" s="7">
        <f t="shared" si="24"/>
        <v>386.19000000000005</v>
      </c>
      <c r="J181" s="7">
        <f t="shared" si="24"/>
        <v>364.03</v>
      </c>
      <c r="K181" s="7">
        <f t="shared" si="24"/>
        <v>0</v>
      </c>
      <c r="L181" s="7">
        <f t="shared" si="24"/>
        <v>0</v>
      </c>
      <c r="M181" s="7">
        <f t="shared" si="24"/>
        <v>0</v>
      </c>
      <c r="N181" s="7">
        <f t="shared" si="24"/>
        <v>0</v>
      </c>
      <c r="O181" s="7">
        <f t="shared" si="24"/>
        <v>26082</v>
      </c>
      <c r="P181" s="7">
        <f t="shared" si="24"/>
        <v>187.68</v>
      </c>
      <c r="Q181" s="7">
        <f t="shared" si="24"/>
        <v>7789.0476190476193</v>
      </c>
      <c r="R181" s="8">
        <f t="shared" si="22"/>
        <v>35944.157619047619</v>
      </c>
      <c r="T181" s="8">
        <f>2205*R181/(area!B27*2.471)</f>
        <v>91.62250934167794</v>
      </c>
    </row>
    <row r="182" spans="1:20" x14ac:dyDescent="0.2">
      <c r="A182">
        <f t="shared" si="20"/>
        <v>1989</v>
      </c>
      <c r="B182" s="7">
        <f t="shared" si="24"/>
        <v>1226.77</v>
      </c>
      <c r="C182" s="7">
        <f t="shared" si="24"/>
        <v>0</v>
      </c>
      <c r="D182" s="7">
        <f t="shared" si="24"/>
        <v>0</v>
      </c>
      <c r="E182" s="7">
        <f t="shared" si="24"/>
        <v>0</v>
      </c>
      <c r="F182" s="7">
        <f t="shared" si="24"/>
        <v>32.4</v>
      </c>
      <c r="G182" s="7">
        <f t="shared" si="24"/>
        <v>194.62</v>
      </c>
      <c r="H182" s="7">
        <f t="shared" si="24"/>
        <v>0</v>
      </c>
      <c r="I182" s="7">
        <f t="shared" si="24"/>
        <v>405.72000000000008</v>
      </c>
      <c r="J182" s="7">
        <f t="shared" si="24"/>
        <v>362.26</v>
      </c>
      <c r="K182" s="7">
        <f t="shared" si="24"/>
        <v>0</v>
      </c>
      <c r="L182" s="7">
        <f t="shared" si="24"/>
        <v>0</v>
      </c>
      <c r="M182" s="7">
        <f t="shared" si="24"/>
        <v>0</v>
      </c>
      <c r="N182" s="7">
        <f t="shared" si="24"/>
        <v>0</v>
      </c>
      <c r="O182" s="7">
        <f t="shared" si="24"/>
        <v>28543</v>
      </c>
      <c r="P182" s="7">
        <f t="shared" si="24"/>
        <v>156.96</v>
      </c>
      <c r="Q182" s="7">
        <f t="shared" si="24"/>
        <v>8196.3718820861668</v>
      </c>
      <c r="R182" s="8">
        <f t="shared" si="22"/>
        <v>39118.101882086165</v>
      </c>
      <c r="T182" s="8">
        <f>2205*R182/(area!B28*2.471)</f>
        <v>101.08234089697827</v>
      </c>
    </row>
    <row r="183" spans="1:20" x14ac:dyDescent="0.2">
      <c r="A183">
        <f t="shared" si="20"/>
        <v>1990</v>
      </c>
      <c r="B183" s="7">
        <f t="shared" si="24"/>
        <v>941.35</v>
      </c>
      <c r="C183" s="7">
        <f t="shared" si="24"/>
        <v>0</v>
      </c>
      <c r="D183" s="7">
        <f t="shared" si="24"/>
        <v>0</v>
      </c>
      <c r="E183" s="7">
        <f t="shared" si="24"/>
        <v>0</v>
      </c>
      <c r="F183" s="7">
        <f t="shared" si="24"/>
        <v>28.8</v>
      </c>
      <c r="G183" s="7">
        <f t="shared" si="24"/>
        <v>140.97</v>
      </c>
      <c r="H183" s="7">
        <f t="shared" si="24"/>
        <v>0</v>
      </c>
      <c r="I183" s="7">
        <f t="shared" si="24"/>
        <v>308.70000000000005</v>
      </c>
      <c r="J183" s="7">
        <f t="shared" si="24"/>
        <v>271.39999999999998</v>
      </c>
      <c r="K183" s="7">
        <f t="shared" si="24"/>
        <v>0</v>
      </c>
      <c r="L183" s="7">
        <f t="shared" si="24"/>
        <v>0</v>
      </c>
      <c r="M183" s="7">
        <f t="shared" si="24"/>
        <v>0</v>
      </c>
      <c r="N183" s="7">
        <f t="shared" si="24"/>
        <v>0</v>
      </c>
      <c r="O183" s="7">
        <f t="shared" si="24"/>
        <v>24807.8</v>
      </c>
      <c r="P183" s="7">
        <f t="shared" si="24"/>
        <v>128.63999999999999</v>
      </c>
      <c r="Q183" s="7">
        <f t="shared" si="24"/>
        <v>8110.3174603174612</v>
      </c>
      <c r="R183" s="8">
        <f t="shared" si="22"/>
        <v>34737.977460317459</v>
      </c>
      <c r="T183" s="8">
        <f>2205*R183/(area!B29*2.471)</f>
        <v>91.622251552377236</v>
      </c>
    </row>
    <row r="184" spans="1:20" x14ac:dyDescent="0.2">
      <c r="A184">
        <f t="shared" si="20"/>
        <v>1991</v>
      </c>
      <c r="B184" s="7">
        <f t="shared" si="24"/>
        <v>936.66</v>
      </c>
      <c r="C184" s="7">
        <f t="shared" si="24"/>
        <v>0</v>
      </c>
      <c r="D184" s="7">
        <f t="shared" si="24"/>
        <v>0</v>
      </c>
      <c r="E184" s="7">
        <f t="shared" si="24"/>
        <v>0</v>
      </c>
      <c r="F184" s="7">
        <f t="shared" si="24"/>
        <v>34.65</v>
      </c>
      <c r="G184" s="7">
        <f t="shared" si="24"/>
        <v>211.64</v>
      </c>
      <c r="H184" s="7">
        <f t="shared" si="24"/>
        <v>0</v>
      </c>
      <c r="I184" s="7">
        <f t="shared" si="24"/>
        <v>285.39000000000004</v>
      </c>
      <c r="J184" s="7">
        <f t="shared" si="24"/>
        <v>186.44</v>
      </c>
      <c r="K184" s="7">
        <f t="shared" si="24"/>
        <v>0</v>
      </c>
      <c r="L184" s="7">
        <f t="shared" si="24"/>
        <v>17.600000000000001</v>
      </c>
      <c r="M184" s="7">
        <f t="shared" si="24"/>
        <v>118</v>
      </c>
      <c r="N184" s="7">
        <f t="shared" si="24"/>
        <v>0</v>
      </c>
      <c r="O184" s="7">
        <f t="shared" si="24"/>
        <v>18377</v>
      </c>
      <c r="P184" s="7">
        <f t="shared" si="24"/>
        <v>122.88</v>
      </c>
      <c r="Q184" s="7">
        <f t="shared" si="24"/>
        <v>7573.786848072562</v>
      </c>
      <c r="R184" s="8">
        <f t="shared" si="22"/>
        <v>27864.046848072565</v>
      </c>
      <c r="T184" s="8">
        <f>2205*R184/(area!B30*2.471)</f>
        <v>74.005692702099722</v>
      </c>
    </row>
    <row r="185" spans="1:20" x14ac:dyDescent="0.2">
      <c r="A185">
        <f t="shared" si="20"/>
        <v>1992</v>
      </c>
      <c r="B185" s="7">
        <f t="shared" si="24"/>
        <v>1386.23</v>
      </c>
      <c r="C185" s="7">
        <f t="shared" si="24"/>
        <v>0</v>
      </c>
      <c r="D185" s="7">
        <f t="shared" si="24"/>
        <v>0</v>
      </c>
      <c r="E185" s="7">
        <f t="shared" si="24"/>
        <v>0</v>
      </c>
      <c r="F185" s="7">
        <f t="shared" si="24"/>
        <v>51.3</v>
      </c>
      <c r="G185" s="7">
        <f t="shared" si="24"/>
        <v>205.72</v>
      </c>
      <c r="H185" s="7">
        <f t="shared" si="24"/>
        <v>0</v>
      </c>
      <c r="I185" s="7">
        <f t="shared" si="24"/>
        <v>291.06000000000006</v>
      </c>
      <c r="J185" s="7">
        <f t="shared" si="24"/>
        <v>418.31</v>
      </c>
      <c r="K185" s="7">
        <f t="shared" si="24"/>
        <v>0</v>
      </c>
      <c r="L185" s="7">
        <f t="shared" si="24"/>
        <v>0</v>
      </c>
      <c r="M185" s="7">
        <f t="shared" si="24"/>
        <v>170</v>
      </c>
      <c r="N185" s="7">
        <f t="shared" si="24"/>
        <v>0</v>
      </c>
      <c r="O185" s="7">
        <f t="shared" si="24"/>
        <v>29670</v>
      </c>
      <c r="P185" s="7">
        <f t="shared" si="24"/>
        <v>156.47999999999999</v>
      </c>
      <c r="Q185" s="7">
        <f t="shared" si="24"/>
        <v>9969.0929705215422</v>
      </c>
      <c r="R185" s="8">
        <f t="shared" si="22"/>
        <v>42318.192970521544</v>
      </c>
      <c r="T185" s="8">
        <f>2205*R185/(area!B31*2.471)</f>
        <v>107.92524435380714</v>
      </c>
    </row>
    <row r="186" spans="1:20" x14ac:dyDescent="0.2">
      <c r="A186">
        <f t="shared" si="20"/>
        <v>1993</v>
      </c>
      <c r="B186" s="7">
        <f t="shared" si="24"/>
        <v>1010.36</v>
      </c>
      <c r="C186" s="7">
        <f t="shared" si="24"/>
        <v>0</v>
      </c>
      <c r="D186" s="7">
        <f t="shared" si="24"/>
        <v>0</v>
      </c>
      <c r="E186" s="7">
        <f t="shared" si="24"/>
        <v>0</v>
      </c>
      <c r="F186" s="7">
        <f t="shared" si="24"/>
        <v>42.75</v>
      </c>
      <c r="G186" s="7">
        <f t="shared" si="24"/>
        <v>248.27</v>
      </c>
      <c r="H186" s="7">
        <f t="shared" si="24"/>
        <v>0</v>
      </c>
      <c r="I186" s="7">
        <f t="shared" si="24"/>
        <v>185.22000000000003</v>
      </c>
      <c r="J186" s="7">
        <f t="shared" si="24"/>
        <v>249.57000000000002</v>
      </c>
      <c r="K186" s="7">
        <f t="shared" si="24"/>
        <v>0</v>
      </c>
      <c r="L186" s="7">
        <f t="shared" si="24"/>
        <v>0</v>
      </c>
      <c r="M186" s="7">
        <f t="shared" si="24"/>
        <v>330</v>
      </c>
      <c r="N186" s="7">
        <f t="shared" si="24"/>
        <v>0</v>
      </c>
      <c r="O186" s="7">
        <f t="shared" si="24"/>
        <v>26562.7</v>
      </c>
      <c r="P186" s="7">
        <f t="shared" si="24"/>
        <v>152.16</v>
      </c>
      <c r="Q186" s="7">
        <f t="shared" si="24"/>
        <v>9196.5986394557822</v>
      </c>
      <c r="R186" s="8">
        <f t="shared" si="22"/>
        <v>37977.628639455783</v>
      </c>
      <c r="T186" s="8">
        <f>2205*R186/(area!B32*2.471)</f>
        <v>93.878414048400302</v>
      </c>
    </row>
    <row r="187" spans="1:20" x14ac:dyDescent="0.2">
      <c r="A187">
        <f t="shared" si="20"/>
        <v>1994</v>
      </c>
      <c r="B187" s="7">
        <f t="shared" si="24"/>
        <v>925.94</v>
      </c>
      <c r="C187" s="7">
        <f t="shared" si="24"/>
        <v>0</v>
      </c>
      <c r="D187" s="7">
        <f t="shared" si="24"/>
        <v>0</v>
      </c>
      <c r="E187" s="7">
        <f t="shared" si="24"/>
        <v>0</v>
      </c>
      <c r="F187" s="7">
        <f t="shared" si="24"/>
        <v>49.5</v>
      </c>
      <c r="G187" s="7">
        <f t="shared" si="24"/>
        <v>247.16</v>
      </c>
      <c r="H187" s="7">
        <f t="shared" si="24"/>
        <v>0</v>
      </c>
      <c r="I187" s="7">
        <f t="shared" si="24"/>
        <v>175.77000000000004</v>
      </c>
      <c r="J187" s="7">
        <f t="shared" si="24"/>
        <v>244.85000000000002</v>
      </c>
      <c r="K187" s="7">
        <f t="shared" si="24"/>
        <v>0</v>
      </c>
      <c r="L187" s="7">
        <f t="shared" si="24"/>
        <v>0</v>
      </c>
      <c r="M187" s="7">
        <f t="shared" si="24"/>
        <v>246</v>
      </c>
      <c r="N187" s="7">
        <f t="shared" si="24"/>
        <v>0</v>
      </c>
      <c r="O187" s="7">
        <f t="shared" si="24"/>
        <v>27625.3</v>
      </c>
      <c r="P187" s="7">
        <f t="shared" si="24"/>
        <v>177.6</v>
      </c>
      <c r="Q187" s="7">
        <f t="shared" si="24"/>
        <v>9321.3151927437648</v>
      </c>
      <c r="R187" s="8">
        <f t="shared" si="22"/>
        <v>39013.435192743767</v>
      </c>
      <c r="T187" s="8">
        <f>2205*R187/(area!B33*2.471)</f>
        <v>96.314105092676257</v>
      </c>
    </row>
    <row r="188" spans="1:20" x14ac:dyDescent="0.2">
      <c r="A188">
        <f t="shared" si="20"/>
        <v>1995</v>
      </c>
      <c r="B188" s="7">
        <f t="shared" si="24"/>
        <v>1021.75</v>
      </c>
      <c r="C188" s="7">
        <f t="shared" si="24"/>
        <v>0</v>
      </c>
      <c r="D188" s="7">
        <f t="shared" si="24"/>
        <v>0</v>
      </c>
      <c r="E188" s="7">
        <f t="shared" si="24"/>
        <v>0</v>
      </c>
      <c r="F188" s="7">
        <f t="shared" si="24"/>
        <v>59.4</v>
      </c>
      <c r="G188" s="7">
        <f t="shared" si="24"/>
        <v>332.63</v>
      </c>
      <c r="H188" s="7">
        <f t="shared" si="24"/>
        <v>0</v>
      </c>
      <c r="I188" s="7">
        <f t="shared" si="24"/>
        <v>158.76000000000002</v>
      </c>
      <c r="J188" s="7">
        <f t="shared" si="24"/>
        <v>261.96000000000004</v>
      </c>
      <c r="K188" s="7">
        <f t="shared" si="24"/>
        <v>0</v>
      </c>
      <c r="L188" s="7">
        <f t="shared" si="24"/>
        <v>0</v>
      </c>
      <c r="M188" s="7">
        <f t="shared" si="24"/>
        <v>126</v>
      </c>
      <c r="N188" s="7">
        <f t="shared" si="24"/>
        <v>0</v>
      </c>
      <c r="O188" s="7">
        <f t="shared" si="24"/>
        <v>27542.5</v>
      </c>
      <c r="P188" s="7">
        <f t="shared" si="24"/>
        <v>225.6</v>
      </c>
      <c r="Q188" s="7">
        <f t="shared" si="24"/>
        <v>10403.106575963719</v>
      </c>
      <c r="R188" s="8">
        <f t="shared" si="22"/>
        <v>40131.706575963719</v>
      </c>
      <c r="T188" s="8">
        <f>2205*R188/(area!B34*2.471)</f>
        <v>96.11402411633216</v>
      </c>
    </row>
    <row r="189" spans="1:20" x14ac:dyDescent="0.2">
      <c r="A189">
        <f t="shared" si="20"/>
        <v>1996</v>
      </c>
      <c r="B189" s="7">
        <f t="shared" si="24"/>
        <v>1284.3900000000001</v>
      </c>
      <c r="C189" s="7">
        <f t="shared" si="24"/>
        <v>0</v>
      </c>
      <c r="D189" s="7">
        <f t="shared" si="24"/>
        <v>0</v>
      </c>
      <c r="E189" s="7">
        <f t="shared" si="24"/>
        <v>0</v>
      </c>
      <c r="F189" s="7">
        <f t="shared" si="24"/>
        <v>58.05</v>
      </c>
      <c r="G189" s="7">
        <f t="shared" si="24"/>
        <v>217.56</v>
      </c>
      <c r="H189" s="7">
        <f t="shared" si="24"/>
        <v>0</v>
      </c>
      <c r="I189" s="7">
        <f t="shared" si="24"/>
        <v>190.26000000000002</v>
      </c>
      <c r="J189" s="7">
        <f t="shared" si="24"/>
        <v>285.56</v>
      </c>
      <c r="K189" s="7">
        <f t="shared" si="24"/>
        <v>0</v>
      </c>
      <c r="L189" s="7">
        <f t="shared" si="24"/>
        <v>0</v>
      </c>
      <c r="M189" s="7">
        <f t="shared" si="24"/>
        <v>88</v>
      </c>
      <c r="N189" s="7">
        <f t="shared" si="24"/>
        <v>0</v>
      </c>
      <c r="O189" s="7">
        <f t="shared" si="24"/>
        <v>31070.7</v>
      </c>
      <c r="P189" s="7">
        <f t="shared" si="24"/>
        <v>262.56</v>
      </c>
      <c r="Q189" s="7">
        <f t="shared" si="24"/>
        <v>10878.775510204081</v>
      </c>
      <c r="R189" s="8">
        <f t="shared" si="22"/>
        <v>44335.855510204085</v>
      </c>
      <c r="T189" s="8">
        <f>2205*R189/(area!B35*2.471)</f>
        <v>104.469902277184</v>
      </c>
    </row>
    <row r="190" spans="1:20" x14ac:dyDescent="0.2">
      <c r="A190">
        <f t="shared" si="20"/>
        <v>1997</v>
      </c>
      <c r="B190" s="7">
        <f t="shared" si="24"/>
        <v>1377.52</v>
      </c>
      <c r="C190" s="7">
        <f t="shared" si="24"/>
        <v>0</v>
      </c>
      <c r="D190" s="7">
        <f t="shared" si="24"/>
        <v>0</v>
      </c>
      <c r="E190" s="7">
        <f t="shared" si="24"/>
        <v>0</v>
      </c>
      <c r="F190" s="7">
        <f t="shared" si="24"/>
        <v>49.5</v>
      </c>
      <c r="G190" s="7">
        <f t="shared" si="24"/>
        <v>204.61</v>
      </c>
      <c r="H190" s="7">
        <f t="shared" si="24"/>
        <v>0</v>
      </c>
      <c r="I190" s="7">
        <f t="shared" si="24"/>
        <v>163.80000000000004</v>
      </c>
      <c r="J190" s="7">
        <f t="shared" si="24"/>
        <v>249.57000000000002</v>
      </c>
      <c r="K190" s="7">
        <f t="shared" si="24"/>
        <v>0</v>
      </c>
      <c r="L190" s="7">
        <f t="shared" si="24"/>
        <v>0</v>
      </c>
      <c r="M190" s="7">
        <f t="shared" si="24"/>
        <v>114</v>
      </c>
      <c r="N190" s="7">
        <f t="shared" si="24"/>
        <v>0</v>
      </c>
      <c r="O190" s="7">
        <f t="shared" si="24"/>
        <v>24998.7</v>
      </c>
      <c r="P190" s="7">
        <f t="shared" si="24"/>
        <v>224.64</v>
      </c>
      <c r="Q190" s="7">
        <f t="shared" si="24"/>
        <v>11252.925170068027</v>
      </c>
      <c r="R190" s="8">
        <f t="shared" si="22"/>
        <v>38635.265170068029</v>
      </c>
      <c r="T190" s="8">
        <f>2205*R190/(area!B36*2.471)</f>
        <v>90.612805386646826</v>
      </c>
    </row>
    <row r="191" spans="1:20" x14ac:dyDescent="0.2">
      <c r="A191">
        <f t="shared" si="20"/>
        <v>1998</v>
      </c>
      <c r="B191" s="7">
        <f t="shared" si="24"/>
        <v>1318.56</v>
      </c>
      <c r="C191" s="7">
        <f t="shared" si="24"/>
        <v>0</v>
      </c>
      <c r="D191" s="7">
        <f t="shared" si="24"/>
        <v>0</v>
      </c>
      <c r="E191" s="7">
        <f t="shared" si="24"/>
        <v>0</v>
      </c>
      <c r="F191" s="7">
        <f t="shared" si="24"/>
        <v>67.5</v>
      </c>
      <c r="G191" s="7">
        <f t="shared" si="24"/>
        <v>275.27999999999997</v>
      </c>
      <c r="H191" s="7">
        <f t="shared" si="24"/>
        <v>0</v>
      </c>
      <c r="I191" s="7">
        <f t="shared" si="24"/>
        <v>141.75000000000003</v>
      </c>
      <c r="J191" s="7">
        <f t="shared" si="24"/>
        <v>240.13</v>
      </c>
      <c r="K191" s="7">
        <f t="shared" si="24"/>
        <v>0</v>
      </c>
      <c r="L191" s="7">
        <f t="shared" si="24"/>
        <v>0</v>
      </c>
      <c r="M191" s="7">
        <f t="shared" si="24"/>
        <v>122</v>
      </c>
      <c r="N191" s="7">
        <f t="shared" si="24"/>
        <v>0</v>
      </c>
      <c r="O191" s="7">
        <f t="shared" si="24"/>
        <v>22199.599999999999</v>
      </c>
      <c r="P191" s="7">
        <f t="shared" si="24"/>
        <v>243.84</v>
      </c>
      <c r="Q191" s="7">
        <f t="shared" si="24"/>
        <v>11264.399092970521</v>
      </c>
      <c r="R191" s="8">
        <f t="shared" si="22"/>
        <v>35873.059092970521</v>
      </c>
      <c r="T191" s="8">
        <f>2205*R191/(area!B37*2.471)</f>
        <v>84.611580874117408</v>
      </c>
    </row>
    <row r="192" spans="1:20" x14ac:dyDescent="0.2">
      <c r="A192">
        <f t="shared" si="20"/>
        <v>1999</v>
      </c>
      <c r="B192" s="7">
        <f t="shared" si="24"/>
        <v>1025.0999999999999</v>
      </c>
      <c r="C192" s="7">
        <f t="shared" si="24"/>
        <v>0</v>
      </c>
      <c r="D192" s="7">
        <f t="shared" si="24"/>
        <v>0</v>
      </c>
      <c r="E192" s="7">
        <f t="shared" si="24"/>
        <v>0</v>
      </c>
      <c r="F192" s="7">
        <f t="shared" si="24"/>
        <v>42.75</v>
      </c>
      <c r="G192" s="7">
        <f t="shared" si="24"/>
        <v>285.27</v>
      </c>
      <c r="H192" s="7">
        <f t="shared" si="24"/>
        <v>0</v>
      </c>
      <c r="I192" s="7">
        <f t="shared" si="24"/>
        <v>119.70000000000002</v>
      </c>
      <c r="J192" s="7">
        <f t="shared" si="24"/>
        <v>226.56</v>
      </c>
      <c r="K192" s="7">
        <f t="shared" si="24"/>
        <v>0</v>
      </c>
      <c r="L192" s="7">
        <f t="shared" si="24"/>
        <v>0</v>
      </c>
      <c r="M192" s="7">
        <f t="shared" si="24"/>
        <v>108</v>
      </c>
      <c r="N192" s="7">
        <f t="shared" si="24"/>
        <v>0</v>
      </c>
      <c r="O192" s="7">
        <f t="shared" si="24"/>
        <v>22408.9</v>
      </c>
      <c r="P192" s="7">
        <f t="shared" si="24"/>
        <v>228</v>
      </c>
      <c r="Q192" s="7">
        <f t="shared" si="24"/>
        <v>10814.920634920634</v>
      </c>
      <c r="R192" s="8">
        <f t="shared" si="22"/>
        <v>35259.200634920635</v>
      </c>
      <c r="T192" s="8">
        <f>2205*R192/(area!B38*2.471)</f>
        <v>85.049393286850275</v>
      </c>
    </row>
    <row r="193" spans="1:20" x14ac:dyDescent="0.2">
      <c r="A193">
        <f t="shared" si="20"/>
        <v>2000</v>
      </c>
      <c r="B193" s="7">
        <f t="shared" si="24"/>
        <v>1328.61</v>
      </c>
      <c r="C193" s="7">
        <f t="shared" si="24"/>
        <v>0</v>
      </c>
      <c r="D193" s="7">
        <f t="shared" si="24"/>
        <v>0</v>
      </c>
      <c r="E193" s="7">
        <f t="shared" si="24"/>
        <v>0</v>
      </c>
      <c r="F193" s="7">
        <f t="shared" si="24"/>
        <v>50.85</v>
      </c>
      <c r="G193" s="7">
        <f t="shared" si="24"/>
        <v>392.57</v>
      </c>
      <c r="H193" s="7">
        <f t="shared" si="24"/>
        <v>0</v>
      </c>
      <c r="I193" s="7">
        <f t="shared" si="24"/>
        <v>115.29000000000002</v>
      </c>
      <c r="J193" s="7">
        <f t="shared" si="24"/>
        <v>247.80000000000004</v>
      </c>
      <c r="K193" s="7">
        <f t="shared" si="24"/>
        <v>0</v>
      </c>
      <c r="L193" s="7">
        <f t="shared" si="24"/>
        <v>0</v>
      </c>
      <c r="M193" s="7">
        <f t="shared" si="24"/>
        <v>94</v>
      </c>
      <c r="N193" s="7">
        <f t="shared" si="24"/>
        <v>0</v>
      </c>
      <c r="O193" s="7">
        <f t="shared" si="24"/>
        <v>25332.2</v>
      </c>
      <c r="P193" s="7">
        <f t="shared" si="24"/>
        <v>274.56</v>
      </c>
      <c r="Q193" s="7">
        <f t="shared" ref="Q193" si="25">Q$159*Q39/1000</f>
        <v>11083.061224489797</v>
      </c>
      <c r="R193" s="8">
        <f t="shared" si="22"/>
        <v>38918.941224489798</v>
      </c>
      <c r="T193" s="8">
        <f>2205*R193/(area!B39*2.471)</f>
        <v>92.612344744505435</v>
      </c>
    </row>
    <row r="194" spans="1:20" x14ac:dyDescent="0.2">
      <c r="A194">
        <f t="shared" si="20"/>
        <v>2001</v>
      </c>
      <c r="B194" s="7">
        <f t="shared" ref="B194:Q206" si="26">B$159*B40/1000</f>
        <v>1097.46</v>
      </c>
      <c r="C194" s="7">
        <f t="shared" si="26"/>
        <v>0</v>
      </c>
      <c r="D194" s="7">
        <f t="shared" si="26"/>
        <v>0</v>
      </c>
      <c r="E194" s="7">
        <f t="shared" si="26"/>
        <v>0</v>
      </c>
      <c r="F194" s="7">
        <f t="shared" si="26"/>
        <v>73.8</v>
      </c>
      <c r="G194" s="7">
        <f t="shared" si="26"/>
        <v>506.9</v>
      </c>
      <c r="H194" s="7">
        <f t="shared" si="26"/>
        <v>0</v>
      </c>
      <c r="I194" s="7">
        <f t="shared" si="26"/>
        <v>102.06000000000002</v>
      </c>
      <c r="J194" s="7">
        <f t="shared" si="26"/>
        <v>204.14</v>
      </c>
      <c r="K194" s="7">
        <f t="shared" si="26"/>
        <v>0</v>
      </c>
      <c r="L194" s="7">
        <f t="shared" si="26"/>
        <v>0</v>
      </c>
      <c r="M194" s="7">
        <f t="shared" si="26"/>
        <v>88</v>
      </c>
      <c r="N194" s="7">
        <f t="shared" si="26"/>
        <v>0</v>
      </c>
      <c r="O194" s="7">
        <f t="shared" si="26"/>
        <v>23432.400000000001</v>
      </c>
      <c r="P194" s="7">
        <f t="shared" si="26"/>
        <v>243.36</v>
      </c>
      <c r="Q194" s="7">
        <f t="shared" si="26"/>
        <v>8364.4897959183672</v>
      </c>
      <c r="R194" s="8">
        <f t="shared" si="22"/>
        <v>34112.609795918368</v>
      </c>
      <c r="T194" s="8">
        <f>2205*R194/(area!B40*2.471)</f>
        <v>77.562358203194904</v>
      </c>
    </row>
    <row r="195" spans="1:20" x14ac:dyDescent="0.2">
      <c r="A195">
        <f t="shared" si="20"/>
        <v>2002</v>
      </c>
      <c r="B195" s="7">
        <f t="shared" si="26"/>
        <v>1349.38</v>
      </c>
      <c r="C195" s="7">
        <f t="shared" si="26"/>
        <v>0</v>
      </c>
      <c r="D195" s="7">
        <f t="shared" si="26"/>
        <v>0</v>
      </c>
      <c r="E195" s="7">
        <f t="shared" si="26"/>
        <v>0</v>
      </c>
      <c r="F195" s="7">
        <f t="shared" si="26"/>
        <v>105.75</v>
      </c>
      <c r="G195" s="7">
        <f t="shared" si="26"/>
        <v>547.23</v>
      </c>
      <c r="H195" s="7">
        <f t="shared" si="26"/>
        <v>0</v>
      </c>
      <c r="I195" s="7">
        <f t="shared" si="26"/>
        <v>158.13000000000002</v>
      </c>
      <c r="J195" s="7">
        <f t="shared" si="26"/>
        <v>266.68</v>
      </c>
      <c r="K195" s="7">
        <f t="shared" si="26"/>
        <v>0</v>
      </c>
      <c r="L195" s="7">
        <f t="shared" si="26"/>
        <v>0</v>
      </c>
      <c r="M195" s="7">
        <f t="shared" si="26"/>
        <v>134</v>
      </c>
      <c r="N195" s="7">
        <f t="shared" si="26"/>
        <v>0</v>
      </c>
      <c r="O195" s="7">
        <f t="shared" si="26"/>
        <v>26268.3</v>
      </c>
      <c r="P195" s="7">
        <f t="shared" si="26"/>
        <v>372</v>
      </c>
      <c r="Q195" s="7">
        <f t="shared" si="26"/>
        <v>11571.201814058955</v>
      </c>
      <c r="R195" s="8">
        <f t="shared" si="22"/>
        <v>40772.671814058958</v>
      </c>
      <c r="T195" s="8">
        <f>2205*R195/(area!B41*2.471)</f>
        <v>93.740431200230134</v>
      </c>
    </row>
    <row r="196" spans="1:20" x14ac:dyDescent="0.2">
      <c r="A196">
        <f t="shared" si="20"/>
        <v>2003</v>
      </c>
      <c r="B196" s="7">
        <f t="shared" si="26"/>
        <v>1133.6400000000001</v>
      </c>
      <c r="C196" s="7">
        <f t="shared" si="26"/>
        <v>0</v>
      </c>
      <c r="D196" s="7">
        <f t="shared" si="26"/>
        <v>0</v>
      </c>
      <c r="E196" s="7">
        <f t="shared" si="26"/>
        <v>0</v>
      </c>
      <c r="F196" s="7">
        <f t="shared" si="26"/>
        <v>96.75</v>
      </c>
      <c r="G196" s="7">
        <f t="shared" si="26"/>
        <v>513.55999999999995</v>
      </c>
      <c r="H196" s="7">
        <f t="shared" si="26"/>
        <v>0</v>
      </c>
      <c r="I196" s="7">
        <f t="shared" si="26"/>
        <v>115.92000000000002</v>
      </c>
      <c r="J196" s="7">
        <f t="shared" si="26"/>
        <v>222.43</v>
      </c>
      <c r="K196" s="7">
        <f t="shared" si="26"/>
        <v>0</v>
      </c>
      <c r="L196" s="7">
        <f t="shared" si="26"/>
        <v>0</v>
      </c>
      <c r="M196" s="7">
        <f t="shared" si="26"/>
        <v>108</v>
      </c>
      <c r="N196" s="7">
        <f t="shared" si="26"/>
        <v>0</v>
      </c>
      <c r="O196" s="7">
        <f t="shared" si="26"/>
        <v>28439.5</v>
      </c>
      <c r="P196" s="7">
        <f t="shared" si="26"/>
        <v>271.2</v>
      </c>
      <c r="Q196" s="7">
        <f t="shared" si="26"/>
        <v>10973.560090702947</v>
      </c>
      <c r="R196" s="8">
        <f t="shared" si="22"/>
        <v>41874.560090702944</v>
      </c>
      <c r="T196" s="8">
        <f>2205*R196/(area!B42*2.471)</f>
        <v>97.588455290221148</v>
      </c>
    </row>
    <row r="197" spans="1:20" x14ac:dyDescent="0.2">
      <c r="A197">
        <f t="shared" si="20"/>
        <v>2004</v>
      </c>
      <c r="B197" s="7">
        <f t="shared" si="26"/>
        <v>1148.3800000000001</v>
      </c>
      <c r="C197" s="7">
        <f t="shared" si="26"/>
        <v>0</v>
      </c>
      <c r="D197" s="7">
        <f t="shared" si="26"/>
        <v>0</v>
      </c>
      <c r="E197" s="7">
        <f t="shared" si="26"/>
        <v>0</v>
      </c>
      <c r="F197" s="7">
        <f t="shared" si="26"/>
        <v>119.25</v>
      </c>
      <c r="G197" s="7">
        <f t="shared" si="26"/>
        <v>506.53</v>
      </c>
      <c r="H197" s="7">
        <f t="shared" si="26"/>
        <v>0</v>
      </c>
      <c r="I197" s="7">
        <f t="shared" si="26"/>
        <v>104.58000000000001</v>
      </c>
      <c r="J197" s="7">
        <f t="shared" si="26"/>
        <v>217.12</v>
      </c>
      <c r="K197" s="7">
        <f t="shared" si="26"/>
        <v>0</v>
      </c>
      <c r="L197" s="7">
        <f t="shared" si="26"/>
        <v>0</v>
      </c>
      <c r="M197" s="7">
        <f t="shared" si="26"/>
        <v>130</v>
      </c>
      <c r="N197" s="7">
        <f t="shared" si="26"/>
        <v>0</v>
      </c>
      <c r="O197" s="7">
        <f t="shared" si="26"/>
        <v>25185</v>
      </c>
      <c r="P197" s="7">
        <f t="shared" si="26"/>
        <v>300.48</v>
      </c>
      <c r="Q197" s="7">
        <f t="shared" si="26"/>
        <v>11641.292517006803</v>
      </c>
      <c r="R197" s="8">
        <f t="shared" si="22"/>
        <v>39352.632517006801</v>
      </c>
      <c r="T197" s="8">
        <f>2205*R197/(area!B43*2.471)</f>
        <v>91.107787801245138</v>
      </c>
    </row>
    <row r="198" spans="1:20" x14ac:dyDescent="0.2">
      <c r="A198">
        <f t="shared" si="20"/>
        <v>2005</v>
      </c>
      <c r="B198" s="7">
        <f t="shared" si="26"/>
        <v>1140.3399999999999</v>
      </c>
      <c r="C198" s="7">
        <f t="shared" si="26"/>
        <v>0</v>
      </c>
      <c r="D198" s="7">
        <f t="shared" si="26"/>
        <v>0</v>
      </c>
      <c r="E198" s="7">
        <f t="shared" si="26"/>
        <v>0</v>
      </c>
      <c r="F198" s="7">
        <f t="shared" si="26"/>
        <v>90</v>
      </c>
      <c r="G198" s="7">
        <f t="shared" si="26"/>
        <v>459.91</v>
      </c>
      <c r="H198" s="7">
        <f t="shared" si="26"/>
        <v>0</v>
      </c>
      <c r="I198" s="7">
        <f t="shared" si="26"/>
        <v>94.500000000000014</v>
      </c>
      <c r="J198" s="7">
        <f t="shared" si="26"/>
        <v>234.82</v>
      </c>
      <c r="K198" s="7">
        <f t="shared" si="26"/>
        <v>0</v>
      </c>
      <c r="L198" s="7">
        <f t="shared" si="26"/>
        <v>0</v>
      </c>
      <c r="M198" s="7">
        <f t="shared" si="26"/>
        <v>186</v>
      </c>
      <c r="N198" s="7">
        <f t="shared" si="26"/>
        <v>0</v>
      </c>
      <c r="O198" s="7">
        <f t="shared" si="26"/>
        <v>22533.1</v>
      </c>
      <c r="P198" s="7">
        <f t="shared" si="26"/>
        <v>256.32</v>
      </c>
      <c r="Q198" s="7">
        <f t="shared" si="26"/>
        <v>10426.303854875283</v>
      </c>
      <c r="R198" s="8">
        <f t="shared" si="22"/>
        <v>35421.293854875279</v>
      </c>
      <c r="T198" s="8">
        <f>2205*R198/(area!B44*2.471)</f>
        <v>84.700405548674382</v>
      </c>
    </row>
    <row r="199" spans="1:20" x14ac:dyDescent="0.2">
      <c r="A199">
        <f t="shared" si="20"/>
        <v>2006</v>
      </c>
      <c r="B199" s="7">
        <f t="shared" si="26"/>
        <v>757.77</v>
      </c>
      <c r="C199" s="7">
        <f t="shared" si="26"/>
        <v>0</v>
      </c>
      <c r="D199" s="7">
        <f t="shared" si="26"/>
        <v>0</v>
      </c>
      <c r="E199" s="7">
        <f t="shared" si="26"/>
        <v>0</v>
      </c>
      <c r="F199" s="7">
        <f t="shared" si="26"/>
        <v>146.25</v>
      </c>
      <c r="G199" s="7">
        <f t="shared" si="26"/>
        <v>644.54</v>
      </c>
      <c r="H199" s="7">
        <f t="shared" si="26"/>
        <v>0</v>
      </c>
      <c r="I199" s="7">
        <f t="shared" si="26"/>
        <v>65.52000000000001</v>
      </c>
      <c r="J199" s="7">
        <f t="shared" si="26"/>
        <v>237.18</v>
      </c>
      <c r="K199" s="7">
        <f t="shared" si="26"/>
        <v>0</v>
      </c>
      <c r="L199" s="7">
        <f t="shared" si="26"/>
        <v>0</v>
      </c>
      <c r="M199" s="7">
        <f t="shared" si="26"/>
        <v>222</v>
      </c>
      <c r="N199" s="7">
        <f t="shared" si="26"/>
        <v>0</v>
      </c>
      <c r="O199" s="7">
        <f t="shared" si="26"/>
        <v>23515.200000000001</v>
      </c>
      <c r="P199" s="7">
        <f t="shared" si="26"/>
        <v>197.76</v>
      </c>
      <c r="Q199" s="7">
        <f t="shared" si="26"/>
        <v>11958.820861678007</v>
      </c>
      <c r="R199" s="8">
        <f t="shared" si="22"/>
        <v>37745.040861678004</v>
      </c>
      <c r="T199" s="8">
        <f>2205*R199/(area!B45*2.471)</f>
        <v>89.193942172808477</v>
      </c>
    </row>
    <row r="200" spans="1:20" x14ac:dyDescent="0.2">
      <c r="A200">
        <f t="shared" si="20"/>
        <v>2007</v>
      </c>
      <c r="B200" s="7">
        <f t="shared" si="26"/>
        <v>976.19</v>
      </c>
      <c r="C200" s="7">
        <f t="shared" si="26"/>
        <v>0</v>
      </c>
      <c r="D200" s="7">
        <f t="shared" si="26"/>
        <v>0</v>
      </c>
      <c r="E200" s="7">
        <f t="shared" si="26"/>
        <v>0</v>
      </c>
      <c r="F200" s="7">
        <f t="shared" si="26"/>
        <v>211.5</v>
      </c>
      <c r="G200" s="7">
        <f t="shared" si="26"/>
        <v>745.55</v>
      </c>
      <c r="H200" s="7">
        <f t="shared" si="26"/>
        <v>0</v>
      </c>
      <c r="I200" s="7">
        <f t="shared" si="26"/>
        <v>55.440000000000005</v>
      </c>
      <c r="J200" s="7">
        <f t="shared" si="26"/>
        <v>239.54</v>
      </c>
      <c r="K200" s="7">
        <f t="shared" si="26"/>
        <v>0</v>
      </c>
      <c r="L200" s="7">
        <f t="shared" si="26"/>
        <v>0</v>
      </c>
      <c r="M200" s="7">
        <f t="shared" si="26"/>
        <v>222</v>
      </c>
      <c r="N200" s="7">
        <f t="shared" si="26"/>
        <v>0</v>
      </c>
      <c r="O200" s="7">
        <f t="shared" si="26"/>
        <v>24329.4</v>
      </c>
      <c r="P200" s="7">
        <f t="shared" si="26"/>
        <v>208.32</v>
      </c>
      <c r="Q200" s="7">
        <f t="shared" si="26"/>
        <v>11196.553287981858</v>
      </c>
      <c r="R200" s="8">
        <f t="shared" si="22"/>
        <v>38184.493287981859</v>
      </c>
      <c r="T200" s="8">
        <f>2205*R200/(area!B46*2.471)</f>
        <v>89.700769528667763</v>
      </c>
    </row>
    <row r="201" spans="1:20" x14ac:dyDescent="0.2">
      <c r="A201">
        <f t="shared" si="20"/>
        <v>2008</v>
      </c>
      <c r="B201" s="7">
        <f t="shared" si="26"/>
        <v>820.75</v>
      </c>
      <c r="C201" s="7">
        <f t="shared" si="26"/>
        <v>0</v>
      </c>
      <c r="D201" s="7">
        <f t="shared" si="26"/>
        <v>0</v>
      </c>
      <c r="E201" s="7">
        <f t="shared" si="26"/>
        <v>0</v>
      </c>
      <c r="F201" s="7">
        <f t="shared" si="26"/>
        <v>334.8</v>
      </c>
      <c r="G201" s="7">
        <f t="shared" si="26"/>
        <v>909.83</v>
      </c>
      <c r="H201" s="7">
        <f t="shared" si="26"/>
        <v>0</v>
      </c>
      <c r="I201" s="7">
        <f t="shared" si="26"/>
        <v>45.990000000000009</v>
      </c>
      <c r="J201" s="7">
        <f t="shared" si="26"/>
        <v>240.72</v>
      </c>
      <c r="K201" s="7">
        <f t="shared" si="26"/>
        <v>0</v>
      </c>
      <c r="L201" s="7">
        <f t="shared" si="26"/>
        <v>0</v>
      </c>
      <c r="M201" s="7">
        <f t="shared" si="26"/>
        <v>342</v>
      </c>
      <c r="N201" s="7">
        <f t="shared" si="26"/>
        <v>0</v>
      </c>
      <c r="O201" s="7">
        <f t="shared" si="26"/>
        <v>21656.799999999999</v>
      </c>
      <c r="P201" s="7">
        <f t="shared" si="26"/>
        <v>289.92</v>
      </c>
      <c r="Q201" s="7">
        <f t="shared" si="26"/>
        <v>9893.0158730158728</v>
      </c>
      <c r="R201" s="8">
        <f t="shared" si="22"/>
        <v>34533.82587301587</v>
      </c>
      <c r="T201" s="8">
        <f>2205*R201/(area!B47*2.471)</f>
        <v>83.110337050616494</v>
      </c>
    </row>
    <row r="202" spans="1:20" x14ac:dyDescent="0.2">
      <c r="A202">
        <f t="shared" si="20"/>
        <v>2009</v>
      </c>
      <c r="B202" s="7">
        <f t="shared" si="26"/>
        <v>612.38</v>
      </c>
      <c r="C202" s="7">
        <f t="shared" si="26"/>
        <v>0</v>
      </c>
      <c r="D202" s="7">
        <f t="shared" si="26"/>
        <v>0</v>
      </c>
      <c r="E202" s="7">
        <f t="shared" si="26"/>
        <v>0</v>
      </c>
      <c r="F202" s="7">
        <f t="shared" si="26"/>
        <v>294.75</v>
      </c>
      <c r="G202" s="7">
        <f t="shared" si="26"/>
        <v>963.48</v>
      </c>
      <c r="H202" s="7">
        <f t="shared" si="26"/>
        <v>0</v>
      </c>
      <c r="I202" s="7">
        <f t="shared" si="26"/>
        <v>39.060000000000009</v>
      </c>
      <c r="J202" s="7">
        <f t="shared" si="26"/>
        <v>195.88</v>
      </c>
      <c r="K202" s="7">
        <f t="shared" si="26"/>
        <v>0</v>
      </c>
      <c r="L202" s="7">
        <f t="shared" si="26"/>
        <v>0</v>
      </c>
      <c r="M202" s="7">
        <f t="shared" si="26"/>
        <v>724</v>
      </c>
      <c r="N202" s="7">
        <f t="shared" si="26"/>
        <v>0</v>
      </c>
      <c r="O202" s="7">
        <f t="shared" si="26"/>
        <v>22680.3</v>
      </c>
      <c r="P202" s="7">
        <f t="shared" si="26"/>
        <v>204.48</v>
      </c>
      <c r="Q202" s="7">
        <f t="shared" si="26"/>
        <v>9951.8820861678014</v>
      </c>
      <c r="R202" s="8">
        <f t="shared" si="22"/>
        <v>35666.212086167798</v>
      </c>
      <c r="T202" s="8">
        <f>2205*R202/(area!B48*2.471)</f>
        <v>93.980299303838208</v>
      </c>
    </row>
    <row r="203" spans="1:20" x14ac:dyDescent="0.2">
      <c r="A203">
        <v>2010</v>
      </c>
      <c r="B203" s="7">
        <f t="shared" si="26"/>
        <v>704.17</v>
      </c>
      <c r="C203" s="7">
        <f t="shared" si="26"/>
        <v>0</v>
      </c>
      <c r="D203" s="7">
        <f t="shared" si="26"/>
        <v>0</v>
      </c>
      <c r="E203" s="7">
        <f t="shared" si="26"/>
        <v>0</v>
      </c>
      <c r="F203" s="7">
        <f t="shared" si="26"/>
        <v>340.2</v>
      </c>
      <c r="G203" s="7">
        <f t="shared" si="26"/>
        <v>1309.06</v>
      </c>
      <c r="H203" s="7">
        <f t="shared" si="26"/>
        <v>0</v>
      </c>
      <c r="I203" s="7">
        <f t="shared" si="26"/>
        <v>50.400000000000006</v>
      </c>
      <c r="J203" s="7">
        <f t="shared" si="26"/>
        <v>245.44000000000003</v>
      </c>
      <c r="K203" s="7">
        <f t="shared" si="26"/>
        <v>0</v>
      </c>
      <c r="L203" s="7">
        <f t="shared" si="26"/>
        <v>0</v>
      </c>
      <c r="M203" s="7">
        <f t="shared" si="26"/>
        <v>1128</v>
      </c>
      <c r="N203" s="7">
        <f t="shared" si="26"/>
        <v>0</v>
      </c>
      <c r="O203" s="7">
        <f t="shared" si="26"/>
        <v>22471</v>
      </c>
      <c r="P203" s="7">
        <f t="shared" si="26"/>
        <v>201.12</v>
      </c>
      <c r="Q203" s="7">
        <f t="shared" si="26"/>
        <v>10327.528344671202</v>
      </c>
      <c r="R203" s="8">
        <f t="shared" si="22"/>
        <v>36776.918344671198</v>
      </c>
      <c r="T203" s="8">
        <f>2205*R203/(area!B49*2.471)</f>
        <v>95.48513014606884</v>
      </c>
    </row>
    <row r="204" spans="1:20" x14ac:dyDescent="0.2">
      <c r="A204">
        <v>2011</v>
      </c>
      <c r="B204" s="7">
        <f t="shared" si="26"/>
        <v>686.08</v>
      </c>
      <c r="C204" s="7">
        <f t="shared" si="26"/>
        <v>0</v>
      </c>
      <c r="D204" s="7">
        <f t="shared" si="26"/>
        <v>0</v>
      </c>
      <c r="E204" s="7">
        <f t="shared" si="26"/>
        <v>0</v>
      </c>
      <c r="F204" s="7">
        <f t="shared" si="26"/>
        <v>279.45</v>
      </c>
      <c r="G204" s="7">
        <f t="shared" si="26"/>
        <v>1097.79</v>
      </c>
      <c r="H204" s="7">
        <f t="shared" si="26"/>
        <v>0</v>
      </c>
      <c r="I204" s="7">
        <f t="shared" si="26"/>
        <v>50.400000000000006</v>
      </c>
      <c r="J204" s="7">
        <f t="shared" si="26"/>
        <v>182.9</v>
      </c>
      <c r="K204" s="7">
        <f t="shared" si="26"/>
        <v>0</v>
      </c>
      <c r="L204" s="7">
        <f t="shared" si="26"/>
        <v>0</v>
      </c>
      <c r="M204" s="7">
        <f t="shared" si="26"/>
        <v>1262</v>
      </c>
      <c r="N204" s="7">
        <f t="shared" si="26"/>
        <v>0</v>
      </c>
      <c r="O204" s="7">
        <f t="shared" si="26"/>
        <v>20447</v>
      </c>
      <c r="P204" s="7">
        <f t="shared" si="26"/>
        <v>231.36</v>
      </c>
      <c r="Q204" s="7">
        <f t="shared" si="26"/>
        <v>9192.3582766439922</v>
      </c>
      <c r="R204" s="8">
        <f t="shared" si="22"/>
        <v>33429.33827664399</v>
      </c>
      <c r="T204" s="8">
        <f>2205*R204/(area!B50*2.471)</f>
        <v>87.669534401063146</v>
      </c>
    </row>
    <row r="205" spans="1:20" x14ac:dyDescent="0.2">
      <c r="A205">
        <v>2012</v>
      </c>
      <c r="B205" s="7">
        <f t="shared" si="26"/>
        <v>830.8</v>
      </c>
      <c r="C205" s="7">
        <f t="shared" si="26"/>
        <v>0</v>
      </c>
      <c r="D205" s="7">
        <f t="shared" si="26"/>
        <v>0</v>
      </c>
      <c r="E205" s="7">
        <f t="shared" si="26"/>
        <v>0</v>
      </c>
      <c r="F205" s="7">
        <f t="shared" si="26"/>
        <v>476.1</v>
      </c>
      <c r="G205" s="7">
        <f t="shared" si="26"/>
        <v>1262.07</v>
      </c>
      <c r="H205" s="7">
        <f t="shared" si="26"/>
        <v>0</v>
      </c>
      <c r="I205" s="7">
        <f t="shared" si="26"/>
        <v>54.810000000000009</v>
      </c>
      <c r="J205" s="7">
        <f t="shared" si="26"/>
        <v>214.76</v>
      </c>
      <c r="K205" s="7">
        <f t="shared" si="26"/>
        <v>0</v>
      </c>
      <c r="L205" s="7">
        <f t="shared" si="26"/>
        <v>0</v>
      </c>
      <c r="M205" s="7">
        <f t="shared" si="26"/>
        <v>1426</v>
      </c>
      <c r="N205" s="7">
        <f t="shared" si="26"/>
        <v>0</v>
      </c>
      <c r="O205" s="7">
        <f t="shared" si="26"/>
        <v>20907</v>
      </c>
      <c r="P205" s="7">
        <f t="shared" si="26"/>
        <v>224.16</v>
      </c>
      <c r="Q205" s="7">
        <f t="shared" si="26"/>
        <v>9762.8117913832193</v>
      </c>
      <c r="R205" s="8">
        <f t="shared" si="22"/>
        <v>35158.511791383222</v>
      </c>
      <c r="T205" s="8">
        <f>2205*R205/(area!B51*2.471)</f>
        <v>91.937871500040728</v>
      </c>
    </row>
    <row r="206" spans="1:20" x14ac:dyDescent="0.2">
      <c r="A206">
        <v>2013</v>
      </c>
      <c r="B206" s="7">
        <f t="shared" si="26"/>
        <v>892.44</v>
      </c>
      <c r="C206" s="7">
        <f t="shared" si="26"/>
        <v>0</v>
      </c>
      <c r="D206" s="7">
        <f t="shared" si="26"/>
        <v>0</v>
      </c>
      <c r="E206" s="7">
        <f t="shared" si="26"/>
        <v>0</v>
      </c>
      <c r="F206" s="7">
        <f t="shared" si="26"/>
        <v>567.9</v>
      </c>
      <c r="G206" s="7">
        <f t="shared" si="26"/>
        <v>1077.81</v>
      </c>
      <c r="H206" s="7">
        <f t="shared" si="26"/>
        <v>0</v>
      </c>
      <c r="I206" s="7">
        <f t="shared" si="26"/>
        <v>41.580000000000005</v>
      </c>
      <c r="J206" s="7">
        <f t="shared" si="26"/>
        <v>201.78</v>
      </c>
      <c r="K206" s="7">
        <f t="shared" si="26"/>
        <v>0</v>
      </c>
      <c r="L206" s="7">
        <f t="shared" si="26"/>
        <v>0</v>
      </c>
      <c r="M206" s="7">
        <f t="shared" si="26"/>
        <v>1734</v>
      </c>
      <c r="N206" s="7">
        <f t="shared" si="26"/>
        <v>0</v>
      </c>
      <c r="O206" s="7">
        <f t="shared" si="26"/>
        <v>21012.799999999999</v>
      </c>
      <c r="P206" s="7">
        <f t="shared" si="26"/>
        <v>205.92</v>
      </c>
      <c r="Q206" s="7">
        <f t="shared" si="26"/>
        <v>9754.3310657596357</v>
      </c>
      <c r="R206" s="8">
        <f>SUM(B206:Q206)</f>
        <v>35488.561065759633</v>
      </c>
      <c r="T206" s="8">
        <f>2205*R206/(area!B52*2.471)</f>
        <v>92.724039530447541</v>
      </c>
    </row>
    <row r="207" spans="1:20" x14ac:dyDescent="0.2">
      <c r="B207" s="7"/>
      <c r="C207" s="7"/>
      <c r="D207" s="7"/>
      <c r="E207" s="7"/>
      <c r="F207" s="7"/>
      <c r="G207" s="7"/>
      <c r="H207" s="7"/>
      <c r="I207" s="7"/>
      <c r="J207" s="7"/>
      <c r="K207" s="7"/>
      <c r="L207" s="7"/>
      <c r="M207" s="7"/>
      <c r="N207" s="7"/>
      <c r="O207" s="7"/>
      <c r="P207" s="7"/>
      <c r="Q207" s="7"/>
    </row>
  </sheetData>
  <sortState ref="X17:X32">
    <sortCondition ref="X17"/>
  </sortState>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I64"/>
  <sheetViews>
    <sheetView workbookViewId="0">
      <pane xSplit="1" ySplit="6" topLeftCell="NC7" activePane="bottomRight" state="frozen"/>
      <selection pane="topRight" activeCell="B1" sqref="B1"/>
      <selection pane="bottomLeft" activeCell="A7" sqref="A7"/>
      <selection pane="bottomRight" activeCell="ML10" sqref="ML10"/>
    </sheetView>
  </sheetViews>
  <sheetFormatPr defaultRowHeight="15" x14ac:dyDescent="0.25"/>
  <cols>
    <col min="1" max="16384" width="9.140625" style="39"/>
  </cols>
  <sheetData>
    <row r="1" spans="1:451" x14ac:dyDescent="0.25">
      <c r="A1" s="39" t="s">
        <v>90</v>
      </c>
    </row>
    <row r="2" spans="1:451" x14ac:dyDescent="0.25">
      <c r="A2" s="39" t="s">
        <v>0</v>
      </c>
    </row>
    <row r="3" spans="1:451" x14ac:dyDescent="0.25">
      <c r="A3" s="39" t="s">
        <v>1</v>
      </c>
    </row>
    <row r="4" spans="1:451" x14ac:dyDescent="0.25">
      <c r="A4" s="39" t="s">
        <v>2</v>
      </c>
      <c r="B4" s="39" t="s">
        <v>89</v>
      </c>
      <c r="C4" s="39" t="s">
        <v>89</v>
      </c>
      <c r="D4" s="39" t="s">
        <v>89</v>
      </c>
      <c r="E4" s="39" t="s">
        <v>89</v>
      </c>
      <c r="F4" s="39" t="s">
        <v>89</v>
      </c>
      <c r="G4" s="39" t="s">
        <v>89</v>
      </c>
      <c r="H4" s="39" t="s">
        <v>89</v>
      </c>
      <c r="I4" s="39" t="s">
        <v>89</v>
      </c>
      <c r="J4" s="39" t="s">
        <v>89</v>
      </c>
      <c r="K4" s="39" t="s">
        <v>89</v>
      </c>
      <c r="L4" s="39" t="s">
        <v>89</v>
      </c>
      <c r="M4" s="39" t="s">
        <v>89</v>
      </c>
      <c r="N4" s="39" t="s">
        <v>89</v>
      </c>
      <c r="O4" s="39" t="s">
        <v>89</v>
      </c>
      <c r="P4" s="39" t="s">
        <v>89</v>
      </c>
      <c r="Q4" s="39" t="s">
        <v>89</v>
      </c>
      <c r="R4" s="39" t="s">
        <v>89</v>
      </c>
      <c r="S4" s="39" t="s">
        <v>89</v>
      </c>
      <c r="T4" s="39" t="s">
        <v>89</v>
      </c>
      <c r="U4" s="39" t="s">
        <v>89</v>
      </c>
      <c r="V4" s="39" t="s">
        <v>89</v>
      </c>
      <c r="W4" s="39" t="s">
        <v>89</v>
      </c>
      <c r="X4" s="39" t="s">
        <v>89</v>
      </c>
      <c r="Y4" s="39" t="s">
        <v>89</v>
      </c>
      <c r="Z4" s="39" t="s">
        <v>89</v>
      </c>
      <c r="AA4" s="39" t="s">
        <v>89</v>
      </c>
      <c r="AB4" s="39" t="s">
        <v>89</v>
      </c>
      <c r="AC4" s="39" t="s">
        <v>89</v>
      </c>
      <c r="AD4" s="39" t="s">
        <v>89</v>
      </c>
      <c r="AE4" s="39" t="s">
        <v>89</v>
      </c>
      <c r="AF4" s="39" t="s">
        <v>89</v>
      </c>
      <c r="AG4" s="39" t="s">
        <v>89</v>
      </c>
      <c r="AH4" s="39" t="s">
        <v>89</v>
      </c>
      <c r="AI4" s="39" t="s">
        <v>89</v>
      </c>
      <c r="AJ4" s="39" t="s">
        <v>89</v>
      </c>
      <c r="AK4" s="39" t="s">
        <v>89</v>
      </c>
      <c r="AL4" s="39" t="s">
        <v>89</v>
      </c>
      <c r="AM4" s="39" t="s">
        <v>89</v>
      </c>
      <c r="AN4" s="39" t="s">
        <v>89</v>
      </c>
      <c r="AO4" s="39" t="s">
        <v>89</v>
      </c>
      <c r="AP4" s="39" t="s">
        <v>89</v>
      </c>
      <c r="AQ4" s="39" t="s">
        <v>89</v>
      </c>
      <c r="AR4" s="39" t="s">
        <v>89</v>
      </c>
      <c r="AS4" s="39" t="s">
        <v>89</v>
      </c>
      <c r="AT4" s="39" t="s">
        <v>89</v>
      </c>
      <c r="AU4" s="39" t="s">
        <v>89</v>
      </c>
      <c r="AV4" s="39" t="s">
        <v>89</v>
      </c>
      <c r="AW4" s="39" t="s">
        <v>89</v>
      </c>
      <c r="AX4" s="39" t="s">
        <v>89</v>
      </c>
      <c r="AY4" s="39" t="s">
        <v>89</v>
      </c>
      <c r="AZ4" s="39" t="s">
        <v>88</v>
      </c>
      <c r="BA4" s="39" t="s">
        <v>88</v>
      </c>
      <c r="BB4" s="39" t="s">
        <v>33</v>
      </c>
      <c r="BC4" s="39" t="s">
        <v>33</v>
      </c>
      <c r="BD4" s="39" t="s">
        <v>33</v>
      </c>
      <c r="BE4" s="39" t="s">
        <v>33</v>
      </c>
      <c r="BF4" s="39" t="s">
        <v>33</v>
      </c>
      <c r="BG4" s="39" t="s">
        <v>33</v>
      </c>
      <c r="BH4" s="39" t="s">
        <v>33</v>
      </c>
      <c r="BI4" s="39" t="s">
        <v>33</v>
      </c>
      <c r="BJ4" s="39" t="s">
        <v>33</v>
      </c>
      <c r="BK4" s="39" t="s">
        <v>33</v>
      </c>
      <c r="BL4" s="39" t="s">
        <v>33</v>
      </c>
      <c r="BM4" s="39" t="s">
        <v>33</v>
      </c>
      <c r="BN4" s="39" t="s">
        <v>33</v>
      </c>
      <c r="BO4" s="39" t="s">
        <v>33</v>
      </c>
      <c r="BP4" s="39" t="s">
        <v>33</v>
      </c>
      <c r="BQ4" s="39" t="s">
        <v>33</v>
      </c>
      <c r="BR4" s="39" t="s">
        <v>33</v>
      </c>
      <c r="BS4" s="39" t="s">
        <v>33</v>
      </c>
      <c r="BT4" s="39" t="s">
        <v>34</v>
      </c>
      <c r="BU4" s="39" t="s">
        <v>34</v>
      </c>
      <c r="BV4" s="39" t="s">
        <v>34</v>
      </c>
      <c r="BW4" s="39" t="s">
        <v>34</v>
      </c>
      <c r="BX4" s="39" t="s">
        <v>34</v>
      </c>
      <c r="BY4" s="39" t="s">
        <v>34</v>
      </c>
      <c r="BZ4" s="39" t="s">
        <v>34</v>
      </c>
      <c r="CA4" s="39" t="s">
        <v>34</v>
      </c>
      <c r="CB4" s="39" t="s">
        <v>34</v>
      </c>
      <c r="CC4" s="39" t="s">
        <v>34</v>
      </c>
      <c r="CD4" s="39" t="s">
        <v>34</v>
      </c>
      <c r="CE4" s="39" t="s">
        <v>34</v>
      </c>
      <c r="CF4" s="39" t="s">
        <v>34</v>
      </c>
      <c r="CG4" s="39" t="s">
        <v>34</v>
      </c>
      <c r="CH4" s="39" t="s">
        <v>34</v>
      </c>
      <c r="CI4" s="39" t="s">
        <v>34</v>
      </c>
      <c r="CJ4" s="39" t="s">
        <v>34</v>
      </c>
      <c r="CK4" s="39" t="s">
        <v>34</v>
      </c>
      <c r="CL4" s="39" t="s">
        <v>34</v>
      </c>
      <c r="CM4" s="39" t="s">
        <v>34</v>
      </c>
      <c r="CN4" s="39" t="s">
        <v>35</v>
      </c>
      <c r="CO4" s="39" t="s">
        <v>35</v>
      </c>
      <c r="CP4" s="39" t="s">
        <v>35</v>
      </c>
      <c r="CQ4" s="39" t="s">
        <v>35</v>
      </c>
      <c r="CR4" s="39" t="s">
        <v>35</v>
      </c>
      <c r="CS4" s="39" t="s">
        <v>35</v>
      </c>
      <c r="CT4" s="39" t="s">
        <v>35</v>
      </c>
      <c r="CU4" s="39" t="s">
        <v>35</v>
      </c>
      <c r="CV4" s="39" t="s">
        <v>35</v>
      </c>
      <c r="CW4" s="39" t="s">
        <v>35</v>
      </c>
      <c r="CX4" s="39" t="s">
        <v>35</v>
      </c>
      <c r="CY4" s="39" t="s">
        <v>35</v>
      </c>
      <c r="CZ4" s="39" t="s">
        <v>35</v>
      </c>
      <c r="DA4" s="39" t="s">
        <v>35</v>
      </c>
      <c r="DB4" s="39" t="s">
        <v>35</v>
      </c>
      <c r="DC4" s="39" t="s">
        <v>35</v>
      </c>
      <c r="DD4" s="39" t="s">
        <v>35</v>
      </c>
      <c r="DE4" s="39" t="s">
        <v>35</v>
      </c>
      <c r="DF4" s="39" t="s">
        <v>35</v>
      </c>
      <c r="DG4" s="39" t="s">
        <v>35</v>
      </c>
      <c r="DH4" s="39" t="s">
        <v>35</v>
      </c>
      <c r="DI4" s="39" t="s">
        <v>36</v>
      </c>
      <c r="DJ4" s="39" t="s">
        <v>36</v>
      </c>
      <c r="DK4" s="39" t="s">
        <v>36</v>
      </c>
      <c r="DL4" s="39" t="s">
        <v>36</v>
      </c>
      <c r="DM4" s="39" t="s">
        <v>36</v>
      </c>
      <c r="DN4" s="39" t="s">
        <v>36</v>
      </c>
      <c r="DO4" s="39" t="s">
        <v>36</v>
      </c>
      <c r="DP4" s="39" t="s">
        <v>36</v>
      </c>
      <c r="DQ4" s="39" t="s">
        <v>36</v>
      </c>
      <c r="DR4" s="39" t="s">
        <v>36</v>
      </c>
      <c r="DS4" s="39" t="s">
        <v>36</v>
      </c>
      <c r="DT4" s="39" t="s">
        <v>36</v>
      </c>
      <c r="DU4" s="39" t="s">
        <v>36</v>
      </c>
      <c r="DV4" s="39" t="s">
        <v>36</v>
      </c>
      <c r="DW4" s="39" t="s">
        <v>36</v>
      </c>
      <c r="DX4" s="39" t="s">
        <v>36</v>
      </c>
      <c r="DY4" s="39" t="s">
        <v>36</v>
      </c>
      <c r="DZ4" s="39" t="s">
        <v>36</v>
      </c>
      <c r="EA4" s="39" t="s">
        <v>36</v>
      </c>
      <c r="EB4" s="39" t="s">
        <v>36</v>
      </c>
      <c r="EC4" s="39" t="s">
        <v>36</v>
      </c>
      <c r="ED4" s="39" t="s">
        <v>36</v>
      </c>
      <c r="EE4" s="39" t="s">
        <v>36</v>
      </c>
      <c r="EF4" s="39" t="s">
        <v>3</v>
      </c>
      <c r="EG4" s="39" t="s">
        <v>3</v>
      </c>
      <c r="EH4" s="39" t="s">
        <v>3</v>
      </c>
      <c r="EI4" s="39" t="s">
        <v>3</v>
      </c>
      <c r="EJ4" s="39" t="s">
        <v>3</v>
      </c>
      <c r="EK4" s="39" t="s">
        <v>3</v>
      </c>
      <c r="EL4" s="39" t="s">
        <v>3</v>
      </c>
      <c r="EM4" s="39" t="s">
        <v>3</v>
      </c>
      <c r="EN4" s="39" t="s">
        <v>3</v>
      </c>
      <c r="EO4" s="39" t="s">
        <v>3</v>
      </c>
      <c r="EP4" s="39" t="s">
        <v>3</v>
      </c>
      <c r="EQ4" s="39" t="s">
        <v>3</v>
      </c>
      <c r="ER4" s="39" t="s">
        <v>3</v>
      </c>
      <c r="ES4" s="39" t="s">
        <v>3</v>
      </c>
      <c r="ET4" s="39" t="s">
        <v>3</v>
      </c>
      <c r="EU4" s="39" t="s">
        <v>3</v>
      </c>
      <c r="EV4" s="39" t="s">
        <v>3</v>
      </c>
      <c r="EW4" s="39" t="s">
        <v>3</v>
      </c>
      <c r="EX4" s="39" t="s">
        <v>3</v>
      </c>
      <c r="EY4" s="39" t="s">
        <v>3</v>
      </c>
      <c r="EZ4" s="39" t="s">
        <v>3</v>
      </c>
      <c r="FA4" s="39" t="s">
        <v>3</v>
      </c>
      <c r="FB4" s="39" t="s">
        <v>3</v>
      </c>
      <c r="FC4" s="39" t="s">
        <v>3</v>
      </c>
      <c r="FD4" s="39" t="s">
        <v>3</v>
      </c>
      <c r="FE4" s="39" t="s">
        <v>3</v>
      </c>
      <c r="FF4" s="39" t="s">
        <v>3</v>
      </c>
      <c r="FG4" s="39" t="s">
        <v>3</v>
      </c>
      <c r="FH4" s="39" t="s">
        <v>3</v>
      </c>
      <c r="FI4" s="39" t="s">
        <v>3</v>
      </c>
      <c r="FJ4" s="39" t="s">
        <v>4</v>
      </c>
      <c r="FK4" s="39" t="s">
        <v>4</v>
      </c>
      <c r="FL4" s="39" t="s">
        <v>4</v>
      </c>
      <c r="FM4" s="39" t="s">
        <v>4</v>
      </c>
      <c r="FN4" s="39" t="s">
        <v>4</v>
      </c>
      <c r="FO4" s="39" t="s">
        <v>4</v>
      </c>
      <c r="FP4" s="39" t="s">
        <v>4</v>
      </c>
      <c r="FQ4" s="39" t="s">
        <v>4</v>
      </c>
      <c r="FR4" s="39" t="s">
        <v>4</v>
      </c>
      <c r="FS4" s="39" t="s">
        <v>4</v>
      </c>
      <c r="FT4" s="39" t="s">
        <v>4</v>
      </c>
      <c r="FU4" s="39" t="s">
        <v>4</v>
      </c>
      <c r="FV4" s="39" t="s">
        <v>4</v>
      </c>
      <c r="FW4" s="39" t="s">
        <v>4</v>
      </c>
      <c r="FX4" s="39" t="s">
        <v>4</v>
      </c>
      <c r="FY4" s="39" t="s">
        <v>4</v>
      </c>
      <c r="FZ4" s="39" t="s">
        <v>4</v>
      </c>
      <c r="GA4" s="39" t="s">
        <v>4</v>
      </c>
      <c r="GB4" s="39" t="s">
        <v>4</v>
      </c>
      <c r="GC4" s="39" t="s">
        <v>4</v>
      </c>
      <c r="GD4" s="39" t="s">
        <v>4</v>
      </c>
      <c r="GE4" s="39" t="s">
        <v>4</v>
      </c>
      <c r="GF4" s="39" t="s">
        <v>4</v>
      </c>
      <c r="GG4" s="39" t="s">
        <v>4</v>
      </c>
      <c r="GH4" s="39" t="s">
        <v>4</v>
      </c>
      <c r="GI4" s="39" t="s">
        <v>4</v>
      </c>
      <c r="GJ4" s="39" t="s">
        <v>4</v>
      </c>
      <c r="GK4" s="39" t="s">
        <v>4</v>
      </c>
      <c r="GL4" s="39" t="s">
        <v>4</v>
      </c>
      <c r="GM4" s="39" t="s">
        <v>4</v>
      </c>
      <c r="GN4" s="39" t="s">
        <v>87</v>
      </c>
      <c r="GO4" s="39" t="s">
        <v>87</v>
      </c>
      <c r="GP4" s="39" t="s">
        <v>87</v>
      </c>
      <c r="GQ4" s="39" t="s">
        <v>87</v>
      </c>
      <c r="GR4" s="39" t="s">
        <v>87</v>
      </c>
      <c r="GS4" s="39" t="s">
        <v>87</v>
      </c>
      <c r="GT4" s="39" t="s">
        <v>87</v>
      </c>
      <c r="GU4" s="39" t="s">
        <v>87</v>
      </c>
      <c r="GV4" s="39" t="s">
        <v>87</v>
      </c>
      <c r="GW4" s="39" t="s">
        <v>87</v>
      </c>
      <c r="GX4" s="39" t="s">
        <v>87</v>
      </c>
      <c r="GY4" s="39" t="s">
        <v>87</v>
      </c>
      <c r="GZ4" s="39" t="s">
        <v>87</v>
      </c>
      <c r="HA4" s="39" t="s">
        <v>87</v>
      </c>
      <c r="HB4" s="39" t="s">
        <v>87</v>
      </c>
      <c r="HC4" s="39" t="s">
        <v>87</v>
      </c>
      <c r="HD4" s="39" t="s">
        <v>87</v>
      </c>
      <c r="HE4" s="39" t="s">
        <v>87</v>
      </c>
      <c r="HF4" s="39" t="s">
        <v>87</v>
      </c>
      <c r="HG4" s="39" t="s">
        <v>87</v>
      </c>
      <c r="HH4" s="39" t="s">
        <v>87</v>
      </c>
      <c r="HI4" s="39" t="s">
        <v>87</v>
      </c>
      <c r="HJ4" s="39" t="s">
        <v>86</v>
      </c>
      <c r="HK4" s="39" t="s">
        <v>86</v>
      </c>
      <c r="HL4" s="39" t="s">
        <v>86</v>
      </c>
      <c r="HM4" s="39" t="s">
        <v>86</v>
      </c>
      <c r="HN4" s="39" t="s">
        <v>86</v>
      </c>
      <c r="HO4" s="39" t="s">
        <v>86</v>
      </c>
      <c r="HP4" s="39" t="s">
        <v>86</v>
      </c>
      <c r="HQ4" s="39" t="s">
        <v>86</v>
      </c>
      <c r="HR4" s="39" t="s">
        <v>86</v>
      </c>
      <c r="HS4" s="39" t="s">
        <v>86</v>
      </c>
      <c r="HT4" s="39" t="s">
        <v>86</v>
      </c>
      <c r="HU4" s="39" t="s">
        <v>86</v>
      </c>
      <c r="HV4" s="39" t="s">
        <v>86</v>
      </c>
      <c r="HW4" s="39" t="s">
        <v>86</v>
      </c>
      <c r="HX4" s="39" t="s">
        <v>86</v>
      </c>
      <c r="HY4" s="39" t="s">
        <v>86</v>
      </c>
      <c r="HZ4" s="39" t="s">
        <v>86</v>
      </c>
      <c r="IA4" s="39" t="s">
        <v>86</v>
      </c>
      <c r="IB4" s="39" t="s">
        <v>86</v>
      </c>
      <c r="IC4" s="39" t="s">
        <v>86</v>
      </c>
      <c r="ID4" s="39" t="s">
        <v>86</v>
      </c>
      <c r="IE4" s="39" t="s">
        <v>86</v>
      </c>
      <c r="IF4" s="39" t="s">
        <v>86</v>
      </c>
      <c r="IG4" s="39" t="s">
        <v>86</v>
      </c>
      <c r="IH4" s="39" t="s">
        <v>86</v>
      </c>
      <c r="II4" s="39" t="s">
        <v>86</v>
      </c>
      <c r="IJ4" s="39" t="s">
        <v>86</v>
      </c>
      <c r="IK4" s="39" t="s">
        <v>86</v>
      </c>
      <c r="IL4" s="39" t="s">
        <v>86</v>
      </c>
      <c r="IM4" s="39" t="s">
        <v>86</v>
      </c>
      <c r="IN4" s="39" t="s">
        <v>86</v>
      </c>
      <c r="IO4" s="39" t="s">
        <v>86</v>
      </c>
      <c r="IP4" s="39" t="s">
        <v>86</v>
      </c>
      <c r="IQ4" s="39" t="s">
        <v>86</v>
      </c>
      <c r="IR4" s="39" t="s">
        <v>86</v>
      </c>
      <c r="IS4" s="39" t="s">
        <v>86</v>
      </c>
      <c r="IT4" s="39" t="s">
        <v>86</v>
      </c>
      <c r="IU4" s="39" t="s">
        <v>86</v>
      </c>
      <c r="IV4" s="39" t="s">
        <v>86</v>
      </c>
      <c r="IW4" s="39" t="s">
        <v>86</v>
      </c>
      <c r="IX4" s="39" t="s">
        <v>85</v>
      </c>
      <c r="IY4" s="39" t="s">
        <v>85</v>
      </c>
      <c r="IZ4" s="39" t="s">
        <v>85</v>
      </c>
      <c r="JA4" s="39" t="s">
        <v>85</v>
      </c>
      <c r="JB4" s="39" t="s">
        <v>85</v>
      </c>
      <c r="JC4" s="39" t="s">
        <v>85</v>
      </c>
      <c r="JD4" s="39" t="s">
        <v>85</v>
      </c>
      <c r="JE4" s="39" t="s">
        <v>85</v>
      </c>
      <c r="JF4" s="39" t="s">
        <v>85</v>
      </c>
      <c r="JG4" s="39" t="s">
        <v>85</v>
      </c>
      <c r="JH4" s="39" t="s">
        <v>85</v>
      </c>
      <c r="JI4" s="39" t="s">
        <v>85</v>
      </c>
      <c r="JJ4" s="39" t="s">
        <v>85</v>
      </c>
      <c r="JK4" s="39" t="s">
        <v>85</v>
      </c>
      <c r="JL4" s="39" t="s">
        <v>85</v>
      </c>
      <c r="JM4" s="39" t="s">
        <v>85</v>
      </c>
      <c r="JN4" s="39" t="s">
        <v>85</v>
      </c>
      <c r="JO4" s="39" t="s">
        <v>85</v>
      </c>
      <c r="JP4" s="39" t="s">
        <v>85</v>
      </c>
      <c r="JQ4" s="39" t="s">
        <v>85</v>
      </c>
      <c r="JR4" s="39" t="s">
        <v>85</v>
      </c>
      <c r="JS4" s="39" t="s">
        <v>85</v>
      </c>
      <c r="JT4" s="39" t="s">
        <v>85</v>
      </c>
      <c r="JU4" s="39" t="s">
        <v>85</v>
      </c>
      <c r="JV4" s="39" t="s">
        <v>85</v>
      </c>
      <c r="JW4" s="39" t="s">
        <v>85</v>
      </c>
      <c r="JX4" s="39" t="s">
        <v>85</v>
      </c>
      <c r="JY4" s="39" t="s">
        <v>85</v>
      </c>
      <c r="JZ4" s="39" t="s">
        <v>85</v>
      </c>
      <c r="KA4" s="39" t="s">
        <v>85</v>
      </c>
      <c r="KB4" s="39" t="s">
        <v>85</v>
      </c>
      <c r="KC4" s="39" t="s">
        <v>85</v>
      </c>
      <c r="KD4" s="39" t="s">
        <v>85</v>
      </c>
      <c r="KE4" s="39" t="s">
        <v>85</v>
      </c>
      <c r="KF4" s="39" t="s">
        <v>85</v>
      </c>
      <c r="KG4" s="39" t="s">
        <v>85</v>
      </c>
      <c r="KH4" s="39" t="s">
        <v>85</v>
      </c>
      <c r="KI4" s="39" t="s">
        <v>85</v>
      </c>
      <c r="KJ4" s="39" t="s">
        <v>85</v>
      </c>
      <c r="KK4" s="39" t="s">
        <v>85</v>
      </c>
      <c r="KL4" s="39" t="s">
        <v>85</v>
      </c>
      <c r="KM4" s="39" t="s">
        <v>85</v>
      </c>
      <c r="KN4" s="39" t="s">
        <v>85</v>
      </c>
      <c r="KO4" s="39" t="s">
        <v>85</v>
      </c>
      <c r="KP4" s="39" t="s">
        <v>84</v>
      </c>
      <c r="KQ4" s="39" t="s">
        <v>84</v>
      </c>
      <c r="KR4" s="39" t="s">
        <v>84</v>
      </c>
      <c r="KS4" s="39" t="s">
        <v>84</v>
      </c>
      <c r="KT4" s="39" t="s">
        <v>84</v>
      </c>
      <c r="KU4" s="39" t="s">
        <v>84</v>
      </c>
      <c r="KV4" s="39" t="s">
        <v>84</v>
      </c>
      <c r="KW4" s="39" t="s">
        <v>84</v>
      </c>
      <c r="KX4" s="39" t="s">
        <v>84</v>
      </c>
      <c r="KY4" s="39" t="s">
        <v>84</v>
      </c>
      <c r="KZ4" s="39" t="s">
        <v>84</v>
      </c>
      <c r="LA4" s="39" t="s">
        <v>84</v>
      </c>
      <c r="LB4" s="39" t="s">
        <v>84</v>
      </c>
      <c r="LC4" s="39" t="s">
        <v>84</v>
      </c>
      <c r="LD4" s="39" t="s">
        <v>84</v>
      </c>
      <c r="LE4" s="39" t="s">
        <v>84</v>
      </c>
      <c r="LF4" s="39" t="s">
        <v>84</v>
      </c>
      <c r="LG4" s="39" t="s">
        <v>84</v>
      </c>
      <c r="LH4" s="39" t="s">
        <v>84</v>
      </c>
      <c r="LI4" s="39" t="s">
        <v>84</v>
      </c>
      <c r="LJ4" s="39" t="s">
        <v>84</v>
      </c>
      <c r="LK4" s="39" t="s">
        <v>84</v>
      </c>
      <c r="LL4" s="39" t="s">
        <v>84</v>
      </c>
      <c r="LM4" s="39" t="s">
        <v>84</v>
      </c>
      <c r="LN4" s="39" t="s">
        <v>84</v>
      </c>
      <c r="LO4" s="39" t="s">
        <v>84</v>
      </c>
      <c r="LP4" s="39" t="s">
        <v>84</v>
      </c>
      <c r="LQ4" s="39" t="s">
        <v>84</v>
      </c>
      <c r="LR4" s="39" t="s">
        <v>84</v>
      </c>
      <c r="LS4" s="39" t="s">
        <v>84</v>
      </c>
      <c r="LT4" s="39" t="s">
        <v>84</v>
      </c>
      <c r="LU4" s="39" t="s">
        <v>84</v>
      </c>
      <c r="LV4" s="39" t="s">
        <v>84</v>
      </c>
      <c r="LW4" s="39" t="s">
        <v>84</v>
      </c>
      <c r="LX4" s="39" t="s">
        <v>84</v>
      </c>
      <c r="LY4" s="39" t="s">
        <v>84</v>
      </c>
      <c r="LZ4" s="39" t="s">
        <v>84</v>
      </c>
      <c r="MA4" s="39" t="s">
        <v>84</v>
      </c>
      <c r="MB4" s="39" t="s">
        <v>84</v>
      </c>
      <c r="MC4" s="39" t="s">
        <v>84</v>
      </c>
      <c r="MD4" s="39" t="s">
        <v>84</v>
      </c>
      <c r="ME4" s="39" t="s">
        <v>84</v>
      </c>
      <c r="MF4" s="39" t="s">
        <v>84</v>
      </c>
      <c r="MG4" s="39" t="s">
        <v>84</v>
      </c>
      <c r="MH4" s="39" t="s">
        <v>84</v>
      </c>
      <c r="MI4" s="39" t="s">
        <v>83</v>
      </c>
      <c r="MJ4" s="39" t="s">
        <v>83</v>
      </c>
      <c r="MK4" s="39" t="s">
        <v>83</v>
      </c>
      <c r="ML4" s="39" t="s">
        <v>83</v>
      </c>
      <c r="MM4" s="39" t="s">
        <v>83</v>
      </c>
      <c r="MN4" s="39" t="s">
        <v>83</v>
      </c>
      <c r="MO4" s="39" t="s">
        <v>83</v>
      </c>
      <c r="MP4" s="39" t="s">
        <v>83</v>
      </c>
      <c r="MQ4" s="39" t="s">
        <v>83</v>
      </c>
      <c r="MR4" s="39" t="s">
        <v>83</v>
      </c>
      <c r="MS4" s="39" t="s">
        <v>83</v>
      </c>
      <c r="MT4" s="39" t="s">
        <v>83</v>
      </c>
      <c r="MU4" s="39" t="s">
        <v>83</v>
      </c>
      <c r="MV4" s="39" t="s">
        <v>83</v>
      </c>
      <c r="MW4" s="39" t="s">
        <v>83</v>
      </c>
      <c r="MX4" s="39" t="s">
        <v>83</v>
      </c>
      <c r="MY4" s="39" t="s">
        <v>83</v>
      </c>
      <c r="MZ4" s="39" t="s">
        <v>83</v>
      </c>
      <c r="NA4" s="39" t="s">
        <v>83</v>
      </c>
      <c r="NB4" s="39" t="s">
        <v>83</v>
      </c>
      <c r="NC4" s="39" t="s">
        <v>83</v>
      </c>
      <c r="ND4" s="39" t="s">
        <v>83</v>
      </c>
      <c r="NE4" s="39" t="s">
        <v>83</v>
      </c>
      <c r="NF4" s="39" t="s">
        <v>83</v>
      </c>
      <c r="NG4" s="39" t="s">
        <v>83</v>
      </c>
      <c r="NH4" s="39" t="s">
        <v>83</v>
      </c>
      <c r="NI4" s="39" t="s">
        <v>83</v>
      </c>
      <c r="NJ4" s="39" t="s">
        <v>83</v>
      </c>
      <c r="NK4" s="39" t="s">
        <v>83</v>
      </c>
      <c r="NL4" s="39" t="s">
        <v>83</v>
      </c>
      <c r="NM4" s="39" t="s">
        <v>83</v>
      </c>
      <c r="NN4" s="39" t="s">
        <v>83</v>
      </c>
      <c r="NO4" s="39" t="s">
        <v>83</v>
      </c>
      <c r="NP4" s="39" t="s">
        <v>83</v>
      </c>
      <c r="NQ4" s="39" t="s">
        <v>83</v>
      </c>
      <c r="NR4" s="39" t="s">
        <v>83</v>
      </c>
      <c r="NS4" s="39" t="s">
        <v>83</v>
      </c>
      <c r="NT4" s="39" t="s">
        <v>83</v>
      </c>
      <c r="NU4" s="39" t="s">
        <v>83</v>
      </c>
      <c r="NV4" s="39" t="s">
        <v>83</v>
      </c>
      <c r="NW4" s="39" t="s">
        <v>83</v>
      </c>
      <c r="NX4" s="39" t="s">
        <v>83</v>
      </c>
      <c r="NY4" s="39" t="s">
        <v>83</v>
      </c>
      <c r="NZ4" s="39" t="s">
        <v>83</v>
      </c>
      <c r="OA4" s="39" t="s">
        <v>82</v>
      </c>
      <c r="OB4" s="39" t="s">
        <v>82</v>
      </c>
      <c r="OC4" s="39" t="s">
        <v>82</v>
      </c>
      <c r="OD4" s="39" t="s">
        <v>82</v>
      </c>
      <c r="OE4" s="39" t="s">
        <v>82</v>
      </c>
      <c r="OF4" s="39" t="s">
        <v>82</v>
      </c>
      <c r="OG4" s="39" t="s">
        <v>82</v>
      </c>
      <c r="OH4" s="39" t="s">
        <v>82</v>
      </c>
      <c r="OI4" s="39" t="s">
        <v>82</v>
      </c>
      <c r="OJ4" s="39" t="s">
        <v>82</v>
      </c>
      <c r="OK4" s="39" t="s">
        <v>82</v>
      </c>
      <c r="OL4" s="39" t="s">
        <v>82</v>
      </c>
      <c r="OM4" s="39" t="s">
        <v>82</v>
      </c>
      <c r="ON4" s="39" t="s">
        <v>82</v>
      </c>
      <c r="OO4" s="39" t="s">
        <v>82</v>
      </c>
      <c r="OP4" s="39" t="s">
        <v>82</v>
      </c>
      <c r="OQ4" s="39" t="s">
        <v>82</v>
      </c>
      <c r="OR4" s="39" t="s">
        <v>82</v>
      </c>
      <c r="OS4" s="39" t="s">
        <v>82</v>
      </c>
      <c r="OT4" s="39" t="s">
        <v>82</v>
      </c>
      <c r="OU4" s="39" t="s">
        <v>82</v>
      </c>
      <c r="OV4" s="39" t="s">
        <v>81</v>
      </c>
      <c r="OW4" s="39" t="s">
        <v>81</v>
      </c>
      <c r="OX4" s="39" t="s">
        <v>81</v>
      </c>
      <c r="OY4" s="39" t="s">
        <v>81</v>
      </c>
      <c r="OZ4" s="39" t="s">
        <v>81</v>
      </c>
      <c r="PA4" s="39" t="s">
        <v>81</v>
      </c>
      <c r="PB4" s="39" t="s">
        <v>81</v>
      </c>
      <c r="PC4" s="39" t="s">
        <v>81</v>
      </c>
      <c r="PD4" s="39" t="s">
        <v>81</v>
      </c>
      <c r="PE4" s="39" t="s">
        <v>81</v>
      </c>
      <c r="PF4" s="39" t="s">
        <v>81</v>
      </c>
      <c r="PG4" s="39" t="s">
        <v>81</v>
      </c>
      <c r="PH4" s="39" t="s">
        <v>81</v>
      </c>
      <c r="PI4" s="39" t="s">
        <v>81</v>
      </c>
      <c r="PJ4" s="39" t="s">
        <v>81</v>
      </c>
      <c r="PK4" s="39" t="s">
        <v>81</v>
      </c>
      <c r="PL4" s="39" t="s">
        <v>81</v>
      </c>
      <c r="PM4" s="39" t="s">
        <v>81</v>
      </c>
      <c r="PN4" s="39" t="s">
        <v>81</v>
      </c>
      <c r="PO4" s="39" t="s">
        <v>81</v>
      </c>
      <c r="PP4" s="39" t="s">
        <v>81</v>
      </c>
      <c r="PQ4" s="39" t="s">
        <v>81</v>
      </c>
      <c r="PR4" s="39" t="s">
        <v>81</v>
      </c>
      <c r="PS4" s="39" t="s">
        <v>81</v>
      </c>
      <c r="PT4" s="39" t="s">
        <v>81</v>
      </c>
      <c r="PU4" s="39" t="s">
        <v>81</v>
      </c>
      <c r="PV4" s="39" t="s">
        <v>81</v>
      </c>
      <c r="PW4" s="39" t="s">
        <v>81</v>
      </c>
      <c r="PX4" s="39" t="s">
        <v>81</v>
      </c>
      <c r="PY4" s="39" t="s">
        <v>81</v>
      </c>
      <c r="PZ4" s="39" t="s">
        <v>81</v>
      </c>
      <c r="QA4" s="39" t="s">
        <v>81</v>
      </c>
      <c r="QB4" s="39" t="s">
        <v>81</v>
      </c>
      <c r="QC4" s="39" t="s">
        <v>81</v>
      </c>
      <c r="QD4" s="39" t="s">
        <v>81</v>
      </c>
      <c r="QE4" s="39" t="s">
        <v>81</v>
      </c>
      <c r="QF4" s="39" t="s">
        <v>81</v>
      </c>
      <c r="QG4" s="39" t="s">
        <v>81</v>
      </c>
      <c r="QH4" s="39" t="s">
        <v>81</v>
      </c>
      <c r="QI4" s="39" t="s">
        <v>81</v>
      </c>
    </row>
    <row r="5" spans="1:451" x14ac:dyDescent="0.25">
      <c r="A5" s="39" t="s">
        <v>5</v>
      </c>
      <c r="B5" s="39" t="s">
        <v>55</v>
      </c>
      <c r="C5" s="39" t="s">
        <v>55</v>
      </c>
      <c r="D5" s="39" t="s">
        <v>55</v>
      </c>
      <c r="E5" s="39" t="s">
        <v>55</v>
      </c>
      <c r="F5" s="39" t="s">
        <v>55</v>
      </c>
      <c r="G5" s="39" t="s">
        <v>55</v>
      </c>
      <c r="H5" s="39" t="s">
        <v>55</v>
      </c>
      <c r="I5" s="39" t="s">
        <v>55</v>
      </c>
      <c r="J5" s="39" t="s">
        <v>55</v>
      </c>
      <c r="K5" s="39" t="s">
        <v>55</v>
      </c>
      <c r="L5" s="39" t="s">
        <v>55</v>
      </c>
      <c r="M5" s="39" t="s">
        <v>55</v>
      </c>
      <c r="N5" s="39" t="s">
        <v>55</v>
      </c>
      <c r="O5" s="39" t="s">
        <v>55</v>
      </c>
      <c r="P5" s="39" t="s">
        <v>55</v>
      </c>
      <c r="Q5" s="39" t="s">
        <v>55</v>
      </c>
      <c r="R5" s="39" t="s">
        <v>55</v>
      </c>
      <c r="S5" s="39" t="s">
        <v>55</v>
      </c>
      <c r="T5" s="39" t="s">
        <v>55</v>
      </c>
      <c r="U5" s="39" t="s">
        <v>55</v>
      </c>
      <c r="V5" s="39" t="s">
        <v>55</v>
      </c>
      <c r="W5" s="39" t="s">
        <v>55</v>
      </c>
      <c r="X5" s="39" t="s">
        <v>55</v>
      </c>
      <c r="Y5" s="39" t="s">
        <v>55</v>
      </c>
      <c r="Z5" s="39" t="s">
        <v>55</v>
      </c>
      <c r="AA5" s="39" t="s">
        <v>63</v>
      </c>
      <c r="AB5" s="39" t="s">
        <v>63</v>
      </c>
      <c r="AC5" s="39" t="s">
        <v>63</v>
      </c>
      <c r="AD5" s="39" t="s">
        <v>63</v>
      </c>
      <c r="AE5" s="39" t="s">
        <v>63</v>
      </c>
      <c r="AF5" s="39" t="s">
        <v>63</v>
      </c>
      <c r="AG5" s="39" t="s">
        <v>63</v>
      </c>
      <c r="AH5" s="39" t="s">
        <v>63</v>
      </c>
      <c r="AI5" s="39" t="s">
        <v>63</v>
      </c>
      <c r="AJ5" s="39" t="s">
        <v>63</v>
      </c>
      <c r="AK5" s="39" t="s">
        <v>63</v>
      </c>
      <c r="AL5" s="39" t="s">
        <v>63</v>
      </c>
      <c r="AM5" s="39" t="s">
        <v>63</v>
      </c>
      <c r="AN5" s="39" t="s">
        <v>63</v>
      </c>
      <c r="AO5" s="39" t="s">
        <v>63</v>
      </c>
      <c r="AP5" s="39" t="s">
        <v>63</v>
      </c>
      <c r="AQ5" s="39" t="s">
        <v>63</v>
      </c>
      <c r="AR5" s="39" t="s">
        <v>63</v>
      </c>
      <c r="AS5" s="39" t="s">
        <v>63</v>
      </c>
      <c r="AT5" s="39" t="s">
        <v>63</v>
      </c>
      <c r="AU5" s="39" t="s">
        <v>63</v>
      </c>
      <c r="AV5" s="39" t="s">
        <v>63</v>
      </c>
      <c r="AW5" s="39" t="s">
        <v>63</v>
      </c>
      <c r="AX5" s="39" t="s">
        <v>63</v>
      </c>
      <c r="AY5" s="39" t="s">
        <v>63</v>
      </c>
      <c r="AZ5" s="39" t="s">
        <v>55</v>
      </c>
      <c r="BA5" s="39" t="s">
        <v>63</v>
      </c>
      <c r="BB5" s="39" t="s">
        <v>55</v>
      </c>
      <c r="BC5" s="39" t="s">
        <v>55</v>
      </c>
      <c r="BD5" s="39" t="s">
        <v>55</v>
      </c>
      <c r="BE5" s="39" t="s">
        <v>55</v>
      </c>
      <c r="BF5" s="39" t="s">
        <v>55</v>
      </c>
      <c r="BG5" s="39" t="s">
        <v>55</v>
      </c>
      <c r="BH5" s="39" t="s">
        <v>55</v>
      </c>
      <c r="BI5" s="39" t="s">
        <v>55</v>
      </c>
      <c r="BJ5" s="39" t="s">
        <v>55</v>
      </c>
      <c r="BK5" s="39" t="s">
        <v>63</v>
      </c>
      <c r="BL5" s="39" t="s">
        <v>63</v>
      </c>
      <c r="BM5" s="39" t="s">
        <v>63</v>
      </c>
      <c r="BN5" s="39" t="s">
        <v>63</v>
      </c>
      <c r="BO5" s="39" t="s">
        <v>63</v>
      </c>
      <c r="BP5" s="39" t="s">
        <v>63</v>
      </c>
      <c r="BQ5" s="39" t="s">
        <v>63</v>
      </c>
      <c r="BR5" s="39" t="s">
        <v>63</v>
      </c>
      <c r="BS5" s="39" t="s">
        <v>63</v>
      </c>
      <c r="BT5" s="39" t="s">
        <v>55</v>
      </c>
      <c r="BU5" s="39" t="s">
        <v>55</v>
      </c>
      <c r="BV5" s="39" t="s">
        <v>55</v>
      </c>
      <c r="BW5" s="39" t="s">
        <v>55</v>
      </c>
      <c r="BX5" s="39" t="s">
        <v>55</v>
      </c>
      <c r="BY5" s="39" t="s">
        <v>55</v>
      </c>
      <c r="BZ5" s="39" t="s">
        <v>55</v>
      </c>
      <c r="CA5" s="39" t="s">
        <v>55</v>
      </c>
      <c r="CB5" s="39" t="s">
        <v>55</v>
      </c>
      <c r="CC5" s="39" t="s">
        <v>63</v>
      </c>
      <c r="CD5" s="39" t="s">
        <v>63</v>
      </c>
      <c r="CE5" s="39" t="s">
        <v>63</v>
      </c>
      <c r="CF5" s="39" t="s">
        <v>63</v>
      </c>
      <c r="CG5" s="39" t="s">
        <v>63</v>
      </c>
      <c r="CH5" s="39" t="s">
        <v>63</v>
      </c>
      <c r="CI5" s="39" t="s">
        <v>63</v>
      </c>
      <c r="CJ5" s="39" t="s">
        <v>63</v>
      </c>
      <c r="CK5" s="39" t="s">
        <v>63</v>
      </c>
      <c r="CL5" s="39" t="s">
        <v>63</v>
      </c>
      <c r="CM5" s="39" t="s">
        <v>63</v>
      </c>
      <c r="CN5" s="39" t="s">
        <v>55</v>
      </c>
      <c r="CO5" s="39" t="s">
        <v>55</v>
      </c>
      <c r="CP5" s="39" t="s">
        <v>55</v>
      </c>
      <c r="CQ5" s="39" t="s">
        <v>55</v>
      </c>
      <c r="CR5" s="39" t="s">
        <v>55</v>
      </c>
      <c r="CS5" s="39" t="s">
        <v>55</v>
      </c>
      <c r="CT5" s="39" t="s">
        <v>55</v>
      </c>
      <c r="CU5" s="39" t="s">
        <v>55</v>
      </c>
      <c r="CV5" s="39" t="s">
        <v>55</v>
      </c>
      <c r="CW5" s="39" t="s">
        <v>63</v>
      </c>
      <c r="CX5" s="39" t="s">
        <v>63</v>
      </c>
      <c r="CY5" s="39" t="s">
        <v>63</v>
      </c>
      <c r="CZ5" s="39" t="s">
        <v>63</v>
      </c>
      <c r="DA5" s="39" t="s">
        <v>63</v>
      </c>
      <c r="DB5" s="39" t="s">
        <v>63</v>
      </c>
      <c r="DC5" s="39" t="s">
        <v>63</v>
      </c>
      <c r="DD5" s="39" t="s">
        <v>63</v>
      </c>
      <c r="DE5" s="39" t="s">
        <v>63</v>
      </c>
      <c r="DF5" s="39" t="s">
        <v>63</v>
      </c>
      <c r="DG5" s="39" t="s">
        <v>63</v>
      </c>
      <c r="DH5" s="39" t="s">
        <v>63</v>
      </c>
      <c r="DI5" s="39" t="s">
        <v>55</v>
      </c>
      <c r="DJ5" s="39" t="s">
        <v>55</v>
      </c>
      <c r="DK5" s="39" t="s">
        <v>55</v>
      </c>
      <c r="DL5" s="39" t="s">
        <v>55</v>
      </c>
      <c r="DM5" s="39" t="s">
        <v>55</v>
      </c>
      <c r="DN5" s="39" t="s">
        <v>55</v>
      </c>
      <c r="DO5" s="39" t="s">
        <v>55</v>
      </c>
      <c r="DP5" s="39" t="s">
        <v>55</v>
      </c>
      <c r="DQ5" s="39" t="s">
        <v>55</v>
      </c>
      <c r="DR5" s="39" t="s">
        <v>55</v>
      </c>
      <c r="DS5" s="39" t="s">
        <v>63</v>
      </c>
      <c r="DT5" s="39" t="s">
        <v>63</v>
      </c>
      <c r="DU5" s="39" t="s">
        <v>63</v>
      </c>
      <c r="DV5" s="39" t="s">
        <v>63</v>
      </c>
      <c r="DW5" s="39" t="s">
        <v>63</v>
      </c>
      <c r="DX5" s="39" t="s">
        <v>63</v>
      </c>
      <c r="DY5" s="39" t="s">
        <v>63</v>
      </c>
      <c r="DZ5" s="39" t="s">
        <v>63</v>
      </c>
      <c r="EA5" s="39" t="s">
        <v>63</v>
      </c>
      <c r="EB5" s="39" t="s">
        <v>63</v>
      </c>
      <c r="EC5" s="39" t="s">
        <v>63</v>
      </c>
      <c r="ED5" s="39" t="s">
        <v>63</v>
      </c>
      <c r="EE5" s="39" t="s">
        <v>63</v>
      </c>
      <c r="EF5" s="39" t="s">
        <v>55</v>
      </c>
      <c r="EG5" s="39" t="s">
        <v>55</v>
      </c>
      <c r="EH5" s="39" t="s">
        <v>55</v>
      </c>
      <c r="EI5" s="39" t="s">
        <v>55</v>
      </c>
      <c r="EJ5" s="39" t="s">
        <v>55</v>
      </c>
      <c r="EK5" s="39" t="s">
        <v>55</v>
      </c>
      <c r="EL5" s="39" t="s">
        <v>55</v>
      </c>
      <c r="EM5" s="39" t="s">
        <v>55</v>
      </c>
      <c r="EN5" s="39" t="s">
        <v>55</v>
      </c>
      <c r="EO5" s="39" t="s">
        <v>55</v>
      </c>
      <c r="EP5" s="39" t="s">
        <v>55</v>
      </c>
      <c r="EQ5" s="39" t="s">
        <v>55</v>
      </c>
      <c r="ER5" s="39" t="s">
        <v>55</v>
      </c>
      <c r="ES5" s="39" t="s">
        <v>55</v>
      </c>
      <c r="ET5" s="39" t="s">
        <v>55</v>
      </c>
      <c r="EU5" s="39" t="s">
        <v>63</v>
      </c>
      <c r="EV5" s="39" t="s">
        <v>63</v>
      </c>
      <c r="EW5" s="39" t="s">
        <v>63</v>
      </c>
      <c r="EX5" s="39" t="s">
        <v>63</v>
      </c>
      <c r="EY5" s="39" t="s">
        <v>63</v>
      </c>
      <c r="EZ5" s="39" t="s">
        <v>63</v>
      </c>
      <c r="FA5" s="39" t="s">
        <v>63</v>
      </c>
      <c r="FB5" s="39" t="s">
        <v>63</v>
      </c>
      <c r="FC5" s="39" t="s">
        <v>63</v>
      </c>
      <c r="FD5" s="39" t="s">
        <v>63</v>
      </c>
      <c r="FE5" s="39" t="s">
        <v>63</v>
      </c>
      <c r="FF5" s="39" t="s">
        <v>63</v>
      </c>
      <c r="FG5" s="39" t="s">
        <v>63</v>
      </c>
      <c r="FH5" s="39" t="s">
        <v>63</v>
      </c>
      <c r="FI5" s="39" t="s">
        <v>63</v>
      </c>
      <c r="FJ5" s="39" t="s">
        <v>55</v>
      </c>
      <c r="FK5" s="39" t="s">
        <v>55</v>
      </c>
      <c r="FL5" s="39" t="s">
        <v>55</v>
      </c>
      <c r="FM5" s="39" t="s">
        <v>55</v>
      </c>
      <c r="FN5" s="39" t="s">
        <v>55</v>
      </c>
      <c r="FO5" s="39" t="s">
        <v>55</v>
      </c>
      <c r="FP5" s="39" t="s">
        <v>55</v>
      </c>
      <c r="FQ5" s="39" t="s">
        <v>55</v>
      </c>
      <c r="FR5" s="39" t="s">
        <v>55</v>
      </c>
      <c r="FS5" s="39" t="s">
        <v>55</v>
      </c>
      <c r="FT5" s="39" t="s">
        <v>55</v>
      </c>
      <c r="FU5" s="39" t="s">
        <v>55</v>
      </c>
      <c r="FV5" s="39" t="s">
        <v>55</v>
      </c>
      <c r="FW5" s="39" t="s">
        <v>55</v>
      </c>
      <c r="FX5" s="39" t="s">
        <v>55</v>
      </c>
      <c r="FY5" s="39" t="s">
        <v>63</v>
      </c>
      <c r="FZ5" s="39" t="s">
        <v>63</v>
      </c>
      <c r="GA5" s="39" t="s">
        <v>63</v>
      </c>
      <c r="GB5" s="39" t="s">
        <v>63</v>
      </c>
      <c r="GC5" s="39" t="s">
        <v>63</v>
      </c>
      <c r="GD5" s="39" t="s">
        <v>63</v>
      </c>
      <c r="GE5" s="39" t="s">
        <v>63</v>
      </c>
      <c r="GF5" s="39" t="s">
        <v>63</v>
      </c>
      <c r="GG5" s="39" t="s">
        <v>63</v>
      </c>
      <c r="GH5" s="39" t="s">
        <v>63</v>
      </c>
      <c r="GI5" s="39" t="s">
        <v>63</v>
      </c>
      <c r="GJ5" s="39" t="s">
        <v>63</v>
      </c>
      <c r="GK5" s="39" t="s">
        <v>63</v>
      </c>
      <c r="GL5" s="39" t="s">
        <v>63</v>
      </c>
      <c r="GM5" s="39" t="s">
        <v>63</v>
      </c>
      <c r="GN5" s="39" t="s">
        <v>55</v>
      </c>
      <c r="GO5" s="39" t="s">
        <v>55</v>
      </c>
      <c r="GP5" s="39" t="s">
        <v>55</v>
      </c>
      <c r="GQ5" s="39" t="s">
        <v>55</v>
      </c>
      <c r="GR5" s="39" t="s">
        <v>55</v>
      </c>
      <c r="GS5" s="39" t="s">
        <v>55</v>
      </c>
      <c r="GT5" s="39" t="s">
        <v>55</v>
      </c>
      <c r="GU5" s="39" t="s">
        <v>55</v>
      </c>
      <c r="GV5" s="39" t="s">
        <v>55</v>
      </c>
      <c r="GW5" s="39" t="s">
        <v>55</v>
      </c>
      <c r="GX5" s="39" t="s">
        <v>55</v>
      </c>
      <c r="GY5" s="39" t="s">
        <v>63</v>
      </c>
      <c r="GZ5" s="39" t="s">
        <v>63</v>
      </c>
      <c r="HA5" s="39" t="s">
        <v>63</v>
      </c>
      <c r="HB5" s="39" t="s">
        <v>63</v>
      </c>
      <c r="HC5" s="39" t="s">
        <v>63</v>
      </c>
      <c r="HD5" s="39" t="s">
        <v>63</v>
      </c>
      <c r="HE5" s="39" t="s">
        <v>63</v>
      </c>
      <c r="HF5" s="39" t="s">
        <v>63</v>
      </c>
      <c r="HG5" s="39" t="s">
        <v>63</v>
      </c>
      <c r="HH5" s="39" t="s">
        <v>63</v>
      </c>
      <c r="HI5" s="39" t="s">
        <v>63</v>
      </c>
      <c r="HJ5" s="39" t="s">
        <v>55</v>
      </c>
      <c r="HK5" s="39" t="s">
        <v>55</v>
      </c>
      <c r="HL5" s="39" t="s">
        <v>55</v>
      </c>
      <c r="HM5" s="39" t="s">
        <v>55</v>
      </c>
      <c r="HN5" s="39" t="s">
        <v>55</v>
      </c>
      <c r="HO5" s="39" t="s">
        <v>55</v>
      </c>
      <c r="HP5" s="39" t="s">
        <v>55</v>
      </c>
      <c r="HQ5" s="39" t="s">
        <v>55</v>
      </c>
      <c r="HR5" s="39" t="s">
        <v>55</v>
      </c>
      <c r="HS5" s="39" t="s">
        <v>55</v>
      </c>
      <c r="HT5" s="39" t="s">
        <v>55</v>
      </c>
      <c r="HU5" s="39" t="s">
        <v>55</v>
      </c>
      <c r="HV5" s="39" t="s">
        <v>55</v>
      </c>
      <c r="HW5" s="39" t="s">
        <v>55</v>
      </c>
      <c r="HX5" s="39" t="s">
        <v>55</v>
      </c>
      <c r="HY5" s="39" t="s">
        <v>55</v>
      </c>
      <c r="HZ5" s="39" t="s">
        <v>55</v>
      </c>
      <c r="IA5" s="39" t="s">
        <v>55</v>
      </c>
      <c r="IB5" s="39" t="s">
        <v>55</v>
      </c>
      <c r="IC5" s="39" t="s">
        <v>55</v>
      </c>
      <c r="ID5" s="39" t="s">
        <v>63</v>
      </c>
      <c r="IE5" s="39" t="s">
        <v>63</v>
      </c>
      <c r="IF5" s="39" t="s">
        <v>63</v>
      </c>
      <c r="IG5" s="39" t="s">
        <v>63</v>
      </c>
      <c r="IH5" s="39" t="s">
        <v>63</v>
      </c>
      <c r="II5" s="39" t="s">
        <v>63</v>
      </c>
      <c r="IJ5" s="39" t="s">
        <v>63</v>
      </c>
      <c r="IK5" s="39" t="s">
        <v>63</v>
      </c>
      <c r="IL5" s="39" t="s">
        <v>63</v>
      </c>
      <c r="IM5" s="39" t="s">
        <v>63</v>
      </c>
      <c r="IN5" s="39" t="s">
        <v>63</v>
      </c>
      <c r="IO5" s="39" t="s">
        <v>63</v>
      </c>
      <c r="IP5" s="39" t="s">
        <v>63</v>
      </c>
      <c r="IQ5" s="39" t="s">
        <v>63</v>
      </c>
      <c r="IR5" s="39" t="s">
        <v>63</v>
      </c>
      <c r="IS5" s="39" t="s">
        <v>63</v>
      </c>
      <c r="IT5" s="39" t="s">
        <v>63</v>
      </c>
      <c r="IU5" s="39" t="s">
        <v>63</v>
      </c>
      <c r="IV5" s="39" t="s">
        <v>63</v>
      </c>
      <c r="IW5" s="39" t="s">
        <v>63</v>
      </c>
      <c r="IX5" s="39" t="s">
        <v>55</v>
      </c>
      <c r="IY5" s="39" t="s">
        <v>55</v>
      </c>
      <c r="IZ5" s="39" t="s">
        <v>55</v>
      </c>
      <c r="JA5" s="39" t="s">
        <v>55</v>
      </c>
      <c r="JB5" s="39" t="s">
        <v>55</v>
      </c>
      <c r="JC5" s="39" t="s">
        <v>55</v>
      </c>
      <c r="JD5" s="39" t="s">
        <v>55</v>
      </c>
      <c r="JE5" s="39" t="s">
        <v>55</v>
      </c>
      <c r="JF5" s="39" t="s">
        <v>55</v>
      </c>
      <c r="JG5" s="39" t="s">
        <v>55</v>
      </c>
      <c r="JH5" s="39" t="s">
        <v>55</v>
      </c>
      <c r="JI5" s="39" t="s">
        <v>55</v>
      </c>
      <c r="JJ5" s="39" t="s">
        <v>55</v>
      </c>
      <c r="JK5" s="39" t="s">
        <v>55</v>
      </c>
      <c r="JL5" s="39" t="s">
        <v>55</v>
      </c>
      <c r="JM5" s="39" t="s">
        <v>55</v>
      </c>
      <c r="JN5" s="39" t="s">
        <v>55</v>
      </c>
      <c r="JO5" s="39" t="s">
        <v>55</v>
      </c>
      <c r="JP5" s="39" t="s">
        <v>55</v>
      </c>
      <c r="JQ5" s="39" t="s">
        <v>55</v>
      </c>
      <c r="JR5" s="39" t="s">
        <v>55</v>
      </c>
      <c r="JS5" s="39" t="s">
        <v>55</v>
      </c>
      <c r="JT5" s="39" t="s">
        <v>63</v>
      </c>
      <c r="JU5" s="39" t="s">
        <v>63</v>
      </c>
      <c r="JV5" s="39" t="s">
        <v>63</v>
      </c>
      <c r="JW5" s="39" t="s">
        <v>63</v>
      </c>
      <c r="JX5" s="39" t="s">
        <v>63</v>
      </c>
      <c r="JY5" s="39" t="s">
        <v>63</v>
      </c>
      <c r="JZ5" s="39" t="s">
        <v>63</v>
      </c>
      <c r="KA5" s="39" t="s">
        <v>63</v>
      </c>
      <c r="KB5" s="39" t="s">
        <v>63</v>
      </c>
      <c r="KC5" s="39" t="s">
        <v>63</v>
      </c>
      <c r="KD5" s="39" t="s">
        <v>63</v>
      </c>
      <c r="KE5" s="39" t="s">
        <v>63</v>
      </c>
      <c r="KF5" s="39" t="s">
        <v>63</v>
      </c>
      <c r="KG5" s="39" t="s">
        <v>63</v>
      </c>
      <c r="KH5" s="39" t="s">
        <v>63</v>
      </c>
      <c r="KI5" s="39" t="s">
        <v>63</v>
      </c>
      <c r="KJ5" s="39" t="s">
        <v>63</v>
      </c>
      <c r="KK5" s="39" t="s">
        <v>63</v>
      </c>
      <c r="KL5" s="39" t="s">
        <v>63</v>
      </c>
      <c r="KM5" s="39" t="s">
        <v>63</v>
      </c>
      <c r="KN5" s="39" t="s">
        <v>63</v>
      </c>
      <c r="KO5" s="39" t="s">
        <v>63</v>
      </c>
      <c r="KP5" s="39" t="s">
        <v>55</v>
      </c>
      <c r="KQ5" s="39" t="s">
        <v>55</v>
      </c>
      <c r="KR5" s="39" t="s">
        <v>55</v>
      </c>
      <c r="KS5" s="39" t="s">
        <v>55</v>
      </c>
      <c r="KT5" s="39" t="s">
        <v>55</v>
      </c>
      <c r="KU5" s="39" t="s">
        <v>55</v>
      </c>
      <c r="KV5" s="39" t="s">
        <v>55</v>
      </c>
      <c r="KW5" s="39" t="s">
        <v>55</v>
      </c>
      <c r="KX5" s="39" t="s">
        <v>55</v>
      </c>
      <c r="KY5" s="39" t="s">
        <v>55</v>
      </c>
      <c r="KZ5" s="39" t="s">
        <v>55</v>
      </c>
      <c r="LA5" s="39" t="s">
        <v>55</v>
      </c>
      <c r="LB5" s="39" t="s">
        <v>55</v>
      </c>
      <c r="LC5" s="39" t="s">
        <v>55</v>
      </c>
      <c r="LD5" s="39" t="s">
        <v>55</v>
      </c>
      <c r="LE5" s="39" t="s">
        <v>55</v>
      </c>
      <c r="LF5" s="39" t="s">
        <v>55</v>
      </c>
      <c r="LG5" s="39" t="s">
        <v>55</v>
      </c>
      <c r="LH5" s="39" t="s">
        <v>55</v>
      </c>
      <c r="LI5" s="39" t="s">
        <v>55</v>
      </c>
      <c r="LJ5" s="39" t="s">
        <v>55</v>
      </c>
      <c r="LK5" s="39" t="s">
        <v>55</v>
      </c>
      <c r="LL5" s="39" t="s">
        <v>63</v>
      </c>
      <c r="LM5" s="39" t="s">
        <v>63</v>
      </c>
      <c r="LN5" s="39" t="s">
        <v>63</v>
      </c>
      <c r="LO5" s="39" t="s">
        <v>63</v>
      </c>
      <c r="LP5" s="39" t="s">
        <v>63</v>
      </c>
      <c r="LQ5" s="39" t="s">
        <v>63</v>
      </c>
      <c r="LR5" s="39" t="s">
        <v>63</v>
      </c>
      <c r="LS5" s="39" t="s">
        <v>63</v>
      </c>
      <c r="LT5" s="39" t="s">
        <v>63</v>
      </c>
      <c r="LU5" s="39" t="s">
        <v>63</v>
      </c>
      <c r="LV5" s="39" t="s">
        <v>63</v>
      </c>
      <c r="LW5" s="39" t="s">
        <v>63</v>
      </c>
      <c r="LX5" s="39" t="s">
        <v>63</v>
      </c>
      <c r="LY5" s="39" t="s">
        <v>63</v>
      </c>
      <c r="LZ5" s="39" t="s">
        <v>63</v>
      </c>
      <c r="MA5" s="39" t="s">
        <v>63</v>
      </c>
      <c r="MB5" s="39" t="s">
        <v>63</v>
      </c>
      <c r="MC5" s="39" t="s">
        <v>63</v>
      </c>
      <c r="MD5" s="39" t="s">
        <v>63</v>
      </c>
      <c r="ME5" s="39" t="s">
        <v>63</v>
      </c>
      <c r="MF5" s="39" t="s">
        <v>63</v>
      </c>
      <c r="MG5" s="39" t="s">
        <v>63</v>
      </c>
      <c r="MH5" s="39" t="s">
        <v>63</v>
      </c>
      <c r="MI5" s="39" t="s">
        <v>55</v>
      </c>
      <c r="MJ5" s="39" t="s">
        <v>55</v>
      </c>
      <c r="MK5" s="39" t="s">
        <v>55</v>
      </c>
      <c r="ML5" s="39" t="s">
        <v>55</v>
      </c>
      <c r="MM5" s="39" t="s">
        <v>55</v>
      </c>
      <c r="MN5" s="39" t="s">
        <v>55</v>
      </c>
      <c r="MO5" s="39" t="s">
        <v>55</v>
      </c>
      <c r="MP5" s="39" t="s">
        <v>55</v>
      </c>
      <c r="MQ5" s="39" t="s">
        <v>55</v>
      </c>
      <c r="MR5" s="39" t="s">
        <v>55</v>
      </c>
      <c r="MS5" s="39" t="s">
        <v>55</v>
      </c>
      <c r="MT5" s="39" t="s">
        <v>55</v>
      </c>
      <c r="MU5" s="39" t="s">
        <v>55</v>
      </c>
      <c r="MV5" s="39" t="s">
        <v>55</v>
      </c>
      <c r="MW5" s="39" t="s">
        <v>55</v>
      </c>
      <c r="MX5" s="39" t="s">
        <v>55</v>
      </c>
      <c r="MY5" s="39" t="s">
        <v>55</v>
      </c>
      <c r="MZ5" s="39" t="s">
        <v>55</v>
      </c>
      <c r="NA5" s="39" t="s">
        <v>55</v>
      </c>
      <c r="NB5" s="39" t="s">
        <v>55</v>
      </c>
      <c r="NC5" s="39" t="s">
        <v>55</v>
      </c>
      <c r="ND5" s="39" t="s">
        <v>55</v>
      </c>
      <c r="NE5" s="39" t="s">
        <v>63</v>
      </c>
      <c r="NF5" s="39" t="s">
        <v>63</v>
      </c>
      <c r="NG5" s="39" t="s">
        <v>63</v>
      </c>
      <c r="NH5" s="39" t="s">
        <v>63</v>
      </c>
      <c r="NI5" s="39" t="s">
        <v>63</v>
      </c>
      <c r="NJ5" s="39" t="s">
        <v>63</v>
      </c>
      <c r="NK5" s="39" t="s">
        <v>63</v>
      </c>
      <c r="NL5" s="39" t="s">
        <v>63</v>
      </c>
      <c r="NM5" s="39" t="s">
        <v>63</v>
      </c>
      <c r="NN5" s="39" t="s">
        <v>63</v>
      </c>
      <c r="NO5" s="39" t="s">
        <v>63</v>
      </c>
      <c r="NP5" s="39" t="s">
        <v>63</v>
      </c>
      <c r="NQ5" s="39" t="s">
        <v>63</v>
      </c>
      <c r="NR5" s="39" t="s">
        <v>63</v>
      </c>
      <c r="NS5" s="39" t="s">
        <v>63</v>
      </c>
      <c r="NT5" s="39" t="s">
        <v>63</v>
      </c>
      <c r="NU5" s="39" t="s">
        <v>63</v>
      </c>
      <c r="NV5" s="39" t="s">
        <v>63</v>
      </c>
      <c r="NW5" s="39" t="s">
        <v>63</v>
      </c>
      <c r="NX5" s="39" t="s">
        <v>63</v>
      </c>
      <c r="NY5" s="39" t="s">
        <v>63</v>
      </c>
      <c r="NZ5" s="39" t="s">
        <v>63</v>
      </c>
      <c r="OA5" s="39" t="s">
        <v>55</v>
      </c>
      <c r="OB5" s="39" t="s">
        <v>55</v>
      </c>
      <c r="OC5" s="39" t="s">
        <v>55</v>
      </c>
      <c r="OD5" s="39" t="s">
        <v>55</v>
      </c>
      <c r="OE5" s="39" t="s">
        <v>55</v>
      </c>
      <c r="OF5" s="39" t="s">
        <v>55</v>
      </c>
      <c r="OG5" s="39" t="s">
        <v>55</v>
      </c>
      <c r="OH5" s="39" t="s">
        <v>55</v>
      </c>
      <c r="OI5" s="39" t="s">
        <v>55</v>
      </c>
      <c r="OJ5" s="39" t="s">
        <v>55</v>
      </c>
      <c r="OK5" s="39" t="s">
        <v>63</v>
      </c>
      <c r="OL5" s="39" t="s">
        <v>63</v>
      </c>
      <c r="OM5" s="39" t="s">
        <v>63</v>
      </c>
      <c r="ON5" s="39" t="s">
        <v>63</v>
      </c>
      <c r="OO5" s="39" t="s">
        <v>63</v>
      </c>
      <c r="OP5" s="39" t="s">
        <v>63</v>
      </c>
      <c r="OQ5" s="39" t="s">
        <v>63</v>
      </c>
      <c r="OR5" s="39" t="s">
        <v>63</v>
      </c>
      <c r="OS5" s="39" t="s">
        <v>63</v>
      </c>
      <c r="OT5" s="39" t="s">
        <v>63</v>
      </c>
      <c r="OU5" s="39" t="s">
        <v>63</v>
      </c>
      <c r="OV5" s="39" t="s">
        <v>55</v>
      </c>
      <c r="OW5" s="39" t="s">
        <v>55</v>
      </c>
      <c r="OX5" s="39" t="s">
        <v>55</v>
      </c>
      <c r="OY5" s="39" t="s">
        <v>55</v>
      </c>
      <c r="OZ5" s="39" t="s">
        <v>55</v>
      </c>
      <c r="PA5" s="39" t="s">
        <v>55</v>
      </c>
      <c r="PB5" s="39" t="s">
        <v>55</v>
      </c>
      <c r="PC5" s="39" t="s">
        <v>55</v>
      </c>
      <c r="PD5" s="39" t="s">
        <v>55</v>
      </c>
      <c r="PE5" s="39" t="s">
        <v>55</v>
      </c>
      <c r="PF5" s="39" t="s">
        <v>55</v>
      </c>
      <c r="PG5" s="39" t="s">
        <v>55</v>
      </c>
      <c r="PH5" s="39" t="s">
        <v>55</v>
      </c>
      <c r="PI5" s="39" t="s">
        <v>55</v>
      </c>
      <c r="PJ5" s="39" t="s">
        <v>55</v>
      </c>
      <c r="PK5" s="39" t="s">
        <v>55</v>
      </c>
      <c r="PL5" s="39" t="s">
        <v>55</v>
      </c>
      <c r="PM5" s="39" t="s">
        <v>55</v>
      </c>
      <c r="PN5" s="39" t="s">
        <v>55</v>
      </c>
      <c r="PO5" s="39" t="s">
        <v>55</v>
      </c>
      <c r="PP5" s="39" t="s">
        <v>63</v>
      </c>
      <c r="PQ5" s="39" t="s">
        <v>63</v>
      </c>
      <c r="PR5" s="39" t="s">
        <v>63</v>
      </c>
      <c r="PS5" s="39" t="s">
        <v>63</v>
      </c>
      <c r="PT5" s="39" t="s">
        <v>63</v>
      </c>
      <c r="PU5" s="39" t="s">
        <v>63</v>
      </c>
      <c r="PV5" s="39" t="s">
        <v>63</v>
      </c>
      <c r="PW5" s="39" t="s">
        <v>63</v>
      </c>
      <c r="PX5" s="39" t="s">
        <v>63</v>
      </c>
      <c r="PY5" s="39" t="s">
        <v>63</v>
      </c>
      <c r="PZ5" s="39" t="s">
        <v>63</v>
      </c>
      <c r="QA5" s="39" t="s">
        <v>63</v>
      </c>
      <c r="QB5" s="39" t="s">
        <v>63</v>
      </c>
      <c r="QC5" s="39" t="s">
        <v>63</v>
      </c>
      <c r="QD5" s="39" t="s">
        <v>63</v>
      </c>
      <c r="QE5" s="39" t="s">
        <v>63</v>
      </c>
      <c r="QF5" s="39" t="s">
        <v>63</v>
      </c>
      <c r="QG5" s="39" t="s">
        <v>63</v>
      </c>
      <c r="QH5" s="39" t="s">
        <v>63</v>
      </c>
      <c r="QI5" s="39" t="s">
        <v>63</v>
      </c>
    </row>
    <row r="6" spans="1:451" x14ac:dyDescent="0.25">
      <c r="A6" s="39" t="s">
        <v>7</v>
      </c>
      <c r="B6" s="39" t="s">
        <v>10</v>
      </c>
      <c r="C6" s="39" t="s">
        <v>62</v>
      </c>
      <c r="D6" s="39" t="s">
        <v>14</v>
      </c>
      <c r="E6" s="39" t="s">
        <v>76</v>
      </c>
      <c r="F6" s="39" t="s">
        <v>24</v>
      </c>
      <c r="G6" s="39" t="s">
        <v>80</v>
      </c>
      <c r="H6" s="39" t="s">
        <v>75</v>
      </c>
      <c r="I6" s="39" t="s">
        <v>79</v>
      </c>
      <c r="J6" s="39" t="s">
        <v>12</v>
      </c>
      <c r="K6" s="39" t="s">
        <v>61</v>
      </c>
      <c r="L6" s="39" t="s">
        <v>78</v>
      </c>
      <c r="M6" s="39" t="s">
        <v>74</v>
      </c>
      <c r="N6" s="39" t="s">
        <v>73</v>
      </c>
      <c r="O6" s="39" t="s">
        <v>11</v>
      </c>
      <c r="P6" s="39" t="s">
        <v>72</v>
      </c>
      <c r="Q6" s="39" t="s">
        <v>9</v>
      </c>
      <c r="R6" s="39" t="s">
        <v>71</v>
      </c>
      <c r="S6" s="39" t="s">
        <v>60</v>
      </c>
      <c r="T6" s="39" t="s">
        <v>77</v>
      </c>
      <c r="U6" s="39" t="s">
        <v>13</v>
      </c>
      <c r="V6" s="39" t="s">
        <v>16</v>
      </c>
      <c r="W6" s="39" t="s">
        <v>70</v>
      </c>
      <c r="X6" s="39" t="s">
        <v>8</v>
      </c>
      <c r="Y6" s="39" t="s">
        <v>69</v>
      </c>
      <c r="Z6" s="39" t="s">
        <v>59</v>
      </c>
      <c r="AA6" s="39" t="s">
        <v>10</v>
      </c>
      <c r="AB6" s="39" t="s">
        <v>62</v>
      </c>
      <c r="AC6" s="39" t="s">
        <v>14</v>
      </c>
      <c r="AD6" s="39" t="s">
        <v>76</v>
      </c>
      <c r="AE6" s="39" t="s">
        <v>24</v>
      </c>
      <c r="AF6" s="39" t="s">
        <v>80</v>
      </c>
      <c r="AG6" s="39" t="s">
        <v>75</v>
      </c>
      <c r="AH6" s="39" t="s">
        <v>79</v>
      </c>
      <c r="AI6" s="39" t="s">
        <v>12</v>
      </c>
      <c r="AJ6" s="39" t="s">
        <v>61</v>
      </c>
      <c r="AK6" s="39" t="s">
        <v>78</v>
      </c>
      <c r="AL6" s="39" t="s">
        <v>74</v>
      </c>
      <c r="AM6" s="39" t="s">
        <v>73</v>
      </c>
      <c r="AN6" s="39" t="s">
        <v>11</v>
      </c>
      <c r="AO6" s="39" t="s">
        <v>72</v>
      </c>
      <c r="AP6" s="39" t="s">
        <v>9</v>
      </c>
      <c r="AQ6" s="39" t="s">
        <v>71</v>
      </c>
      <c r="AR6" s="39" t="s">
        <v>60</v>
      </c>
      <c r="AS6" s="39" t="s">
        <v>77</v>
      </c>
      <c r="AT6" s="39" t="s">
        <v>13</v>
      </c>
      <c r="AU6" s="39" t="s">
        <v>16</v>
      </c>
      <c r="AV6" s="39" t="s">
        <v>70</v>
      </c>
      <c r="AW6" s="39" t="s">
        <v>8</v>
      </c>
      <c r="AX6" s="39" t="s">
        <v>69</v>
      </c>
      <c r="AY6" s="39" t="s">
        <v>59</v>
      </c>
      <c r="AZ6" s="39" t="s">
        <v>8</v>
      </c>
      <c r="BA6" s="39" t="s">
        <v>8</v>
      </c>
      <c r="BB6" s="39" t="s">
        <v>10</v>
      </c>
      <c r="BC6" s="39" t="s">
        <v>12</v>
      </c>
      <c r="BD6" s="39" t="s">
        <v>61</v>
      </c>
      <c r="BE6" s="39" t="s">
        <v>11</v>
      </c>
      <c r="BF6" s="39" t="s">
        <v>9</v>
      </c>
      <c r="BG6" s="39" t="s">
        <v>60</v>
      </c>
      <c r="BH6" s="39" t="s">
        <v>13</v>
      </c>
      <c r="BI6" s="39" t="s">
        <v>8</v>
      </c>
      <c r="BJ6" s="39" t="s">
        <v>59</v>
      </c>
      <c r="BK6" s="39" t="s">
        <v>10</v>
      </c>
      <c r="BL6" s="39" t="s">
        <v>12</v>
      </c>
      <c r="BM6" s="39" t="s">
        <v>61</v>
      </c>
      <c r="BN6" s="39" t="s">
        <v>11</v>
      </c>
      <c r="BO6" s="39" t="s">
        <v>9</v>
      </c>
      <c r="BP6" s="39" t="s">
        <v>60</v>
      </c>
      <c r="BQ6" s="39" t="s">
        <v>13</v>
      </c>
      <c r="BR6" s="39" t="s">
        <v>8</v>
      </c>
      <c r="BS6" s="39" t="s">
        <v>59</v>
      </c>
      <c r="BT6" s="39" t="s">
        <v>10</v>
      </c>
      <c r="BU6" s="39" t="s">
        <v>12</v>
      </c>
      <c r="BV6" s="39" t="s">
        <v>61</v>
      </c>
      <c r="BW6" s="39" t="s">
        <v>11</v>
      </c>
      <c r="BX6" s="39" t="s">
        <v>9</v>
      </c>
      <c r="BY6" s="39" t="s">
        <v>60</v>
      </c>
      <c r="BZ6" s="39" t="s">
        <v>13</v>
      </c>
      <c r="CA6" s="39" t="s">
        <v>8</v>
      </c>
      <c r="CB6" s="39" t="s">
        <v>59</v>
      </c>
      <c r="CC6" s="39" t="s">
        <v>10</v>
      </c>
      <c r="CD6" s="39" t="s">
        <v>14</v>
      </c>
      <c r="CE6" s="39" t="s">
        <v>12</v>
      </c>
      <c r="CF6" s="39" t="s">
        <v>61</v>
      </c>
      <c r="CG6" s="39" t="s">
        <v>11</v>
      </c>
      <c r="CH6" s="39" t="s">
        <v>9</v>
      </c>
      <c r="CI6" s="39" t="s">
        <v>71</v>
      </c>
      <c r="CJ6" s="39" t="s">
        <v>60</v>
      </c>
      <c r="CK6" s="39" t="s">
        <v>13</v>
      </c>
      <c r="CL6" s="39" t="s">
        <v>8</v>
      </c>
      <c r="CM6" s="39" t="s">
        <v>59</v>
      </c>
      <c r="CN6" s="39" t="s">
        <v>10</v>
      </c>
      <c r="CO6" s="39" t="s">
        <v>12</v>
      </c>
      <c r="CP6" s="39" t="s">
        <v>61</v>
      </c>
      <c r="CQ6" s="39" t="s">
        <v>11</v>
      </c>
      <c r="CR6" s="39" t="s">
        <v>9</v>
      </c>
      <c r="CS6" s="39" t="s">
        <v>60</v>
      </c>
      <c r="CT6" s="39" t="s">
        <v>13</v>
      </c>
      <c r="CU6" s="39" t="s">
        <v>8</v>
      </c>
      <c r="CV6" s="39" t="s">
        <v>59</v>
      </c>
      <c r="CW6" s="39" t="s">
        <v>10</v>
      </c>
      <c r="CX6" s="39" t="s">
        <v>62</v>
      </c>
      <c r="CY6" s="39" t="s">
        <v>14</v>
      </c>
      <c r="CZ6" s="39" t="s">
        <v>12</v>
      </c>
      <c r="DA6" s="39" t="s">
        <v>61</v>
      </c>
      <c r="DB6" s="39" t="s">
        <v>11</v>
      </c>
      <c r="DC6" s="39" t="s">
        <v>9</v>
      </c>
      <c r="DD6" s="39" t="s">
        <v>71</v>
      </c>
      <c r="DE6" s="39" t="s">
        <v>60</v>
      </c>
      <c r="DF6" s="39" t="s">
        <v>13</v>
      </c>
      <c r="DG6" s="39" t="s">
        <v>8</v>
      </c>
      <c r="DH6" s="39" t="s">
        <v>59</v>
      </c>
      <c r="DI6" s="39" t="s">
        <v>10</v>
      </c>
      <c r="DJ6" s="39" t="s">
        <v>14</v>
      </c>
      <c r="DK6" s="39" t="s">
        <v>24</v>
      </c>
      <c r="DL6" s="39" t="s">
        <v>12</v>
      </c>
      <c r="DM6" s="39" t="s">
        <v>61</v>
      </c>
      <c r="DN6" s="39" t="s">
        <v>11</v>
      </c>
      <c r="DO6" s="39" t="s">
        <v>9</v>
      </c>
      <c r="DP6" s="39" t="s">
        <v>13</v>
      </c>
      <c r="DQ6" s="39" t="s">
        <v>8</v>
      </c>
      <c r="DR6" s="39" t="s">
        <v>59</v>
      </c>
      <c r="DS6" s="39" t="s">
        <v>10</v>
      </c>
      <c r="DT6" s="39" t="s">
        <v>62</v>
      </c>
      <c r="DU6" s="39" t="s">
        <v>14</v>
      </c>
      <c r="DV6" s="39" t="s">
        <v>24</v>
      </c>
      <c r="DW6" s="39" t="s">
        <v>12</v>
      </c>
      <c r="DX6" s="39" t="s">
        <v>61</v>
      </c>
      <c r="DY6" s="39" t="s">
        <v>11</v>
      </c>
      <c r="DZ6" s="39" t="s">
        <v>9</v>
      </c>
      <c r="EA6" s="39" t="s">
        <v>71</v>
      </c>
      <c r="EB6" s="39" t="s">
        <v>60</v>
      </c>
      <c r="EC6" s="39" t="s">
        <v>13</v>
      </c>
      <c r="ED6" s="39" t="s">
        <v>8</v>
      </c>
      <c r="EE6" s="39" t="s">
        <v>59</v>
      </c>
      <c r="EF6" s="39" t="s">
        <v>10</v>
      </c>
      <c r="EG6" s="39" t="s">
        <v>62</v>
      </c>
      <c r="EH6" s="39" t="s">
        <v>14</v>
      </c>
      <c r="EI6" s="39" t="s">
        <v>24</v>
      </c>
      <c r="EJ6" s="39" t="s">
        <v>12</v>
      </c>
      <c r="EK6" s="39" t="s">
        <v>61</v>
      </c>
      <c r="EL6" s="39" t="s">
        <v>74</v>
      </c>
      <c r="EM6" s="39" t="s">
        <v>11</v>
      </c>
      <c r="EN6" s="39" t="s">
        <v>9</v>
      </c>
      <c r="EO6" s="39" t="s">
        <v>71</v>
      </c>
      <c r="EP6" s="39" t="s">
        <v>60</v>
      </c>
      <c r="EQ6" s="39" t="s">
        <v>13</v>
      </c>
      <c r="ER6" s="39" t="s">
        <v>16</v>
      </c>
      <c r="ES6" s="39" t="s">
        <v>8</v>
      </c>
      <c r="ET6" s="39" t="s">
        <v>59</v>
      </c>
      <c r="EU6" s="39" t="s">
        <v>10</v>
      </c>
      <c r="EV6" s="39" t="s">
        <v>62</v>
      </c>
      <c r="EW6" s="39" t="s">
        <v>14</v>
      </c>
      <c r="EX6" s="39" t="s">
        <v>24</v>
      </c>
      <c r="EY6" s="39" t="s">
        <v>12</v>
      </c>
      <c r="EZ6" s="39" t="s">
        <v>61</v>
      </c>
      <c r="FA6" s="39" t="s">
        <v>74</v>
      </c>
      <c r="FB6" s="39" t="s">
        <v>11</v>
      </c>
      <c r="FC6" s="39" t="s">
        <v>9</v>
      </c>
      <c r="FD6" s="39" t="s">
        <v>71</v>
      </c>
      <c r="FE6" s="39" t="s">
        <v>60</v>
      </c>
      <c r="FF6" s="39" t="s">
        <v>13</v>
      </c>
      <c r="FG6" s="39" t="s">
        <v>16</v>
      </c>
      <c r="FH6" s="39" t="s">
        <v>8</v>
      </c>
      <c r="FI6" s="39" t="s">
        <v>59</v>
      </c>
      <c r="FJ6" s="39" t="s">
        <v>10</v>
      </c>
      <c r="FK6" s="39" t="s">
        <v>62</v>
      </c>
      <c r="FL6" s="39" t="s">
        <v>14</v>
      </c>
      <c r="FM6" s="39" t="s">
        <v>24</v>
      </c>
      <c r="FN6" s="39" t="s">
        <v>12</v>
      </c>
      <c r="FO6" s="39" t="s">
        <v>61</v>
      </c>
      <c r="FP6" s="39" t="s">
        <v>74</v>
      </c>
      <c r="FQ6" s="39" t="s">
        <v>11</v>
      </c>
      <c r="FR6" s="39" t="s">
        <v>9</v>
      </c>
      <c r="FS6" s="39" t="s">
        <v>71</v>
      </c>
      <c r="FT6" s="39" t="s">
        <v>60</v>
      </c>
      <c r="FU6" s="39" t="s">
        <v>13</v>
      </c>
      <c r="FV6" s="39" t="s">
        <v>16</v>
      </c>
      <c r="FW6" s="39" t="s">
        <v>8</v>
      </c>
      <c r="FX6" s="39" t="s">
        <v>59</v>
      </c>
      <c r="FY6" s="39" t="s">
        <v>10</v>
      </c>
      <c r="FZ6" s="39" t="s">
        <v>62</v>
      </c>
      <c r="GA6" s="39" t="s">
        <v>14</v>
      </c>
      <c r="GB6" s="39" t="s">
        <v>24</v>
      </c>
      <c r="GC6" s="39" t="s">
        <v>12</v>
      </c>
      <c r="GD6" s="39" t="s">
        <v>61</v>
      </c>
      <c r="GE6" s="39" t="s">
        <v>74</v>
      </c>
      <c r="GF6" s="39" t="s">
        <v>11</v>
      </c>
      <c r="GG6" s="39" t="s">
        <v>9</v>
      </c>
      <c r="GH6" s="39" t="s">
        <v>71</v>
      </c>
      <c r="GI6" s="39" t="s">
        <v>60</v>
      </c>
      <c r="GJ6" s="39" t="s">
        <v>13</v>
      </c>
      <c r="GK6" s="39" t="s">
        <v>16</v>
      </c>
      <c r="GL6" s="39" t="s">
        <v>8</v>
      </c>
      <c r="GM6" s="39" t="s">
        <v>59</v>
      </c>
      <c r="GN6" s="39" t="s">
        <v>10</v>
      </c>
      <c r="GO6" s="39" t="s">
        <v>62</v>
      </c>
      <c r="GP6" s="39" t="s">
        <v>24</v>
      </c>
      <c r="GQ6" s="39" t="s">
        <v>12</v>
      </c>
      <c r="GR6" s="39" t="s">
        <v>61</v>
      </c>
      <c r="GS6" s="39" t="s">
        <v>11</v>
      </c>
      <c r="GT6" s="39" t="s">
        <v>9</v>
      </c>
      <c r="GU6" s="39" t="s">
        <v>60</v>
      </c>
      <c r="GV6" s="39" t="s">
        <v>13</v>
      </c>
      <c r="GW6" s="39" t="s">
        <v>8</v>
      </c>
      <c r="GX6" s="39" t="s">
        <v>59</v>
      </c>
      <c r="GY6" s="39" t="s">
        <v>10</v>
      </c>
      <c r="GZ6" s="39" t="s">
        <v>62</v>
      </c>
      <c r="HA6" s="39" t="s">
        <v>24</v>
      </c>
      <c r="HB6" s="39" t="s">
        <v>12</v>
      </c>
      <c r="HC6" s="39" t="s">
        <v>61</v>
      </c>
      <c r="HD6" s="39" t="s">
        <v>11</v>
      </c>
      <c r="HE6" s="39" t="s">
        <v>9</v>
      </c>
      <c r="HF6" s="39" t="s">
        <v>60</v>
      </c>
      <c r="HG6" s="39" t="s">
        <v>13</v>
      </c>
      <c r="HH6" s="39" t="s">
        <v>8</v>
      </c>
      <c r="HI6" s="39" t="s">
        <v>59</v>
      </c>
      <c r="HJ6" s="39" t="s">
        <v>10</v>
      </c>
      <c r="HK6" s="39" t="s">
        <v>62</v>
      </c>
      <c r="HL6" s="39" t="s">
        <v>76</v>
      </c>
      <c r="HM6" s="39" t="s">
        <v>24</v>
      </c>
      <c r="HN6" s="39" t="s">
        <v>75</v>
      </c>
      <c r="HO6" s="39" t="s">
        <v>12</v>
      </c>
      <c r="HP6" s="39" t="s">
        <v>61</v>
      </c>
      <c r="HQ6" s="39" t="s">
        <v>74</v>
      </c>
      <c r="HR6" s="39" t="s">
        <v>73</v>
      </c>
      <c r="HS6" s="39" t="s">
        <v>11</v>
      </c>
      <c r="HT6" s="39" t="s">
        <v>72</v>
      </c>
      <c r="HU6" s="39" t="s">
        <v>9</v>
      </c>
      <c r="HV6" s="39" t="s">
        <v>71</v>
      </c>
      <c r="HW6" s="39" t="s">
        <v>60</v>
      </c>
      <c r="HX6" s="39" t="s">
        <v>13</v>
      </c>
      <c r="HY6" s="39" t="s">
        <v>16</v>
      </c>
      <c r="HZ6" s="39" t="s">
        <v>70</v>
      </c>
      <c r="IA6" s="39" t="s">
        <v>8</v>
      </c>
      <c r="IB6" s="39" t="s">
        <v>69</v>
      </c>
      <c r="IC6" s="39" t="s">
        <v>59</v>
      </c>
      <c r="ID6" s="39" t="s">
        <v>10</v>
      </c>
      <c r="IE6" s="39" t="s">
        <v>62</v>
      </c>
      <c r="IF6" s="39" t="s">
        <v>76</v>
      </c>
      <c r="IG6" s="39" t="s">
        <v>24</v>
      </c>
      <c r="IH6" s="39" t="s">
        <v>75</v>
      </c>
      <c r="II6" s="39" t="s">
        <v>12</v>
      </c>
      <c r="IJ6" s="39" t="s">
        <v>61</v>
      </c>
      <c r="IK6" s="39" t="s">
        <v>74</v>
      </c>
      <c r="IL6" s="39" t="s">
        <v>73</v>
      </c>
      <c r="IM6" s="39" t="s">
        <v>11</v>
      </c>
      <c r="IN6" s="39" t="s">
        <v>72</v>
      </c>
      <c r="IO6" s="39" t="s">
        <v>9</v>
      </c>
      <c r="IP6" s="39" t="s">
        <v>71</v>
      </c>
      <c r="IQ6" s="39" t="s">
        <v>60</v>
      </c>
      <c r="IR6" s="39" t="s">
        <v>13</v>
      </c>
      <c r="IS6" s="39" t="s">
        <v>16</v>
      </c>
      <c r="IT6" s="39" t="s">
        <v>70</v>
      </c>
      <c r="IU6" s="39" t="s">
        <v>8</v>
      </c>
      <c r="IV6" s="39" t="s">
        <v>69</v>
      </c>
      <c r="IW6" s="39" t="s">
        <v>59</v>
      </c>
      <c r="IX6" s="39" t="s">
        <v>10</v>
      </c>
      <c r="IY6" s="39" t="s">
        <v>62</v>
      </c>
      <c r="IZ6" s="39" t="s">
        <v>14</v>
      </c>
      <c r="JA6" s="39" t="s">
        <v>76</v>
      </c>
      <c r="JB6" s="39" t="s">
        <v>24</v>
      </c>
      <c r="JC6" s="39" t="s">
        <v>12</v>
      </c>
      <c r="JD6" s="39" t="s">
        <v>61</v>
      </c>
      <c r="JE6" s="39" t="s">
        <v>78</v>
      </c>
      <c r="JF6" s="39" t="s">
        <v>74</v>
      </c>
      <c r="JG6" s="39" t="s">
        <v>73</v>
      </c>
      <c r="JH6" s="39" t="s">
        <v>11</v>
      </c>
      <c r="JI6" s="39" t="s">
        <v>72</v>
      </c>
      <c r="JJ6" s="39" t="s">
        <v>9</v>
      </c>
      <c r="JK6" s="39" t="s">
        <v>71</v>
      </c>
      <c r="JL6" s="39" t="s">
        <v>60</v>
      </c>
      <c r="JM6" s="39" t="s">
        <v>77</v>
      </c>
      <c r="JN6" s="39" t="s">
        <v>13</v>
      </c>
      <c r="JO6" s="39" t="s">
        <v>16</v>
      </c>
      <c r="JP6" s="39" t="s">
        <v>70</v>
      </c>
      <c r="JQ6" s="39" t="s">
        <v>8</v>
      </c>
      <c r="JR6" s="39" t="s">
        <v>69</v>
      </c>
      <c r="JS6" s="39" t="s">
        <v>59</v>
      </c>
      <c r="JT6" s="39" t="s">
        <v>10</v>
      </c>
      <c r="JU6" s="39" t="s">
        <v>62</v>
      </c>
      <c r="JV6" s="39" t="s">
        <v>14</v>
      </c>
      <c r="JW6" s="39" t="s">
        <v>76</v>
      </c>
      <c r="JX6" s="39" t="s">
        <v>24</v>
      </c>
      <c r="JY6" s="39" t="s">
        <v>12</v>
      </c>
      <c r="JZ6" s="39" t="s">
        <v>61</v>
      </c>
      <c r="KA6" s="39" t="s">
        <v>78</v>
      </c>
      <c r="KB6" s="39" t="s">
        <v>74</v>
      </c>
      <c r="KC6" s="39" t="s">
        <v>73</v>
      </c>
      <c r="KD6" s="39" t="s">
        <v>11</v>
      </c>
      <c r="KE6" s="39" t="s">
        <v>72</v>
      </c>
      <c r="KF6" s="39" t="s">
        <v>9</v>
      </c>
      <c r="KG6" s="39" t="s">
        <v>71</v>
      </c>
      <c r="KH6" s="39" t="s">
        <v>60</v>
      </c>
      <c r="KI6" s="39" t="s">
        <v>77</v>
      </c>
      <c r="KJ6" s="39" t="s">
        <v>13</v>
      </c>
      <c r="KK6" s="39" t="s">
        <v>16</v>
      </c>
      <c r="KL6" s="39" t="s">
        <v>70</v>
      </c>
      <c r="KM6" s="39" t="s">
        <v>8</v>
      </c>
      <c r="KN6" s="39" t="s">
        <v>69</v>
      </c>
      <c r="KO6" s="39" t="s">
        <v>59</v>
      </c>
      <c r="KP6" s="39" t="s">
        <v>10</v>
      </c>
      <c r="KQ6" s="39" t="s">
        <v>14</v>
      </c>
      <c r="KR6" s="39" t="s">
        <v>76</v>
      </c>
      <c r="KS6" s="39" t="s">
        <v>24</v>
      </c>
      <c r="KT6" s="39" t="s">
        <v>80</v>
      </c>
      <c r="KU6" s="39" t="s">
        <v>75</v>
      </c>
      <c r="KV6" s="39" t="s">
        <v>79</v>
      </c>
      <c r="KW6" s="39" t="s">
        <v>61</v>
      </c>
      <c r="KX6" s="39" t="s">
        <v>78</v>
      </c>
      <c r="KY6" s="39" t="s">
        <v>74</v>
      </c>
      <c r="KZ6" s="39" t="s">
        <v>73</v>
      </c>
      <c r="LA6" s="39" t="s">
        <v>11</v>
      </c>
      <c r="LB6" s="39" t="s">
        <v>72</v>
      </c>
      <c r="LC6" s="39" t="s">
        <v>9</v>
      </c>
      <c r="LD6" s="39" t="s">
        <v>71</v>
      </c>
      <c r="LE6" s="39" t="s">
        <v>60</v>
      </c>
      <c r="LF6" s="39" t="s">
        <v>77</v>
      </c>
      <c r="LG6" s="39" t="s">
        <v>13</v>
      </c>
      <c r="LH6" s="39" t="s">
        <v>70</v>
      </c>
      <c r="LI6" s="39" t="s">
        <v>8</v>
      </c>
      <c r="LJ6" s="39" t="s">
        <v>69</v>
      </c>
      <c r="LK6" s="39" t="s">
        <v>59</v>
      </c>
      <c r="LL6" s="39" t="s">
        <v>10</v>
      </c>
      <c r="LM6" s="39" t="s">
        <v>62</v>
      </c>
      <c r="LN6" s="39" t="s">
        <v>14</v>
      </c>
      <c r="LO6" s="39" t="s">
        <v>76</v>
      </c>
      <c r="LP6" s="39" t="s">
        <v>24</v>
      </c>
      <c r="LQ6" s="39" t="s">
        <v>80</v>
      </c>
      <c r="LR6" s="39" t="s">
        <v>75</v>
      </c>
      <c r="LS6" s="39" t="s">
        <v>79</v>
      </c>
      <c r="LT6" s="39" t="s">
        <v>61</v>
      </c>
      <c r="LU6" s="39" t="s">
        <v>78</v>
      </c>
      <c r="LV6" s="39" t="s">
        <v>74</v>
      </c>
      <c r="LW6" s="39" t="s">
        <v>73</v>
      </c>
      <c r="LX6" s="39" t="s">
        <v>11</v>
      </c>
      <c r="LY6" s="39" t="s">
        <v>72</v>
      </c>
      <c r="LZ6" s="39" t="s">
        <v>9</v>
      </c>
      <c r="MA6" s="39" t="s">
        <v>71</v>
      </c>
      <c r="MB6" s="39" t="s">
        <v>60</v>
      </c>
      <c r="MC6" s="39" t="s">
        <v>77</v>
      </c>
      <c r="MD6" s="39" t="s">
        <v>13</v>
      </c>
      <c r="ME6" s="39" t="s">
        <v>70</v>
      </c>
      <c r="MF6" s="39" t="s">
        <v>8</v>
      </c>
      <c r="MG6" s="39" t="s">
        <v>69</v>
      </c>
      <c r="MH6" s="39" t="s">
        <v>59</v>
      </c>
      <c r="MI6" s="39" t="s">
        <v>10</v>
      </c>
      <c r="MJ6" s="39" t="s">
        <v>62</v>
      </c>
      <c r="MK6" s="39" t="s">
        <v>14</v>
      </c>
      <c r="ML6" s="39" t="s">
        <v>76</v>
      </c>
      <c r="MM6" s="39" t="s">
        <v>24</v>
      </c>
      <c r="MN6" s="39" t="s">
        <v>75</v>
      </c>
      <c r="MO6" s="39" t="s">
        <v>12</v>
      </c>
      <c r="MP6" s="39" t="s">
        <v>61</v>
      </c>
      <c r="MQ6" s="39" t="s">
        <v>78</v>
      </c>
      <c r="MR6" s="39" t="s">
        <v>74</v>
      </c>
      <c r="MS6" s="39" t="s">
        <v>73</v>
      </c>
      <c r="MT6" s="39" t="s">
        <v>11</v>
      </c>
      <c r="MU6" s="39" t="s">
        <v>72</v>
      </c>
      <c r="MV6" s="39" t="s">
        <v>9</v>
      </c>
      <c r="MW6" s="39" t="s">
        <v>71</v>
      </c>
      <c r="MX6" s="39" t="s">
        <v>60</v>
      </c>
      <c r="MY6" s="39" t="s">
        <v>77</v>
      </c>
      <c r="MZ6" s="39" t="s">
        <v>16</v>
      </c>
      <c r="NA6" s="39" t="s">
        <v>70</v>
      </c>
      <c r="NB6" s="39" t="s">
        <v>8</v>
      </c>
      <c r="NC6" s="39" t="s">
        <v>69</v>
      </c>
      <c r="ND6" s="39" t="s">
        <v>59</v>
      </c>
      <c r="NE6" s="39" t="s">
        <v>10</v>
      </c>
      <c r="NF6" s="39" t="s">
        <v>62</v>
      </c>
      <c r="NG6" s="39" t="s">
        <v>14</v>
      </c>
      <c r="NH6" s="39" t="s">
        <v>76</v>
      </c>
      <c r="NI6" s="39" t="s">
        <v>24</v>
      </c>
      <c r="NJ6" s="39" t="s">
        <v>75</v>
      </c>
      <c r="NK6" s="39" t="s">
        <v>12</v>
      </c>
      <c r="NL6" s="39" t="s">
        <v>61</v>
      </c>
      <c r="NM6" s="39" t="s">
        <v>78</v>
      </c>
      <c r="NN6" s="39" t="s">
        <v>74</v>
      </c>
      <c r="NO6" s="39" t="s">
        <v>73</v>
      </c>
      <c r="NP6" s="39" t="s">
        <v>11</v>
      </c>
      <c r="NQ6" s="39" t="s">
        <v>72</v>
      </c>
      <c r="NR6" s="39" t="s">
        <v>9</v>
      </c>
      <c r="NS6" s="39" t="s">
        <v>71</v>
      </c>
      <c r="NT6" s="39" t="s">
        <v>60</v>
      </c>
      <c r="NU6" s="39" t="s">
        <v>77</v>
      </c>
      <c r="NV6" s="39" t="s">
        <v>16</v>
      </c>
      <c r="NW6" s="39" t="s">
        <v>70</v>
      </c>
      <c r="NX6" s="39" t="s">
        <v>8</v>
      </c>
      <c r="NY6" s="39" t="s">
        <v>69</v>
      </c>
      <c r="NZ6" s="39" t="s">
        <v>59</v>
      </c>
      <c r="OA6" s="39" t="s">
        <v>10</v>
      </c>
      <c r="OB6" s="39" t="s">
        <v>24</v>
      </c>
      <c r="OC6" s="39" t="s">
        <v>61</v>
      </c>
      <c r="OD6" s="39" t="s">
        <v>74</v>
      </c>
      <c r="OE6" s="39" t="s">
        <v>11</v>
      </c>
      <c r="OF6" s="39" t="s">
        <v>9</v>
      </c>
      <c r="OG6" s="39" t="s">
        <v>71</v>
      </c>
      <c r="OH6" s="39" t="s">
        <v>60</v>
      </c>
      <c r="OI6" s="39" t="s">
        <v>8</v>
      </c>
      <c r="OJ6" s="39" t="s">
        <v>59</v>
      </c>
      <c r="OK6" s="39" t="s">
        <v>10</v>
      </c>
      <c r="OL6" s="39" t="s">
        <v>62</v>
      </c>
      <c r="OM6" s="39" t="s">
        <v>24</v>
      </c>
      <c r="ON6" s="39" t="s">
        <v>61</v>
      </c>
      <c r="OO6" s="39" t="s">
        <v>74</v>
      </c>
      <c r="OP6" s="39" t="s">
        <v>11</v>
      </c>
      <c r="OQ6" s="39" t="s">
        <v>9</v>
      </c>
      <c r="OR6" s="39" t="s">
        <v>71</v>
      </c>
      <c r="OS6" s="39" t="s">
        <v>60</v>
      </c>
      <c r="OT6" s="39" t="s">
        <v>8</v>
      </c>
      <c r="OU6" s="39" t="s">
        <v>59</v>
      </c>
      <c r="OV6" s="39" t="s">
        <v>10</v>
      </c>
      <c r="OW6" s="39" t="s">
        <v>62</v>
      </c>
      <c r="OX6" s="39" t="s">
        <v>76</v>
      </c>
      <c r="OY6" s="39" t="s">
        <v>24</v>
      </c>
      <c r="OZ6" s="39" t="s">
        <v>75</v>
      </c>
      <c r="PA6" s="39" t="s">
        <v>12</v>
      </c>
      <c r="PB6" s="39" t="s">
        <v>61</v>
      </c>
      <c r="PC6" s="39" t="s">
        <v>74</v>
      </c>
      <c r="PD6" s="39" t="s">
        <v>73</v>
      </c>
      <c r="PE6" s="39" t="s">
        <v>11</v>
      </c>
      <c r="PF6" s="39" t="s">
        <v>72</v>
      </c>
      <c r="PG6" s="39" t="s">
        <v>9</v>
      </c>
      <c r="PH6" s="39" t="s">
        <v>71</v>
      </c>
      <c r="PI6" s="39" t="s">
        <v>60</v>
      </c>
      <c r="PJ6" s="39" t="s">
        <v>13</v>
      </c>
      <c r="PK6" s="39" t="s">
        <v>16</v>
      </c>
      <c r="PL6" s="39" t="s">
        <v>70</v>
      </c>
      <c r="PM6" s="39" t="s">
        <v>8</v>
      </c>
      <c r="PN6" s="39" t="s">
        <v>69</v>
      </c>
      <c r="PO6" s="39" t="s">
        <v>59</v>
      </c>
      <c r="PP6" s="39" t="s">
        <v>10</v>
      </c>
      <c r="PQ6" s="39" t="s">
        <v>62</v>
      </c>
      <c r="PR6" s="39" t="s">
        <v>76</v>
      </c>
      <c r="PS6" s="39" t="s">
        <v>24</v>
      </c>
      <c r="PT6" s="39" t="s">
        <v>75</v>
      </c>
      <c r="PU6" s="39" t="s">
        <v>12</v>
      </c>
      <c r="PV6" s="39" t="s">
        <v>61</v>
      </c>
      <c r="PW6" s="39" t="s">
        <v>74</v>
      </c>
      <c r="PX6" s="39" t="s">
        <v>73</v>
      </c>
      <c r="PY6" s="39" t="s">
        <v>11</v>
      </c>
      <c r="PZ6" s="39" t="s">
        <v>72</v>
      </c>
      <c r="QA6" s="39" t="s">
        <v>9</v>
      </c>
      <c r="QB6" s="39" t="s">
        <v>71</v>
      </c>
      <c r="QC6" s="39" t="s">
        <v>60</v>
      </c>
      <c r="QD6" s="39" t="s">
        <v>13</v>
      </c>
      <c r="QE6" s="39" t="s">
        <v>16</v>
      </c>
      <c r="QF6" s="39" t="s">
        <v>70</v>
      </c>
      <c r="QG6" s="39" t="s">
        <v>8</v>
      </c>
      <c r="QH6" s="39" t="s">
        <v>69</v>
      </c>
      <c r="QI6" s="39" t="s">
        <v>59</v>
      </c>
    </row>
    <row r="7" spans="1:451" x14ac:dyDescent="0.25">
      <c r="A7" s="39">
        <v>1966</v>
      </c>
      <c r="B7" s="39">
        <v>3019600</v>
      </c>
      <c r="C7" s="39">
        <v>47700</v>
      </c>
      <c r="D7" s="39">
        <v>22100</v>
      </c>
      <c r="E7" s="39">
        <v>0</v>
      </c>
      <c r="F7" s="39">
        <v>617100</v>
      </c>
      <c r="J7" s="39">
        <v>326400</v>
      </c>
      <c r="K7" s="39">
        <v>234000</v>
      </c>
      <c r="M7" s="39">
        <v>776050</v>
      </c>
      <c r="N7" s="39">
        <v>0</v>
      </c>
      <c r="O7" s="39">
        <v>715050</v>
      </c>
      <c r="P7" s="39">
        <v>81200</v>
      </c>
      <c r="Q7" s="39">
        <v>3195150</v>
      </c>
      <c r="R7" s="39">
        <v>24750</v>
      </c>
      <c r="S7" s="39">
        <v>293400</v>
      </c>
      <c r="U7" s="39">
        <v>112900</v>
      </c>
      <c r="V7" s="39">
        <v>32800</v>
      </c>
      <c r="W7" s="39">
        <v>21400</v>
      </c>
      <c r="X7" s="39">
        <v>5318000</v>
      </c>
      <c r="Z7" s="39">
        <v>12016000</v>
      </c>
      <c r="AA7" s="39">
        <v>6449950</v>
      </c>
      <c r="AB7" s="39">
        <v>79800</v>
      </c>
      <c r="AC7" s="39">
        <v>25350</v>
      </c>
      <c r="AE7" s="39">
        <v>585100</v>
      </c>
      <c r="AI7" s="39">
        <v>1685600</v>
      </c>
      <c r="AJ7" s="39">
        <v>6026000</v>
      </c>
      <c r="AL7" s="39">
        <v>572000</v>
      </c>
      <c r="AN7" s="39">
        <v>1662400</v>
      </c>
      <c r="AO7" s="39">
        <v>75000</v>
      </c>
      <c r="AP7" s="39">
        <v>5717400</v>
      </c>
      <c r="AQ7" s="39">
        <v>29750</v>
      </c>
      <c r="AR7" s="39">
        <v>437600</v>
      </c>
      <c r="AT7" s="39">
        <v>245300</v>
      </c>
      <c r="AU7" s="39">
        <v>1058200</v>
      </c>
      <c r="AV7" s="39">
        <v>14850</v>
      </c>
      <c r="AW7" s="39">
        <v>23630000</v>
      </c>
      <c r="AY7" s="39">
        <v>22516850</v>
      </c>
      <c r="AZ7" s="39">
        <v>0</v>
      </c>
      <c r="BB7" s="39">
        <v>8400</v>
      </c>
      <c r="BC7" s="39">
        <v>0</v>
      </c>
      <c r="BD7" s="39">
        <v>0</v>
      </c>
      <c r="BE7" s="39">
        <v>27450</v>
      </c>
      <c r="BF7" s="39">
        <v>74550</v>
      </c>
      <c r="BG7" s="39">
        <v>0</v>
      </c>
      <c r="BH7" s="39">
        <v>0</v>
      </c>
      <c r="BI7" s="39">
        <v>263000</v>
      </c>
      <c r="BJ7" s="39">
        <v>3000</v>
      </c>
      <c r="BK7" s="39">
        <v>24250</v>
      </c>
      <c r="BN7" s="39">
        <v>85200</v>
      </c>
      <c r="BO7" s="39">
        <v>162100</v>
      </c>
      <c r="BR7" s="39">
        <v>1222000</v>
      </c>
      <c r="BS7" s="39">
        <v>7150</v>
      </c>
      <c r="BT7" s="39">
        <v>4700</v>
      </c>
      <c r="BV7" s="39">
        <v>0</v>
      </c>
      <c r="BW7" s="39">
        <v>19500</v>
      </c>
      <c r="BX7" s="39">
        <v>34750</v>
      </c>
      <c r="BY7" s="39">
        <v>0</v>
      </c>
      <c r="BZ7" s="39">
        <v>0</v>
      </c>
      <c r="CA7" s="39">
        <v>74000</v>
      </c>
      <c r="CB7" s="39">
        <v>850</v>
      </c>
      <c r="CC7" s="39">
        <v>14900</v>
      </c>
      <c r="CF7" s="39">
        <v>0</v>
      </c>
      <c r="CG7" s="39">
        <v>63800</v>
      </c>
      <c r="CH7" s="39">
        <v>83050</v>
      </c>
      <c r="CL7" s="39">
        <v>320000</v>
      </c>
      <c r="CM7" s="39">
        <v>2050</v>
      </c>
      <c r="CN7" s="39">
        <v>1450</v>
      </c>
      <c r="CO7" s="39">
        <v>0</v>
      </c>
      <c r="CP7" s="39">
        <v>0</v>
      </c>
      <c r="CQ7" s="39">
        <v>4100</v>
      </c>
      <c r="CR7" s="39">
        <v>10400</v>
      </c>
      <c r="CS7" s="39">
        <v>0</v>
      </c>
      <c r="CU7" s="39">
        <v>91000</v>
      </c>
      <c r="CV7" s="39">
        <v>550</v>
      </c>
      <c r="CW7" s="39">
        <v>3950</v>
      </c>
      <c r="DA7" s="39">
        <v>0</v>
      </c>
      <c r="DB7" s="39">
        <v>11700</v>
      </c>
      <c r="DC7" s="39">
        <v>22500</v>
      </c>
      <c r="DE7" s="39">
        <v>0</v>
      </c>
      <c r="DG7" s="39">
        <v>472000</v>
      </c>
      <c r="DH7" s="39">
        <v>1450</v>
      </c>
      <c r="DI7" s="39">
        <v>2250</v>
      </c>
      <c r="DJ7" s="39">
        <v>800</v>
      </c>
      <c r="DM7" s="39">
        <v>0</v>
      </c>
      <c r="DN7" s="39">
        <v>3850</v>
      </c>
      <c r="DO7" s="39">
        <v>29400</v>
      </c>
      <c r="DQ7" s="39">
        <v>98000</v>
      </c>
      <c r="DR7" s="39">
        <v>1600</v>
      </c>
      <c r="DS7" s="39">
        <v>5400</v>
      </c>
      <c r="DU7" s="39">
        <v>1700</v>
      </c>
      <c r="DX7" s="39">
        <v>0</v>
      </c>
      <c r="DY7" s="39">
        <v>9700</v>
      </c>
      <c r="DZ7" s="39">
        <v>56550</v>
      </c>
      <c r="ED7" s="39">
        <v>430000</v>
      </c>
      <c r="EE7" s="39">
        <v>3650</v>
      </c>
      <c r="EF7" s="39">
        <v>6300</v>
      </c>
      <c r="EG7" s="39">
        <v>400</v>
      </c>
      <c r="EH7" s="39">
        <v>6500</v>
      </c>
      <c r="EJ7" s="39">
        <v>7200</v>
      </c>
      <c r="EK7" s="39">
        <v>29900</v>
      </c>
      <c r="EL7" s="39">
        <v>7500</v>
      </c>
      <c r="EM7" s="39">
        <v>41300</v>
      </c>
      <c r="EN7" s="39">
        <v>405500</v>
      </c>
      <c r="EO7" s="39">
        <v>550</v>
      </c>
      <c r="EP7" s="39">
        <v>2000</v>
      </c>
      <c r="EQ7" s="39">
        <v>0</v>
      </c>
      <c r="ER7" s="39">
        <v>3400</v>
      </c>
      <c r="ES7" s="39">
        <v>1367000</v>
      </c>
      <c r="ET7" s="39">
        <v>11700</v>
      </c>
      <c r="EU7" s="39">
        <v>12500</v>
      </c>
      <c r="EV7" s="39">
        <v>500</v>
      </c>
      <c r="EW7" s="39">
        <v>9050</v>
      </c>
      <c r="EY7" s="39">
        <v>29300</v>
      </c>
      <c r="EZ7" s="39">
        <v>836000</v>
      </c>
      <c r="FA7" s="39">
        <v>7250</v>
      </c>
      <c r="FB7" s="39">
        <v>90400</v>
      </c>
      <c r="FC7" s="39">
        <v>666000</v>
      </c>
      <c r="FD7" s="39">
        <v>800</v>
      </c>
      <c r="FE7" s="39">
        <v>2900</v>
      </c>
      <c r="FG7" s="39">
        <v>118100</v>
      </c>
      <c r="FH7" s="39">
        <v>6067000</v>
      </c>
      <c r="FI7" s="39">
        <v>20900</v>
      </c>
      <c r="FJ7" s="39">
        <v>107200</v>
      </c>
      <c r="FK7" s="39">
        <v>47300</v>
      </c>
      <c r="FL7" s="39">
        <v>5600</v>
      </c>
      <c r="FM7" s="39">
        <v>0</v>
      </c>
      <c r="FN7" s="39">
        <v>318000</v>
      </c>
      <c r="FO7" s="39">
        <v>184000</v>
      </c>
      <c r="FP7" s="39">
        <v>5850</v>
      </c>
      <c r="FQ7" s="39">
        <v>342000</v>
      </c>
      <c r="FR7" s="39">
        <v>493300</v>
      </c>
      <c r="FS7" s="39">
        <v>1000</v>
      </c>
      <c r="FT7" s="39">
        <v>19100</v>
      </c>
      <c r="FU7" s="39">
        <v>112900</v>
      </c>
      <c r="FV7" s="39">
        <v>4800</v>
      </c>
      <c r="FW7" s="39">
        <v>1383000</v>
      </c>
      <c r="FX7" s="39">
        <v>146900</v>
      </c>
      <c r="FY7" s="39">
        <v>244600</v>
      </c>
      <c r="FZ7" s="39">
        <v>79300</v>
      </c>
      <c r="GA7" s="39">
        <v>7200</v>
      </c>
      <c r="GC7" s="39">
        <v>1653000</v>
      </c>
      <c r="GD7" s="39">
        <v>4860000</v>
      </c>
      <c r="GE7" s="39">
        <v>5450</v>
      </c>
      <c r="GF7" s="39">
        <v>834800</v>
      </c>
      <c r="GG7" s="39">
        <v>913700</v>
      </c>
      <c r="GH7" s="39">
        <v>1200</v>
      </c>
      <c r="GI7" s="39">
        <v>33300</v>
      </c>
      <c r="GJ7" s="39">
        <v>245300</v>
      </c>
      <c r="GK7" s="39">
        <v>196200</v>
      </c>
      <c r="GL7" s="39">
        <v>7163000</v>
      </c>
      <c r="GM7" s="39">
        <v>431100</v>
      </c>
      <c r="HJ7" s="39">
        <v>2837000</v>
      </c>
      <c r="HM7" s="39">
        <v>617100</v>
      </c>
      <c r="HO7" s="39">
        <v>1200</v>
      </c>
      <c r="HP7" s="39">
        <v>17500</v>
      </c>
      <c r="HQ7" s="39">
        <v>762000</v>
      </c>
      <c r="HS7" s="39">
        <v>302300</v>
      </c>
      <c r="HU7" s="39">
        <v>2194000</v>
      </c>
      <c r="HV7" s="39">
        <v>22200</v>
      </c>
      <c r="HW7" s="39">
        <v>271200</v>
      </c>
      <c r="HY7" s="39">
        <v>24600</v>
      </c>
      <c r="IA7" s="39">
        <v>2120000</v>
      </c>
      <c r="IC7" s="39">
        <v>11803000</v>
      </c>
      <c r="ID7" s="39">
        <v>6053000</v>
      </c>
      <c r="IG7" s="39">
        <v>585100</v>
      </c>
      <c r="IJ7" s="39">
        <v>231000</v>
      </c>
      <c r="IK7" s="39">
        <v>558800</v>
      </c>
      <c r="IM7" s="39">
        <v>646600</v>
      </c>
      <c r="IO7" s="39">
        <v>3918000</v>
      </c>
      <c r="IP7" s="39">
        <v>25800</v>
      </c>
      <c r="IQ7" s="39">
        <v>399000</v>
      </c>
      <c r="IS7" s="39">
        <v>743900</v>
      </c>
      <c r="IU7" s="39">
        <v>8127000</v>
      </c>
      <c r="IW7" s="39">
        <v>21963000</v>
      </c>
      <c r="IX7" s="39">
        <v>354000</v>
      </c>
      <c r="IY7" s="39">
        <v>0</v>
      </c>
      <c r="IZ7" s="39">
        <v>9200</v>
      </c>
      <c r="JA7" s="39">
        <v>0</v>
      </c>
      <c r="JB7" s="39">
        <v>68800</v>
      </c>
      <c r="JC7" s="39">
        <v>1200</v>
      </c>
      <c r="JD7" s="39">
        <v>15000</v>
      </c>
      <c r="JF7" s="39">
        <v>448000</v>
      </c>
      <c r="JG7" s="39">
        <v>0</v>
      </c>
      <c r="JH7" s="39">
        <v>74500</v>
      </c>
      <c r="JI7" s="39">
        <v>12700</v>
      </c>
      <c r="JJ7" s="39">
        <v>619000</v>
      </c>
      <c r="JK7" s="39">
        <v>18600</v>
      </c>
      <c r="JL7" s="39">
        <v>40200</v>
      </c>
      <c r="JO7" s="39">
        <v>9300</v>
      </c>
      <c r="JP7" s="39">
        <v>17400</v>
      </c>
      <c r="JQ7" s="39">
        <v>430000</v>
      </c>
      <c r="JS7" s="39">
        <v>1317000</v>
      </c>
      <c r="JT7" s="39">
        <v>610000</v>
      </c>
      <c r="JV7" s="39">
        <v>7400</v>
      </c>
      <c r="JX7" s="39">
        <v>47600</v>
      </c>
      <c r="JY7" s="39">
        <v>3300</v>
      </c>
      <c r="JZ7" s="39">
        <v>207000</v>
      </c>
      <c r="KB7" s="39">
        <v>266700</v>
      </c>
      <c r="KD7" s="39">
        <v>139700</v>
      </c>
      <c r="KE7" s="39">
        <v>7800</v>
      </c>
      <c r="KF7" s="39">
        <v>987000</v>
      </c>
      <c r="KG7" s="39">
        <v>19900</v>
      </c>
      <c r="KH7" s="39">
        <v>61400</v>
      </c>
      <c r="KK7" s="39">
        <v>221800</v>
      </c>
      <c r="KL7" s="39">
        <v>12700</v>
      </c>
      <c r="KM7" s="39">
        <v>1903000</v>
      </c>
      <c r="KO7" s="39">
        <v>2150000</v>
      </c>
      <c r="KP7" s="39">
        <v>913000</v>
      </c>
      <c r="KQ7" s="39">
        <v>0</v>
      </c>
      <c r="KR7" s="39">
        <v>0</v>
      </c>
      <c r="KS7" s="39">
        <v>295800</v>
      </c>
      <c r="KW7" s="39">
        <v>2500</v>
      </c>
      <c r="KY7" s="39">
        <v>174000</v>
      </c>
      <c r="KZ7" s="39">
        <v>0</v>
      </c>
      <c r="LA7" s="39">
        <v>61900</v>
      </c>
      <c r="LB7" s="39">
        <v>32900</v>
      </c>
      <c r="LC7" s="39">
        <v>732000</v>
      </c>
      <c r="LD7" s="39">
        <v>400</v>
      </c>
      <c r="LE7" s="39">
        <v>161000</v>
      </c>
      <c r="LH7" s="39">
        <v>2700</v>
      </c>
      <c r="LI7" s="39">
        <v>500000</v>
      </c>
      <c r="LK7" s="39">
        <v>7853000</v>
      </c>
      <c r="LL7" s="39">
        <v>1981000</v>
      </c>
      <c r="LP7" s="39">
        <v>288000</v>
      </c>
      <c r="LT7" s="39">
        <v>24000</v>
      </c>
      <c r="LV7" s="39">
        <v>152400</v>
      </c>
      <c r="LX7" s="39">
        <v>136200</v>
      </c>
      <c r="LY7" s="39">
        <v>31300</v>
      </c>
      <c r="LZ7" s="39">
        <v>1373000</v>
      </c>
      <c r="MA7" s="39">
        <v>700</v>
      </c>
      <c r="MB7" s="39">
        <v>228600</v>
      </c>
      <c r="ME7" s="39">
        <v>1500</v>
      </c>
      <c r="MF7" s="39">
        <v>1933000</v>
      </c>
      <c r="MH7" s="39">
        <v>14615000</v>
      </c>
      <c r="MI7" s="39">
        <v>1570000</v>
      </c>
      <c r="MJ7" s="39">
        <v>0</v>
      </c>
      <c r="MK7" s="39">
        <v>0</v>
      </c>
      <c r="MM7" s="39">
        <v>252500</v>
      </c>
      <c r="MO7" s="39">
        <v>0</v>
      </c>
      <c r="MP7" s="39">
        <v>0</v>
      </c>
      <c r="MR7" s="39">
        <v>140000</v>
      </c>
      <c r="MS7" s="39">
        <v>0</v>
      </c>
      <c r="MT7" s="39">
        <v>165900</v>
      </c>
      <c r="MU7" s="39">
        <v>35600</v>
      </c>
      <c r="MV7" s="39">
        <v>843000</v>
      </c>
      <c r="MW7" s="39">
        <v>3200</v>
      </c>
      <c r="MX7" s="39">
        <v>70000</v>
      </c>
      <c r="MZ7" s="39">
        <v>15300</v>
      </c>
      <c r="NA7" s="39">
        <v>1300</v>
      </c>
      <c r="NB7" s="39">
        <v>1190000</v>
      </c>
      <c r="ND7" s="39">
        <v>2633000</v>
      </c>
      <c r="NE7" s="39">
        <v>3462000</v>
      </c>
      <c r="NF7" s="39">
        <v>0</v>
      </c>
      <c r="NI7" s="39">
        <v>249500</v>
      </c>
      <c r="NL7" s="39">
        <v>0</v>
      </c>
      <c r="NN7" s="39">
        <v>139700</v>
      </c>
      <c r="NP7" s="39">
        <v>370700</v>
      </c>
      <c r="NQ7" s="39">
        <v>35900</v>
      </c>
      <c r="NR7" s="39">
        <v>1558000</v>
      </c>
      <c r="NS7" s="39">
        <v>5200</v>
      </c>
      <c r="NT7" s="39">
        <v>109000</v>
      </c>
      <c r="NV7" s="39">
        <v>522100</v>
      </c>
      <c r="NW7" s="39">
        <v>650</v>
      </c>
      <c r="NX7" s="39">
        <v>4291000</v>
      </c>
      <c r="NZ7" s="39">
        <v>5198000</v>
      </c>
      <c r="OA7" s="39">
        <v>60700</v>
      </c>
      <c r="OB7" s="39">
        <v>0</v>
      </c>
      <c r="OC7" s="39">
        <v>2600</v>
      </c>
      <c r="OD7" s="39">
        <v>700</v>
      </c>
      <c r="OE7" s="39">
        <v>2000</v>
      </c>
      <c r="OF7" s="39">
        <v>27800</v>
      </c>
      <c r="OG7" s="39">
        <v>1000</v>
      </c>
      <c r="OH7" s="39">
        <v>1100</v>
      </c>
      <c r="OI7" s="39">
        <v>185000</v>
      </c>
      <c r="OJ7" s="39">
        <v>51400</v>
      </c>
      <c r="OK7" s="39">
        <v>115600</v>
      </c>
      <c r="ON7" s="39">
        <v>99000</v>
      </c>
      <c r="OO7" s="39">
        <v>500</v>
      </c>
      <c r="OP7" s="39">
        <v>5400</v>
      </c>
      <c r="OQ7" s="39">
        <v>57600</v>
      </c>
      <c r="OR7" s="39">
        <v>1950</v>
      </c>
      <c r="OS7" s="39">
        <v>2400</v>
      </c>
      <c r="OT7" s="39">
        <v>1051000</v>
      </c>
      <c r="OU7" s="39">
        <v>94700</v>
      </c>
    </row>
    <row r="8" spans="1:451" x14ac:dyDescent="0.25">
      <c r="A8" s="39">
        <v>1967</v>
      </c>
      <c r="B8" s="39">
        <v>3286850</v>
      </c>
      <c r="C8" s="39">
        <v>34800</v>
      </c>
      <c r="D8" s="39">
        <v>30850</v>
      </c>
      <c r="E8" s="39">
        <v>0</v>
      </c>
      <c r="F8" s="39">
        <v>661700</v>
      </c>
      <c r="J8" s="39">
        <v>354500</v>
      </c>
      <c r="K8" s="39">
        <v>242100</v>
      </c>
      <c r="M8" s="39">
        <v>414300</v>
      </c>
      <c r="N8" s="39">
        <v>0</v>
      </c>
      <c r="O8" s="39">
        <v>678500</v>
      </c>
      <c r="P8" s="39">
        <v>89400</v>
      </c>
      <c r="Q8" s="39">
        <v>2985300</v>
      </c>
      <c r="R8" s="39">
        <v>19000</v>
      </c>
      <c r="S8" s="39">
        <v>278200</v>
      </c>
      <c r="U8" s="39">
        <v>117400</v>
      </c>
      <c r="V8" s="39">
        <v>33800</v>
      </c>
      <c r="W8" s="39">
        <v>18500</v>
      </c>
      <c r="X8" s="39">
        <v>5162000</v>
      </c>
      <c r="Z8" s="39">
        <v>12189500</v>
      </c>
      <c r="AA8" s="39">
        <v>5505800</v>
      </c>
      <c r="AB8" s="39">
        <v>39100</v>
      </c>
      <c r="AC8" s="39">
        <v>28450</v>
      </c>
      <c r="AE8" s="39">
        <v>563600</v>
      </c>
      <c r="AI8" s="39">
        <v>1882800</v>
      </c>
      <c r="AJ8" s="39">
        <v>6677000</v>
      </c>
      <c r="AL8" s="39">
        <v>238250</v>
      </c>
      <c r="AN8" s="39">
        <v>1568850</v>
      </c>
      <c r="AO8" s="39">
        <v>68000</v>
      </c>
      <c r="AP8" s="39">
        <v>4654750</v>
      </c>
      <c r="AQ8" s="39">
        <v>30250</v>
      </c>
      <c r="AR8" s="39">
        <v>304500</v>
      </c>
      <c r="AT8" s="39">
        <v>220200</v>
      </c>
      <c r="AU8" s="39">
        <v>980800</v>
      </c>
      <c r="AV8" s="39">
        <v>16400</v>
      </c>
      <c r="AW8" s="39">
        <v>22718000</v>
      </c>
      <c r="AY8" s="39">
        <v>16136450</v>
      </c>
      <c r="AZ8" s="39">
        <v>0</v>
      </c>
      <c r="BB8" s="39">
        <v>15450</v>
      </c>
      <c r="BC8" s="39">
        <v>0</v>
      </c>
      <c r="BD8" s="39">
        <v>0</v>
      </c>
      <c r="BE8" s="39">
        <v>28100</v>
      </c>
      <c r="BF8" s="39">
        <v>72000</v>
      </c>
      <c r="BG8" s="39">
        <v>0</v>
      </c>
      <c r="BH8" s="39">
        <v>0</v>
      </c>
      <c r="BI8" s="39">
        <v>248000</v>
      </c>
      <c r="BJ8" s="39">
        <v>3400</v>
      </c>
      <c r="BK8" s="39">
        <v>25900</v>
      </c>
      <c r="BN8" s="39">
        <v>60150</v>
      </c>
      <c r="BO8" s="39">
        <v>112250</v>
      </c>
      <c r="BR8" s="39">
        <v>1148000</v>
      </c>
      <c r="BS8" s="39">
        <v>6650</v>
      </c>
      <c r="BT8" s="39">
        <v>8500</v>
      </c>
      <c r="BV8" s="39">
        <v>0</v>
      </c>
      <c r="BW8" s="39">
        <v>20200</v>
      </c>
      <c r="BX8" s="39">
        <v>32350</v>
      </c>
      <c r="BY8" s="39">
        <v>0</v>
      </c>
      <c r="BZ8" s="39">
        <v>0</v>
      </c>
      <c r="CA8" s="39">
        <v>69000</v>
      </c>
      <c r="CB8" s="39">
        <v>650</v>
      </c>
      <c r="CC8" s="39">
        <v>14200</v>
      </c>
      <c r="CF8" s="39">
        <v>0</v>
      </c>
      <c r="CG8" s="39">
        <v>45500</v>
      </c>
      <c r="CH8" s="39">
        <v>53900</v>
      </c>
      <c r="CL8" s="39">
        <v>315000</v>
      </c>
      <c r="CM8" s="39">
        <v>1250</v>
      </c>
      <c r="CN8" s="39">
        <v>3300</v>
      </c>
      <c r="CO8" s="39">
        <v>0</v>
      </c>
      <c r="CP8" s="39">
        <v>0</v>
      </c>
      <c r="CQ8" s="39">
        <v>4650</v>
      </c>
      <c r="CR8" s="39">
        <v>9700</v>
      </c>
      <c r="CS8" s="39">
        <v>0</v>
      </c>
      <c r="CU8" s="39">
        <v>87000</v>
      </c>
      <c r="CV8" s="39">
        <v>1100</v>
      </c>
      <c r="CW8" s="39">
        <v>5800</v>
      </c>
      <c r="DA8" s="39">
        <v>0</v>
      </c>
      <c r="DB8" s="39">
        <v>8450</v>
      </c>
      <c r="DC8" s="39">
        <v>14050</v>
      </c>
      <c r="DE8" s="39">
        <v>0</v>
      </c>
      <c r="DG8" s="39">
        <v>407000</v>
      </c>
      <c r="DH8" s="39">
        <v>2400</v>
      </c>
      <c r="DI8" s="39">
        <v>3650</v>
      </c>
      <c r="DJ8" s="39">
        <v>850</v>
      </c>
      <c r="DM8" s="39">
        <v>0</v>
      </c>
      <c r="DN8" s="39">
        <v>3250</v>
      </c>
      <c r="DO8" s="39">
        <v>29950</v>
      </c>
      <c r="DQ8" s="39">
        <v>92000</v>
      </c>
      <c r="DR8" s="39">
        <v>1650</v>
      </c>
      <c r="DS8" s="39">
        <v>5900</v>
      </c>
      <c r="DU8" s="39">
        <v>1450</v>
      </c>
      <c r="DX8" s="39">
        <v>0</v>
      </c>
      <c r="DY8" s="39">
        <v>6200</v>
      </c>
      <c r="DZ8" s="39">
        <v>44300</v>
      </c>
      <c r="ED8" s="39">
        <v>426000</v>
      </c>
      <c r="EE8" s="39">
        <v>3000</v>
      </c>
      <c r="EF8" s="39">
        <v>7300</v>
      </c>
      <c r="EG8" s="39">
        <v>400</v>
      </c>
      <c r="EH8" s="39">
        <v>5700</v>
      </c>
      <c r="EJ8" s="39">
        <v>8300</v>
      </c>
      <c r="EK8" s="39">
        <v>32000</v>
      </c>
      <c r="EL8" s="39">
        <v>6900</v>
      </c>
      <c r="EM8" s="39">
        <v>46600</v>
      </c>
      <c r="EN8" s="39">
        <v>392100</v>
      </c>
      <c r="EO8" s="39">
        <v>600</v>
      </c>
      <c r="EP8" s="39">
        <v>1700</v>
      </c>
      <c r="EQ8" s="39">
        <v>0</v>
      </c>
      <c r="ER8" s="39">
        <v>3600</v>
      </c>
      <c r="ES8" s="39">
        <v>1300000</v>
      </c>
      <c r="ET8" s="39">
        <v>11900</v>
      </c>
      <c r="EU8" s="39">
        <v>14900</v>
      </c>
      <c r="EV8" s="39">
        <v>500</v>
      </c>
      <c r="EW8" s="39">
        <v>7100</v>
      </c>
      <c r="EY8" s="39">
        <v>40800</v>
      </c>
      <c r="EZ8" s="39">
        <v>894000</v>
      </c>
      <c r="FA8" s="39">
        <v>6450</v>
      </c>
      <c r="FB8" s="39">
        <v>94400</v>
      </c>
      <c r="FC8" s="39">
        <v>602300</v>
      </c>
      <c r="FD8" s="39">
        <v>900</v>
      </c>
      <c r="FE8" s="39">
        <v>2600</v>
      </c>
      <c r="FG8" s="39">
        <v>121000</v>
      </c>
      <c r="FH8" s="39">
        <v>6267000</v>
      </c>
      <c r="FI8" s="39">
        <v>20700</v>
      </c>
      <c r="FJ8" s="39">
        <v>115300</v>
      </c>
      <c r="FK8" s="39">
        <v>34400</v>
      </c>
      <c r="FL8" s="39">
        <v>6100</v>
      </c>
      <c r="FM8" s="39">
        <v>0</v>
      </c>
      <c r="FN8" s="39">
        <v>344000</v>
      </c>
      <c r="FO8" s="39">
        <v>194000</v>
      </c>
      <c r="FP8" s="39">
        <v>2850</v>
      </c>
      <c r="FQ8" s="39">
        <v>331800</v>
      </c>
      <c r="FR8" s="39">
        <v>435000</v>
      </c>
      <c r="FS8" s="39">
        <v>1200</v>
      </c>
      <c r="FT8" s="39">
        <v>19800</v>
      </c>
      <c r="FU8" s="39">
        <v>117400</v>
      </c>
      <c r="FV8" s="39">
        <v>5700</v>
      </c>
      <c r="FW8" s="39">
        <v>1392000</v>
      </c>
      <c r="FX8" s="39">
        <v>167300</v>
      </c>
      <c r="FY8" s="39">
        <v>287300</v>
      </c>
      <c r="FZ8" s="39">
        <v>38600</v>
      </c>
      <c r="GA8" s="39">
        <v>8450</v>
      </c>
      <c r="GC8" s="39">
        <v>1835000</v>
      </c>
      <c r="GD8" s="39">
        <v>5530000</v>
      </c>
      <c r="GE8" s="39">
        <v>2850</v>
      </c>
      <c r="GF8" s="39">
        <v>934000</v>
      </c>
      <c r="GG8" s="39">
        <v>893600</v>
      </c>
      <c r="GH8" s="39">
        <v>1400</v>
      </c>
      <c r="GI8" s="39">
        <v>33100</v>
      </c>
      <c r="GJ8" s="39">
        <v>220200</v>
      </c>
      <c r="GK8" s="39">
        <v>260300</v>
      </c>
      <c r="GL8" s="39">
        <v>8114000</v>
      </c>
      <c r="GM8" s="39">
        <v>430900</v>
      </c>
      <c r="HJ8" s="39">
        <v>3076000</v>
      </c>
      <c r="HM8" s="39">
        <v>655600</v>
      </c>
      <c r="HO8" s="39">
        <v>2200</v>
      </c>
      <c r="HP8" s="39">
        <v>13300</v>
      </c>
      <c r="HQ8" s="39">
        <v>404000</v>
      </c>
      <c r="HS8" s="39">
        <v>269900</v>
      </c>
      <c r="HU8" s="39">
        <v>2059000</v>
      </c>
      <c r="HV8" s="39">
        <v>16400</v>
      </c>
      <c r="HW8" s="39">
        <v>255400</v>
      </c>
      <c r="HY8" s="39">
        <v>24500</v>
      </c>
      <c r="IA8" s="39">
        <v>2040000</v>
      </c>
      <c r="IC8" s="39">
        <v>11966000</v>
      </c>
      <c r="ID8" s="39">
        <v>5095000</v>
      </c>
      <c r="IG8" s="39">
        <v>560200</v>
      </c>
      <c r="IJ8" s="39">
        <v>145000</v>
      </c>
      <c r="IK8" s="39">
        <v>228600</v>
      </c>
      <c r="IM8" s="39">
        <v>475700</v>
      </c>
      <c r="IO8" s="39">
        <v>3008000</v>
      </c>
      <c r="IP8" s="39">
        <v>26950</v>
      </c>
      <c r="IQ8" s="39">
        <v>266400</v>
      </c>
      <c r="IS8" s="39">
        <v>599500</v>
      </c>
      <c r="IU8" s="39">
        <v>6191000</v>
      </c>
      <c r="IW8" s="39">
        <v>15621000</v>
      </c>
      <c r="IX8" s="39">
        <v>393000</v>
      </c>
      <c r="IY8" s="39">
        <v>0</v>
      </c>
      <c r="IZ8" s="39">
        <v>18200</v>
      </c>
      <c r="JA8" s="39">
        <v>0</v>
      </c>
      <c r="JB8" s="39">
        <v>58700</v>
      </c>
      <c r="JC8" s="39">
        <v>2200</v>
      </c>
      <c r="JD8" s="39">
        <v>10500</v>
      </c>
      <c r="JF8" s="39">
        <v>267000</v>
      </c>
      <c r="JG8" s="39">
        <v>0</v>
      </c>
      <c r="JH8" s="39">
        <v>72000</v>
      </c>
      <c r="JI8" s="39">
        <v>11700</v>
      </c>
      <c r="JJ8" s="39">
        <v>647000</v>
      </c>
      <c r="JK8" s="39">
        <v>12100</v>
      </c>
      <c r="JL8" s="39">
        <v>57400</v>
      </c>
      <c r="JO8" s="39">
        <v>10900</v>
      </c>
      <c r="JP8" s="39">
        <v>17800</v>
      </c>
      <c r="JQ8" s="39">
        <v>430000</v>
      </c>
      <c r="JS8" s="39">
        <v>1424000</v>
      </c>
      <c r="JT8" s="39">
        <v>718000</v>
      </c>
      <c r="JV8" s="39">
        <v>11450</v>
      </c>
      <c r="JX8" s="39">
        <v>52200</v>
      </c>
      <c r="JY8" s="39">
        <v>7000</v>
      </c>
      <c r="JZ8" s="39">
        <v>127000</v>
      </c>
      <c r="KB8" s="39">
        <v>144800</v>
      </c>
      <c r="KD8" s="39">
        <v>136800</v>
      </c>
      <c r="KE8" s="39">
        <v>9200</v>
      </c>
      <c r="KF8" s="39">
        <v>1018000</v>
      </c>
      <c r="KG8" s="39">
        <v>19050</v>
      </c>
      <c r="KH8" s="39">
        <v>67400</v>
      </c>
      <c r="KK8" s="39">
        <v>205700</v>
      </c>
      <c r="KL8" s="39">
        <v>16000</v>
      </c>
      <c r="KM8" s="39">
        <v>1451000</v>
      </c>
      <c r="KO8" s="39">
        <v>2449000</v>
      </c>
      <c r="KP8" s="39">
        <v>951000</v>
      </c>
      <c r="KQ8" s="39">
        <v>0</v>
      </c>
      <c r="KR8" s="39">
        <v>0</v>
      </c>
      <c r="KS8" s="39">
        <v>242800</v>
      </c>
      <c r="KW8" s="39">
        <v>2800</v>
      </c>
      <c r="KY8" s="39">
        <v>78000</v>
      </c>
      <c r="KZ8" s="39">
        <v>0</v>
      </c>
      <c r="LA8" s="39">
        <v>51800</v>
      </c>
      <c r="LB8" s="39">
        <v>31600</v>
      </c>
      <c r="LC8" s="39">
        <v>619000</v>
      </c>
      <c r="LD8" s="39">
        <v>300</v>
      </c>
      <c r="LE8" s="39">
        <v>133000</v>
      </c>
      <c r="LH8" s="39">
        <v>700</v>
      </c>
      <c r="LI8" s="39">
        <v>450000</v>
      </c>
      <c r="LK8" s="39">
        <v>7960000</v>
      </c>
      <c r="LL8" s="39">
        <v>1372000</v>
      </c>
      <c r="LP8" s="39">
        <v>231300</v>
      </c>
      <c r="LT8" s="39">
        <v>18000</v>
      </c>
      <c r="LV8" s="39">
        <v>40600</v>
      </c>
      <c r="LX8" s="39">
        <v>73500</v>
      </c>
      <c r="LY8" s="39">
        <v>23900</v>
      </c>
      <c r="LZ8" s="39">
        <v>756000</v>
      </c>
      <c r="MA8" s="39">
        <v>450</v>
      </c>
      <c r="MB8" s="39">
        <v>119800</v>
      </c>
      <c r="ME8" s="39">
        <v>400</v>
      </c>
      <c r="MF8" s="39">
        <v>1111000</v>
      </c>
      <c r="MH8" s="39">
        <v>9226000</v>
      </c>
      <c r="MI8" s="39">
        <v>1732000</v>
      </c>
      <c r="MJ8" s="39">
        <v>0</v>
      </c>
      <c r="MK8" s="39">
        <v>0</v>
      </c>
      <c r="MM8" s="39">
        <v>354100</v>
      </c>
      <c r="MO8" s="39">
        <v>0</v>
      </c>
      <c r="MP8" s="39">
        <v>0</v>
      </c>
      <c r="MR8" s="39">
        <v>59000</v>
      </c>
      <c r="MS8" s="39">
        <v>0</v>
      </c>
      <c r="MT8" s="39">
        <v>146100</v>
      </c>
      <c r="MU8" s="39">
        <v>46100</v>
      </c>
      <c r="MV8" s="39">
        <v>793000</v>
      </c>
      <c r="MW8" s="39">
        <v>4000</v>
      </c>
      <c r="MX8" s="39">
        <v>65000</v>
      </c>
      <c r="MZ8" s="39">
        <v>13600</v>
      </c>
      <c r="NA8" s="39">
        <v>0</v>
      </c>
      <c r="NB8" s="39">
        <v>1160000</v>
      </c>
      <c r="ND8" s="39">
        <v>2582000</v>
      </c>
      <c r="NE8" s="39">
        <v>3005000</v>
      </c>
      <c r="NF8" s="39">
        <v>0</v>
      </c>
      <c r="NI8" s="39">
        <v>276700</v>
      </c>
      <c r="NL8" s="39">
        <v>0</v>
      </c>
      <c r="NN8" s="39">
        <v>43200</v>
      </c>
      <c r="NP8" s="39">
        <v>265400</v>
      </c>
      <c r="NQ8" s="39">
        <v>34900</v>
      </c>
      <c r="NR8" s="39">
        <v>1234000</v>
      </c>
      <c r="NS8" s="39">
        <v>7450</v>
      </c>
      <c r="NT8" s="39">
        <v>79200</v>
      </c>
      <c r="NV8" s="39">
        <v>393800</v>
      </c>
      <c r="NW8" s="39">
        <v>0</v>
      </c>
      <c r="NX8" s="39">
        <v>3629000</v>
      </c>
      <c r="NZ8" s="39">
        <v>3946000</v>
      </c>
      <c r="OA8" s="39">
        <v>72800</v>
      </c>
      <c r="OB8" s="39">
        <v>6100</v>
      </c>
      <c r="OC8" s="39">
        <v>2800</v>
      </c>
      <c r="OD8" s="39">
        <v>550</v>
      </c>
      <c r="OE8" s="39">
        <v>2100</v>
      </c>
      <c r="OF8" s="39">
        <v>27200</v>
      </c>
      <c r="OG8" s="39">
        <v>800</v>
      </c>
      <c r="OH8" s="39">
        <v>1300</v>
      </c>
      <c r="OI8" s="39">
        <v>182000</v>
      </c>
      <c r="OJ8" s="39">
        <v>40900</v>
      </c>
      <c r="OK8" s="39">
        <v>82700</v>
      </c>
      <c r="OM8" s="39">
        <v>3400</v>
      </c>
      <c r="ON8" s="39">
        <v>108000</v>
      </c>
      <c r="OO8" s="39">
        <v>350</v>
      </c>
      <c r="OP8" s="39">
        <v>4600</v>
      </c>
      <c r="OQ8" s="39">
        <v>38600</v>
      </c>
      <c r="OR8" s="39">
        <v>1000</v>
      </c>
      <c r="OS8" s="39">
        <v>2400</v>
      </c>
      <c r="OT8" s="39">
        <v>998000</v>
      </c>
      <c r="OU8" s="39">
        <v>57200</v>
      </c>
    </row>
    <row r="9" spans="1:451" x14ac:dyDescent="0.25">
      <c r="A9" s="39">
        <v>1968</v>
      </c>
      <c r="B9" s="39">
        <v>3583300</v>
      </c>
      <c r="C9" s="39">
        <v>36750</v>
      </c>
      <c r="D9" s="39">
        <v>33400</v>
      </c>
      <c r="E9" s="39">
        <v>0</v>
      </c>
      <c r="F9" s="39">
        <v>427300</v>
      </c>
      <c r="J9" s="39">
        <v>389900</v>
      </c>
      <c r="K9" s="39">
        <v>257100</v>
      </c>
      <c r="M9" s="39">
        <v>617050</v>
      </c>
      <c r="N9" s="39">
        <v>0</v>
      </c>
      <c r="O9" s="39">
        <v>683300</v>
      </c>
      <c r="P9" s="39">
        <v>215700</v>
      </c>
      <c r="Q9" s="39">
        <v>3006150</v>
      </c>
      <c r="R9" s="39">
        <v>21450</v>
      </c>
      <c r="S9" s="39">
        <v>274100</v>
      </c>
      <c r="U9" s="39">
        <v>119400</v>
      </c>
      <c r="V9" s="39">
        <v>32300</v>
      </c>
      <c r="W9" s="39">
        <v>16200</v>
      </c>
      <c r="X9" s="39">
        <v>4909000</v>
      </c>
      <c r="Z9" s="39">
        <v>11908200</v>
      </c>
      <c r="AA9" s="39">
        <v>7098200</v>
      </c>
      <c r="AB9" s="39">
        <v>44150</v>
      </c>
      <c r="AC9" s="39">
        <v>30600</v>
      </c>
      <c r="AE9" s="39">
        <v>441400</v>
      </c>
      <c r="AI9" s="39">
        <v>2076800</v>
      </c>
      <c r="AJ9" s="39">
        <v>7235000</v>
      </c>
      <c r="AL9" s="39">
        <v>499500</v>
      </c>
      <c r="AN9" s="39">
        <v>1772150</v>
      </c>
      <c r="AO9" s="39">
        <v>212700</v>
      </c>
      <c r="AP9" s="39">
        <v>5501050</v>
      </c>
      <c r="AQ9" s="39">
        <v>27500</v>
      </c>
      <c r="AR9" s="39">
        <v>330400</v>
      </c>
      <c r="AT9" s="39">
        <v>245700</v>
      </c>
      <c r="AU9" s="39">
        <v>996300</v>
      </c>
      <c r="AV9" s="39">
        <v>11250</v>
      </c>
      <c r="AW9" s="39">
        <v>20319000</v>
      </c>
      <c r="AY9" s="39">
        <v>17690400</v>
      </c>
      <c r="AZ9" s="39">
        <v>0</v>
      </c>
      <c r="BB9" s="39">
        <v>13800</v>
      </c>
      <c r="BC9" s="39">
        <v>0</v>
      </c>
      <c r="BD9" s="39">
        <v>0</v>
      </c>
      <c r="BE9" s="39">
        <v>29000</v>
      </c>
      <c r="BF9" s="39">
        <v>65550</v>
      </c>
      <c r="BG9" s="39">
        <v>0</v>
      </c>
      <c r="BH9" s="39">
        <v>0</v>
      </c>
      <c r="BI9" s="39">
        <v>237000</v>
      </c>
      <c r="BJ9" s="39">
        <v>4500</v>
      </c>
      <c r="BK9" s="39">
        <v>37800</v>
      </c>
      <c r="BN9" s="39">
        <v>80800</v>
      </c>
      <c r="BO9" s="39">
        <v>123850</v>
      </c>
      <c r="BR9" s="39">
        <v>1045000</v>
      </c>
      <c r="BS9" s="39">
        <v>10900</v>
      </c>
      <c r="BT9" s="39">
        <v>7700</v>
      </c>
      <c r="BV9" s="39">
        <v>0</v>
      </c>
      <c r="BW9" s="39">
        <v>21400</v>
      </c>
      <c r="BX9" s="39">
        <v>29150</v>
      </c>
      <c r="BY9" s="39">
        <v>0</v>
      </c>
      <c r="BZ9" s="39">
        <v>0</v>
      </c>
      <c r="CA9" s="39">
        <v>67000</v>
      </c>
      <c r="CB9" s="39">
        <v>1150</v>
      </c>
      <c r="CC9" s="39">
        <v>22900</v>
      </c>
      <c r="CF9" s="39">
        <v>0</v>
      </c>
      <c r="CG9" s="39">
        <v>62500</v>
      </c>
      <c r="CH9" s="39">
        <v>61050</v>
      </c>
      <c r="CL9" s="39">
        <v>308000</v>
      </c>
      <c r="CM9" s="39">
        <v>2850</v>
      </c>
      <c r="CN9" s="39">
        <v>3050</v>
      </c>
      <c r="CO9" s="39">
        <v>0</v>
      </c>
      <c r="CP9" s="39">
        <v>0</v>
      </c>
      <c r="CQ9" s="39">
        <v>4450</v>
      </c>
      <c r="CR9" s="39">
        <v>9700</v>
      </c>
      <c r="CS9" s="39">
        <v>0</v>
      </c>
      <c r="CU9" s="39">
        <v>82000</v>
      </c>
      <c r="CV9" s="39">
        <v>1050</v>
      </c>
      <c r="CW9" s="39">
        <v>7400</v>
      </c>
      <c r="DA9" s="39">
        <v>0</v>
      </c>
      <c r="DB9" s="39">
        <v>11200</v>
      </c>
      <c r="DC9" s="39">
        <v>17700</v>
      </c>
      <c r="DE9" s="39">
        <v>0</v>
      </c>
      <c r="DG9" s="39">
        <v>350000</v>
      </c>
      <c r="DH9" s="39">
        <v>2900</v>
      </c>
      <c r="DI9" s="39">
        <v>3050</v>
      </c>
      <c r="DJ9" s="39">
        <v>900</v>
      </c>
      <c r="DM9" s="39">
        <v>0</v>
      </c>
      <c r="DN9" s="39">
        <v>3150</v>
      </c>
      <c r="DO9" s="39">
        <v>26700</v>
      </c>
      <c r="DQ9" s="39">
        <v>88000</v>
      </c>
      <c r="DR9" s="39">
        <v>2300</v>
      </c>
      <c r="DS9" s="39">
        <v>7500</v>
      </c>
      <c r="DU9" s="39">
        <v>1850</v>
      </c>
      <c r="DX9" s="39">
        <v>0</v>
      </c>
      <c r="DY9" s="39">
        <v>7100</v>
      </c>
      <c r="DZ9" s="39">
        <v>45100</v>
      </c>
      <c r="ED9" s="39">
        <v>387000</v>
      </c>
      <c r="EE9" s="39">
        <v>5150</v>
      </c>
      <c r="EF9" s="39">
        <v>8300</v>
      </c>
      <c r="EG9" s="39">
        <v>350</v>
      </c>
      <c r="EH9" s="39">
        <v>6200</v>
      </c>
      <c r="EJ9" s="39">
        <v>12900</v>
      </c>
      <c r="EK9" s="39">
        <v>37100</v>
      </c>
      <c r="EL9" s="39">
        <v>6300</v>
      </c>
      <c r="EM9" s="39">
        <v>38900</v>
      </c>
      <c r="EN9" s="39">
        <v>360600</v>
      </c>
      <c r="EO9" s="39">
        <v>550</v>
      </c>
      <c r="EP9" s="39">
        <v>1300</v>
      </c>
      <c r="EQ9" s="39">
        <v>0</v>
      </c>
      <c r="ER9" s="39">
        <v>4600</v>
      </c>
      <c r="ES9" s="39">
        <v>1243000</v>
      </c>
      <c r="ET9" s="39">
        <v>12300</v>
      </c>
      <c r="EU9" s="39">
        <v>17100</v>
      </c>
      <c r="EV9" s="39">
        <v>450</v>
      </c>
      <c r="EW9" s="39">
        <v>8450</v>
      </c>
      <c r="EY9" s="39">
        <v>68300</v>
      </c>
      <c r="EZ9" s="39">
        <v>1021000</v>
      </c>
      <c r="FA9" s="39">
        <v>6500</v>
      </c>
      <c r="FB9" s="39">
        <v>85200</v>
      </c>
      <c r="FC9" s="39">
        <v>585400</v>
      </c>
      <c r="FD9" s="39">
        <v>700</v>
      </c>
      <c r="FE9" s="39">
        <v>2000</v>
      </c>
      <c r="FG9" s="39">
        <v>184700</v>
      </c>
      <c r="FH9" s="39">
        <v>5490000</v>
      </c>
      <c r="FI9" s="39">
        <v>22900</v>
      </c>
      <c r="FJ9" s="39">
        <v>121400</v>
      </c>
      <c r="FK9" s="39">
        <v>36400</v>
      </c>
      <c r="FL9" s="39">
        <v>6100</v>
      </c>
      <c r="FM9" s="39">
        <v>0</v>
      </c>
      <c r="FN9" s="39">
        <v>376000</v>
      </c>
      <c r="FO9" s="39">
        <v>202000</v>
      </c>
      <c r="FP9" s="39">
        <v>2450</v>
      </c>
      <c r="FQ9" s="39">
        <v>339900</v>
      </c>
      <c r="FR9" s="39">
        <v>388500</v>
      </c>
      <c r="FS9" s="39">
        <v>1200</v>
      </c>
      <c r="FT9" s="39">
        <v>21000</v>
      </c>
      <c r="FU9" s="39">
        <v>119400</v>
      </c>
      <c r="FV9" s="39">
        <v>0</v>
      </c>
      <c r="FW9" s="39">
        <v>1315000</v>
      </c>
      <c r="FX9" s="39">
        <v>148500</v>
      </c>
      <c r="FY9" s="39">
        <v>355300</v>
      </c>
      <c r="FZ9" s="39">
        <v>43700</v>
      </c>
      <c r="GA9" s="39">
        <v>8750</v>
      </c>
      <c r="GC9" s="39">
        <v>2006000</v>
      </c>
      <c r="GD9" s="39">
        <v>5897000</v>
      </c>
      <c r="GE9" s="39">
        <v>2550</v>
      </c>
      <c r="GF9" s="39">
        <v>1056200</v>
      </c>
      <c r="GG9" s="39">
        <v>883900</v>
      </c>
      <c r="GH9" s="39">
        <v>1600</v>
      </c>
      <c r="GI9" s="39">
        <v>36500</v>
      </c>
      <c r="GJ9" s="39">
        <v>245700</v>
      </c>
      <c r="GL9" s="39">
        <v>7253000</v>
      </c>
      <c r="GM9" s="39">
        <v>414100</v>
      </c>
      <c r="HJ9" s="39">
        <v>3371000</v>
      </c>
      <c r="HM9" s="39">
        <v>425700</v>
      </c>
      <c r="HO9" s="39">
        <v>1000</v>
      </c>
      <c r="HP9" s="39">
        <v>14200</v>
      </c>
      <c r="HQ9" s="39">
        <v>608000</v>
      </c>
      <c r="HS9" s="39">
        <v>273500</v>
      </c>
      <c r="HU9" s="39">
        <v>2160000</v>
      </c>
      <c r="HV9" s="39">
        <v>19100</v>
      </c>
      <c r="HW9" s="39">
        <v>250400</v>
      </c>
      <c r="HY9" s="39">
        <v>27700</v>
      </c>
      <c r="IA9" s="39">
        <v>1940000</v>
      </c>
      <c r="IC9" s="39">
        <v>11679000</v>
      </c>
      <c r="ID9" s="39">
        <v>6553000</v>
      </c>
      <c r="IG9" s="39">
        <v>440000</v>
      </c>
      <c r="IJ9" s="39">
        <v>167000</v>
      </c>
      <c r="IK9" s="39">
        <v>490200</v>
      </c>
      <c r="IM9" s="39">
        <v>545000</v>
      </c>
      <c r="IO9" s="39">
        <v>3840000</v>
      </c>
      <c r="IP9" s="39">
        <v>24000</v>
      </c>
      <c r="IQ9" s="39">
        <v>289100</v>
      </c>
      <c r="IS9" s="39">
        <v>811600</v>
      </c>
      <c r="IU9" s="39">
        <v>5533000</v>
      </c>
      <c r="IW9" s="39">
        <v>17120000</v>
      </c>
      <c r="IX9" s="39">
        <v>473000</v>
      </c>
      <c r="IY9" s="39">
        <v>0</v>
      </c>
      <c r="IZ9" s="39">
        <v>20200</v>
      </c>
      <c r="JA9" s="39">
        <v>0</v>
      </c>
      <c r="JB9" s="39">
        <v>36800</v>
      </c>
      <c r="JC9" s="39">
        <v>1000</v>
      </c>
      <c r="JD9" s="39">
        <v>11900</v>
      </c>
      <c r="JF9" s="39">
        <v>332000</v>
      </c>
      <c r="JG9" s="39">
        <v>0</v>
      </c>
      <c r="JH9" s="39">
        <v>72000</v>
      </c>
      <c r="JI9" s="39">
        <v>26300</v>
      </c>
      <c r="JJ9" s="39">
        <v>639000</v>
      </c>
      <c r="JK9" s="39">
        <v>13400</v>
      </c>
      <c r="JL9" s="39">
        <v>48400</v>
      </c>
      <c r="JO9" s="39">
        <v>11800</v>
      </c>
      <c r="JP9" s="39">
        <v>15000</v>
      </c>
      <c r="JQ9" s="39">
        <v>380000</v>
      </c>
      <c r="JS9" s="39">
        <v>1376000</v>
      </c>
      <c r="JT9" s="39">
        <v>936000</v>
      </c>
      <c r="JV9" s="39">
        <v>11550</v>
      </c>
      <c r="JX9" s="39">
        <v>43100</v>
      </c>
      <c r="JY9" s="39">
        <v>2500</v>
      </c>
      <c r="JZ9" s="39">
        <v>152000</v>
      </c>
      <c r="KB9" s="39">
        <v>264200</v>
      </c>
      <c r="KD9" s="39">
        <v>157200</v>
      </c>
      <c r="KE9" s="39">
        <v>24900</v>
      </c>
      <c r="KF9" s="39">
        <v>1249000</v>
      </c>
      <c r="KG9" s="39">
        <v>14350</v>
      </c>
      <c r="KH9" s="39">
        <v>63500</v>
      </c>
      <c r="KK9" s="39">
        <v>270700</v>
      </c>
      <c r="KL9" s="39">
        <v>10900</v>
      </c>
      <c r="KM9" s="39">
        <v>1451000</v>
      </c>
      <c r="KO9" s="39">
        <v>2477000</v>
      </c>
      <c r="KP9" s="39">
        <v>1016000</v>
      </c>
      <c r="KQ9" s="39">
        <v>0</v>
      </c>
      <c r="KR9" s="39">
        <v>0</v>
      </c>
      <c r="KS9" s="39">
        <v>206800</v>
      </c>
      <c r="KW9" s="39">
        <v>2300</v>
      </c>
      <c r="KY9" s="39">
        <v>161000</v>
      </c>
      <c r="KZ9" s="39">
        <v>0</v>
      </c>
      <c r="LA9" s="39">
        <v>55800</v>
      </c>
      <c r="LB9" s="39">
        <v>129500</v>
      </c>
      <c r="LC9" s="39">
        <v>728000</v>
      </c>
      <c r="LD9" s="39">
        <v>400</v>
      </c>
      <c r="LE9" s="39">
        <v>156000</v>
      </c>
      <c r="LH9" s="39">
        <v>1000</v>
      </c>
      <c r="LI9" s="39">
        <v>450000</v>
      </c>
      <c r="LK9" s="39">
        <v>7689000</v>
      </c>
      <c r="LL9" s="39">
        <v>1742000</v>
      </c>
      <c r="LP9" s="39">
        <v>226800</v>
      </c>
      <c r="LT9" s="39">
        <v>15000</v>
      </c>
      <c r="LV9" s="39">
        <v>116800</v>
      </c>
      <c r="LX9" s="39">
        <v>95900</v>
      </c>
      <c r="LY9" s="39">
        <v>130600</v>
      </c>
      <c r="LZ9" s="39">
        <v>1141000</v>
      </c>
      <c r="MA9" s="39">
        <v>800</v>
      </c>
      <c r="MB9" s="39">
        <v>164900</v>
      </c>
      <c r="ME9" s="39">
        <v>300</v>
      </c>
      <c r="MF9" s="39">
        <v>1179000</v>
      </c>
      <c r="MH9" s="39">
        <v>10125000</v>
      </c>
      <c r="MI9" s="39">
        <v>1882000</v>
      </c>
      <c r="MJ9" s="39">
        <v>0</v>
      </c>
      <c r="MK9" s="39">
        <v>0</v>
      </c>
      <c r="MM9" s="39">
        <v>182100</v>
      </c>
      <c r="MO9" s="39">
        <v>0</v>
      </c>
      <c r="MP9" s="39">
        <v>0</v>
      </c>
      <c r="MR9" s="39">
        <v>115000</v>
      </c>
      <c r="MS9" s="39">
        <v>0</v>
      </c>
      <c r="MT9" s="39">
        <v>145700</v>
      </c>
      <c r="MU9" s="39">
        <v>59900</v>
      </c>
      <c r="MV9" s="39">
        <v>793000</v>
      </c>
      <c r="MW9" s="39">
        <v>5300</v>
      </c>
      <c r="MX9" s="39">
        <v>46000</v>
      </c>
      <c r="MZ9" s="39">
        <v>15900</v>
      </c>
      <c r="NA9" s="39">
        <v>200</v>
      </c>
      <c r="NB9" s="39">
        <v>1110000</v>
      </c>
      <c r="ND9" s="39">
        <v>2614000</v>
      </c>
      <c r="NE9" s="39">
        <v>3875000</v>
      </c>
      <c r="NF9" s="39">
        <v>0</v>
      </c>
      <c r="NI9" s="39">
        <v>170100</v>
      </c>
      <c r="NL9" s="39">
        <v>0</v>
      </c>
      <c r="NN9" s="39">
        <v>109200</v>
      </c>
      <c r="NP9" s="39">
        <v>291900</v>
      </c>
      <c r="NQ9" s="39">
        <v>57200</v>
      </c>
      <c r="NR9" s="39">
        <v>1450000</v>
      </c>
      <c r="NS9" s="39">
        <v>8850</v>
      </c>
      <c r="NT9" s="39">
        <v>60700</v>
      </c>
      <c r="NV9" s="39">
        <v>540900</v>
      </c>
      <c r="NW9" s="39">
        <v>50</v>
      </c>
      <c r="NX9" s="39">
        <v>2903000</v>
      </c>
      <c r="NZ9" s="39">
        <v>4518000</v>
      </c>
      <c r="OA9" s="39">
        <v>68800</v>
      </c>
      <c r="OB9" s="39">
        <v>1600</v>
      </c>
      <c r="OC9" s="39">
        <v>3800</v>
      </c>
      <c r="OD9" s="39">
        <v>300</v>
      </c>
      <c r="OE9" s="39">
        <v>2000</v>
      </c>
      <c r="OF9" s="39">
        <v>31500</v>
      </c>
      <c r="OG9" s="39">
        <v>600</v>
      </c>
      <c r="OH9" s="39">
        <v>1400</v>
      </c>
      <c r="OI9" s="39">
        <v>174000</v>
      </c>
      <c r="OJ9" s="39">
        <v>63900</v>
      </c>
      <c r="OK9" s="39">
        <v>135000</v>
      </c>
      <c r="OM9" s="39">
        <v>1400</v>
      </c>
      <c r="ON9" s="39">
        <v>150000</v>
      </c>
      <c r="OO9" s="39">
        <v>250</v>
      </c>
      <c r="OP9" s="39">
        <v>4950</v>
      </c>
      <c r="OQ9" s="39">
        <v>67900</v>
      </c>
      <c r="OR9" s="39">
        <v>1200</v>
      </c>
      <c r="OS9" s="39">
        <v>2800</v>
      </c>
      <c r="OT9" s="39">
        <v>998000</v>
      </c>
      <c r="OU9" s="39">
        <v>122500</v>
      </c>
    </row>
    <row r="10" spans="1:451" x14ac:dyDescent="0.25">
      <c r="A10" s="39">
        <v>1969</v>
      </c>
      <c r="B10" s="39">
        <v>3787950</v>
      </c>
      <c r="C10" s="39">
        <v>36400</v>
      </c>
      <c r="D10" s="39">
        <v>32800</v>
      </c>
      <c r="E10" s="39">
        <v>0</v>
      </c>
      <c r="F10" s="39">
        <v>818200</v>
      </c>
      <c r="J10" s="39">
        <v>399100</v>
      </c>
      <c r="K10" s="39">
        <v>280600</v>
      </c>
      <c r="M10" s="39">
        <v>947350</v>
      </c>
      <c r="N10" s="39">
        <v>0</v>
      </c>
      <c r="O10" s="39">
        <v>709350</v>
      </c>
      <c r="P10" s="39">
        <v>108000</v>
      </c>
      <c r="Q10" s="39">
        <v>2952900</v>
      </c>
      <c r="R10" s="39">
        <v>29400</v>
      </c>
      <c r="S10" s="39">
        <v>343700</v>
      </c>
      <c r="U10" s="39">
        <v>130300</v>
      </c>
      <c r="V10" s="39">
        <v>32100</v>
      </c>
      <c r="W10" s="39">
        <v>19400</v>
      </c>
      <c r="X10" s="39">
        <v>4908000</v>
      </c>
      <c r="Z10" s="39">
        <v>10101600</v>
      </c>
      <c r="AA10" s="39">
        <v>8082800</v>
      </c>
      <c r="AB10" s="39">
        <v>53100</v>
      </c>
      <c r="AC10" s="39">
        <v>37350</v>
      </c>
      <c r="AE10" s="39">
        <v>760300</v>
      </c>
      <c r="AI10" s="39">
        <v>1883200</v>
      </c>
      <c r="AJ10" s="39">
        <v>7780000</v>
      </c>
      <c r="AL10" s="39">
        <v>712400</v>
      </c>
      <c r="AN10" s="39">
        <v>1792550</v>
      </c>
      <c r="AO10" s="39">
        <v>117000</v>
      </c>
      <c r="AP10" s="39">
        <v>5473100</v>
      </c>
      <c r="AQ10" s="39">
        <v>34650</v>
      </c>
      <c r="AR10" s="39">
        <v>385700</v>
      </c>
      <c r="AT10" s="39">
        <v>208600</v>
      </c>
      <c r="AU10" s="39">
        <v>978100</v>
      </c>
      <c r="AV10" s="39">
        <v>15400</v>
      </c>
      <c r="AW10" s="39">
        <v>22316000</v>
      </c>
      <c r="AY10" s="39">
        <v>18267950</v>
      </c>
      <c r="AZ10" s="39">
        <v>0</v>
      </c>
      <c r="BB10" s="39">
        <v>18150</v>
      </c>
      <c r="BC10" s="39">
        <v>0</v>
      </c>
      <c r="BD10" s="39">
        <v>0</v>
      </c>
      <c r="BE10" s="39">
        <v>32100</v>
      </c>
      <c r="BF10" s="39">
        <v>61100</v>
      </c>
      <c r="BG10" s="39">
        <v>0</v>
      </c>
      <c r="BH10" s="39">
        <v>0</v>
      </c>
      <c r="BI10" s="39">
        <v>218000</v>
      </c>
      <c r="BJ10" s="39">
        <v>5100</v>
      </c>
      <c r="BK10" s="39">
        <v>47800</v>
      </c>
      <c r="BN10" s="39">
        <v>91850</v>
      </c>
      <c r="BO10" s="39">
        <v>120600</v>
      </c>
      <c r="BR10" s="39">
        <v>917000</v>
      </c>
      <c r="BS10" s="39">
        <v>12850</v>
      </c>
      <c r="BT10" s="39">
        <v>10500</v>
      </c>
      <c r="BV10" s="39">
        <v>0</v>
      </c>
      <c r="BW10" s="39">
        <v>24300</v>
      </c>
      <c r="BX10" s="39">
        <v>26300</v>
      </c>
      <c r="BY10" s="39">
        <v>0</v>
      </c>
      <c r="BZ10" s="39">
        <v>0</v>
      </c>
      <c r="CA10" s="39">
        <v>60000</v>
      </c>
      <c r="CB10" s="39">
        <v>1450</v>
      </c>
      <c r="CC10" s="39">
        <v>29800</v>
      </c>
      <c r="CF10" s="39">
        <v>0</v>
      </c>
      <c r="CG10" s="39">
        <v>72000</v>
      </c>
      <c r="CH10" s="39">
        <v>57750</v>
      </c>
      <c r="CL10" s="39">
        <v>271000</v>
      </c>
      <c r="CM10" s="39">
        <v>3600</v>
      </c>
      <c r="CN10" s="39">
        <v>3600</v>
      </c>
      <c r="CO10" s="39">
        <v>0</v>
      </c>
      <c r="CP10" s="39">
        <v>0</v>
      </c>
      <c r="CQ10" s="39">
        <v>4350</v>
      </c>
      <c r="CR10" s="39">
        <v>8500</v>
      </c>
      <c r="CS10" s="39">
        <v>0</v>
      </c>
      <c r="CU10" s="39">
        <v>76000</v>
      </c>
      <c r="CV10" s="39">
        <v>1700</v>
      </c>
      <c r="CW10" s="39">
        <v>9100</v>
      </c>
      <c r="DA10" s="39">
        <v>0</v>
      </c>
      <c r="DB10" s="39">
        <v>11350</v>
      </c>
      <c r="DC10" s="39">
        <v>16850</v>
      </c>
      <c r="DE10" s="39">
        <v>0</v>
      </c>
      <c r="DG10" s="39">
        <v>316000</v>
      </c>
      <c r="DH10" s="39">
        <v>4950</v>
      </c>
      <c r="DI10" s="39">
        <v>4050</v>
      </c>
      <c r="DJ10" s="39">
        <v>900</v>
      </c>
      <c r="DM10" s="39">
        <v>0</v>
      </c>
      <c r="DN10" s="39">
        <v>3450</v>
      </c>
      <c r="DO10" s="39">
        <v>26300</v>
      </c>
      <c r="DQ10" s="39">
        <v>82000</v>
      </c>
      <c r="DR10" s="39">
        <v>1950</v>
      </c>
      <c r="DS10" s="39">
        <v>8900</v>
      </c>
      <c r="DU10" s="39">
        <v>1600</v>
      </c>
      <c r="DX10" s="39">
        <v>0</v>
      </c>
      <c r="DY10" s="39">
        <v>8500</v>
      </c>
      <c r="DZ10" s="39">
        <v>46000</v>
      </c>
      <c r="ED10" s="39">
        <v>330000</v>
      </c>
      <c r="EE10" s="39">
        <v>4300</v>
      </c>
      <c r="EF10" s="39">
        <v>11500</v>
      </c>
      <c r="EG10" s="39">
        <v>400</v>
      </c>
      <c r="EH10" s="39">
        <v>6200</v>
      </c>
      <c r="EJ10" s="39">
        <v>19900</v>
      </c>
      <c r="EK10" s="39">
        <v>41800</v>
      </c>
      <c r="EL10" s="39">
        <v>6800</v>
      </c>
      <c r="EM10" s="39">
        <v>43500</v>
      </c>
      <c r="EN10" s="39">
        <v>340300</v>
      </c>
      <c r="EO10" s="39">
        <v>400</v>
      </c>
      <c r="EP10" s="39">
        <v>1200</v>
      </c>
      <c r="EQ10" s="39">
        <v>0</v>
      </c>
      <c r="ER10" s="39">
        <v>3800</v>
      </c>
      <c r="ES10" s="39">
        <v>1175000</v>
      </c>
      <c r="ET10" s="39">
        <v>12000</v>
      </c>
      <c r="EU10" s="39">
        <v>22700</v>
      </c>
      <c r="EV10" s="39">
        <v>500</v>
      </c>
      <c r="EW10" s="39">
        <v>7350</v>
      </c>
      <c r="EY10" s="39">
        <v>96700</v>
      </c>
      <c r="EZ10" s="39">
        <v>1092000</v>
      </c>
      <c r="FA10" s="39">
        <v>4900</v>
      </c>
      <c r="FB10" s="39">
        <v>87800</v>
      </c>
      <c r="FC10" s="39">
        <v>511000</v>
      </c>
      <c r="FD10" s="39">
        <v>700</v>
      </c>
      <c r="FE10" s="39">
        <v>1900</v>
      </c>
      <c r="FG10" s="39">
        <v>143700</v>
      </c>
      <c r="FH10" s="39">
        <v>5612000</v>
      </c>
      <c r="FI10" s="39">
        <v>21000</v>
      </c>
      <c r="FJ10" s="39">
        <v>127500</v>
      </c>
      <c r="FK10" s="39">
        <v>36000</v>
      </c>
      <c r="FL10" s="39">
        <v>5500</v>
      </c>
      <c r="FM10" s="39">
        <v>0</v>
      </c>
      <c r="FN10" s="39">
        <v>378000</v>
      </c>
      <c r="FO10" s="39">
        <v>223000</v>
      </c>
      <c r="FP10" s="39">
        <v>1200</v>
      </c>
      <c r="FQ10" s="39">
        <v>346000</v>
      </c>
      <c r="FR10" s="39">
        <v>323700</v>
      </c>
      <c r="FS10" s="39">
        <v>1000</v>
      </c>
      <c r="FT10" s="39">
        <v>24300</v>
      </c>
      <c r="FU10" s="39">
        <v>130300</v>
      </c>
      <c r="FV10" s="39">
        <v>0</v>
      </c>
      <c r="FW10" s="39">
        <v>1275000</v>
      </c>
      <c r="FX10" s="39">
        <v>149800</v>
      </c>
      <c r="FY10" s="39">
        <v>342900</v>
      </c>
      <c r="FZ10" s="39">
        <v>52600</v>
      </c>
      <c r="GA10" s="39">
        <v>7250</v>
      </c>
      <c r="GC10" s="39">
        <v>1784000</v>
      </c>
      <c r="GD10" s="39">
        <v>6337000</v>
      </c>
      <c r="GE10" s="39">
        <v>1150</v>
      </c>
      <c r="GF10" s="39">
        <v>1021000</v>
      </c>
      <c r="GG10" s="39">
        <v>651400</v>
      </c>
      <c r="GH10" s="39">
        <v>1050</v>
      </c>
      <c r="GI10" s="39">
        <v>39900</v>
      </c>
      <c r="GJ10" s="39">
        <v>208600</v>
      </c>
      <c r="GL10" s="39">
        <v>7830000</v>
      </c>
      <c r="GM10" s="39">
        <v>396600</v>
      </c>
      <c r="HJ10" s="39">
        <v>3562000</v>
      </c>
      <c r="HM10" s="39">
        <v>814200</v>
      </c>
      <c r="HO10" s="39">
        <v>1200</v>
      </c>
      <c r="HP10" s="39">
        <v>11300</v>
      </c>
      <c r="HQ10" s="39">
        <v>939000</v>
      </c>
      <c r="HS10" s="39">
        <v>285300</v>
      </c>
      <c r="HU10" s="39">
        <v>2197000</v>
      </c>
      <c r="HV10" s="39">
        <v>27000</v>
      </c>
      <c r="HW10" s="39">
        <v>317200</v>
      </c>
      <c r="HY10" s="39">
        <v>28300</v>
      </c>
      <c r="IA10" s="39">
        <v>2060000</v>
      </c>
      <c r="IC10" s="39">
        <v>9874000</v>
      </c>
      <c r="ID10" s="39">
        <v>7554000</v>
      </c>
      <c r="IG10" s="39">
        <v>757600</v>
      </c>
      <c r="IJ10" s="39">
        <v>160000</v>
      </c>
      <c r="IK10" s="39">
        <v>706100</v>
      </c>
      <c r="IM10" s="39">
        <v>585800</v>
      </c>
      <c r="IO10" s="39">
        <v>4133000</v>
      </c>
      <c r="IP10" s="39">
        <v>31250</v>
      </c>
      <c r="IQ10" s="39">
        <v>341400</v>
      </c>
      <c r="IS10" s="39">
        <v>834400</v>
      </c>
      <c r="IU10" s="39">
        <v>6868000</v>
      </c>
      <c r="IW10" s="39">
        <v>17745000</v>
      </c>
      <c r="IX10" s="39">
        <v>486000</v>
      </c>
      <c r="IY10" s="39">
        <v>0</v>
      </c>
      <c r="IZ10" s="39">
        <v>20200</v>
      </c>
      <c r="JA10" s="39">
        <v>0</v>
      </c>
      <c r="JB10" s="39">
        <v>79300</v>
      </c>
      <c r="JC10" s="39">
        <v>1200</v>
      </c>
      <c r="JD10" s="39">
        <v>9300</v>
      </c>
      <c r="JF10" s="39">
        <v>445000</v>
      </c>
      <c r="JG10" s="39">
        <v>0</v>
      </c>
      <c r="JH10" s="39">
        <v>76900</v>
      </c>
      <c r="JI10" s="39">
        <v>15000</v>
      </c>
      <c r="JJ10" s="39">
        <v>619000</v>
      </c>
      <c r="JK10" s="39">
        <v>21000</v>
      </c>
      <c r="JL10" s="39">
        <v>66200</v>
      </c>
      <c r="JO10" s="39">
        <v>12600</v>
      </c>
      <c r="JP10" s="39">
        <v>19400</v>
      </c>
      <c r="JQ10" s="39">
        <v>400000</v>
      </c>
      <c r="JS10" s="39">
        <v>1012000</v>
      </c>
      <c r="JT10" s="39">
        <v>914000</v>
      </c>
      <c r="JV10" s="39">
        <v>14150</v>
      </c>
      <c r="JX10" s="39">
        <v>79400</v>
      </c>
      <c r="JY10" s="39">
        <v>2500</v>
      </c>
      <c r="JZ10" s="39">
        <v>142000</v>
      </c>
      <c r="KB10" s="39">
        <v>259100</v>
      </c>
      <c r="KD10" s="39">
        <v>144900</v>
      </c>
      <c r="KE10" s="39">
        <v>13600</v>
      </c>
      <c r="KF10" s="39">
        <v>1064000</v>
      </c>
      <c r="KG10" s="39">
        <v>20400</v>
      </c>
      <c r="KH10" s="39">
        <v>75500</v>
      </c>
      <c r="KK10" s="39">
        <v>311300</v>
      </c>
      <c r="KL10" s="39">
        <v>15400</v>
      </c>
      <c r="KM10" s="39">
        <v>1724000</v>
      </c>
      <c r="KO10" s="39">
        <v>1742000</v>
      </c>
      <c r="KP10" s="39">
        <v>1093000</v>
      </c>
      <c r="KQ10" s="39">
        <v>0</v>
      </c>
      <c r="KR10" s="39">
        <v>0</v>
      </c>
      <c r="KS10" s="39">
        <v>404700</v>
      </c>
      <c r="KW10" s="39">
        <v>2000</v>
      </c>
      <c r="KY10" s="39">
        <v>312000</v>
      </c>
      <c r="KZ10" s="39">
        <v>0</v>
      </c>
      <c r="LA10" s="39">
        <v>54600</v>
      </c>
      <c r="LB10" s="39">
        <v>72800</v>
      </c>
      <c r="LC10" s="39">
        <v>809000</v>
      </c>
      <c r="LD10" s="39">
        <v>700</v>
      </c>
      <c r="LE10" s="39">
        <v>178000</v>
      </c>
      <c r="LH10" s="39">
        <v>0</v>
      </c>
      <c r="LI10" s="39">
        <v>490000</v>
      </c>
      <c r="LK10" s="39">
        <v>6718000</v>
      </c>
      <c r="LL10" s="39">
        <v>2373000</v>
      </c>
      <c r="LN10" s="39">
        <v>3700</v>
      </c>
      <c r="LP10" s="39">
        <v>412800</v>
      </c>
      <c r="LT10" s="39">
        <v>18000</v>
      </c>
      <c r="LV10" s="39">
        <v>287000</v>
      </c>
      <c r="LX10" s="39">
        <v>114300</v>
      </c>
      <c r="LY10" s="39">
        <v>80700</v>
      </c>
      <c r="LZ10" s="39">
        <v>1558000</v>
      </c>
      <c r="MA10" s="39">
        <v>1200</v>
      </c>
      <c r="MB10" s="39">
        <v>176500</v>
      </c>
      <c r="ME10" s="39">
        <v>0</v>
      </c>
      <c r="MF10" s="39">
        <v>1515000</v>
      </c>
      <c r="MH10" s="39">
        <v>12193000</v>
      </c>
      <c r="MI10" s="39">
        <v>1983000</v>
      </c>
      <c r="MJ10" s="39">
        <v>0</v>
      </c>
      <c r="MK10" s="39">
        <v>0</v>
      </c>
      <c r="MM10" s="39">
        <v>330200</v>
      </c>
      <c r="MO10" s="39">
        <v>0</v>
      </c>
      <c r="MP10" s="39">
        <v>0</v>
      </c>
      <c r="MR10" s="39">
        <v>182000</v>
      </c>
      <c r="MS10" s="39">
        <v>0</v>
      </c>
      <c r="MT10" s="39">
        <v>153800</v>
      </c>
      <c r="MU10" s="39">
        <v>20200</v>
      </c>
      <c r="MV10" s="39">
        <v>769000</v>
      </c>
      <c r="MW10" s="39">
        <v>5300</v>
      </c>
      <c r="MX10" s="39">
        <v>73000</v>
      </c>
      <c r="MZ10" s="39">
        <v>15700</v>
      </c>
      <c r="NA10" s="39">
        <v>0</v>
      </c>
      <c r="NB10" s="39">
        <v>1170000</v>
      </c>
      <c r="ND10" s="39">
        <v>2144000</v>
      </c>
      <c r="NE10" s="39">
        <v>4267000</v>
      </c>
      <c r="NF10" s="39">
        <v>0</v>
      </c>
      <c r="NG10" s="39">
        <v>3300</v>
      </c>
      <c r="NI10" s="39">
        <v>265400</v>
      </c>
      <c r="NL10" s="39">
        <v>0</v>
      </c>
      <c r="NN10" s="39">
        <v>160000</v>
      </c>
      <c r="NP10" s="39">
        <v>326600</v>
      </c>
      <c r="NQ10" s="39">
        <v>22700</v>
      </c>
      <c r="NR10" s="39">
        <v>1511000</v>
      </c>
      <c r="NS10" s="39">
        <v>9650</v>
      </c>
      <c r="NT10" s="39">
        <v>89400</v>
      </c>
      <c r="NV10" s="39">
        <v>523100</v>
      </c>
      <c r="NW10" s="39">
        <v>0</v>
      </c>
      <c r="NX10" s="39">
        <v>3629000</v>
      </c>
      <c r="NZ10" s="39">
        <v>3810000</v>
      </c>
      <c r="OA10" s="39">
        <v>68800</v>
      </c>
      <c r="OB10" s="39">
        <v>4000</v>
      </c>
      <c r="OC10" s="39">
        <v>4500</v>
      </c>
      <c r="OD10" s="39">
        <v>350</v>
      </c>
      <c r="OE10" s="39">
        <v>2450</v>
      </c>
      <c r="OF10" s="39">
        <v>30800</v>
      </c>
      <c r="OG10" s="39">
        <v>1000</v>
      </c>
      <c r="OH10" s="39">
        <v>1000</v>
      </c>
      <c r="OI10" s="39">
        <v>180000</v>
      </c>
      <c r="OJ10" s="39">
        <v>60700</v>
      </c>
      <c r="OK10" s="39">
        <v>115400</v>
      </c>
      <c r="OM10" s="39">
        <v>2700</v>
      </c>
      <c r="ON10" s="39">
        <v>191000</v>
      </c>
      <c r="OO10" s="39">
        <v>250</v>
      </c>
      <c r="OP10" s="39">
        <v>6100</v>
      </c>
      <c r="OQ10" s="39">
        <v>57100</v>
      </c>
      <c r="OR10" s="39">
        <v>1650</v>
      </c>
      <c r="OS10" s="39">
        <v>2500</v>
      </c>
      <c r="OT10" s="39">
        <v>1089000</v>
      </c>
      <c r="OU10" s="39">
        <v>92500</v>
      </c>
    </row>
    <row r="11" spans="1:451" x14ac:dyDescent="0.25">
      <c r="A11" s="39">
        <v>1970</v>
      </c>
      <c r="B11" s="39">
        <v>4003250</v>
      </c>
      <c r="C11" s="39">
        <v>33250</v>
      </c>
      <c r="D11" s="39">
        <v>43800</v>
      </c>
      <c r="E11" s="39">
        <v>0</v>
      </c>
      <c r="F11" s="39">
        <v>1648700</v>
      </c>
      <c r="J11" s="39">
        <v>499000</v>
      </c>
      <c r="K11" s="39">
        <v>294100</v>
      </c>
      <c r="M11" s="39">
        <v>1340400</v>
      </c>
      <c r="N11" s="39">
        <v>0</v>
      </c>
      <c r="O11" s="39">
        <v>792600</v>
      </c>
      <c r="P11" s="39">
        <v>81000</v>
      </c>
      <c r="Q11" s="39">
        <v>2785400</v>
      </c>
      <c r="R11" s="39">
        <v>34800</v>
      </c>
      <c r="S11" s="39">
        <v>336700</v>
      </c>
      <c r="U11" s="39">
        <v>135600</v>
      </c>
      <c r="V11" s="39">
        <v>27800</v>
      </c>
      <c r="W11" s="39">
        <v>28500</v>
      </c>
      <c r="X11" s="39">
        <v>5258000</v>
      </c>
      <c r="Z11" s="39">
        <v>5053000</v>
      </c>
      <c r="AA11" s="39">
        <v>8889250</v>
      </c>
      <c r="AB11" s="39">
        <v>50550</v>
      </c>
      <c r="AC11" s="39">
        <v>62000</v>
      </c>
      <c r="AE11" s="39">
        <v>1646500</v>
      </c>
      <c r="AI11" s="39">
        <v>2633800</v>
      </c>
      <c r="AJ11" s="39">
        <v>8910000</v>
      </c>
      <c r="AL11" s="39">
        <v>1218400</v>
      </c>
      <c r="AN11" s="39">
        <v>2026200</v>
      </c>
      <c r="AO11" s="39">
        <v>85200</v>
      </c>
      <c r="AP11" s="39">
        <v>5444300</v>
      </c>
      <c r="AQ11" s="39">
        <v>44050</v>
      </c>
      <c r="AR11" s="39">
        <v>479800</v>
      </c>
      <c r="AT11" s="39">
        <v>282600</v>
      </c>
      <c r="AU11" s="39">
        <v>831800</v>
      </c>
      <c r="AV11" s="39">
        <v>25150</v>
      </c>
      <c r="AW11" s="39">
        <v>24455000</v>
      </c>
      <c r="AY11" s="39">
        <v>9023050</v>
      </c>
      <c r="AZ11" s="39">
        <v>0</v>
      </c>
      <c r="BB11" s="39">
        <v>19150</v>
      </c>
      <c r="BC11" s="39">
        <v>0</v>
      </c>
      <c r="BD11" s="39">
        <v>0</v>
      </c>
      <c r="BE11" s="39">
        <v>33650</v>
      </c>
      <c r="BF11" s="39">
        <v>53800</v>
      </c>
      <c r="BG11" s="39">
        <v>0</v>
      </c>
      <c r="BH11" s="39">
        <v>0</v>
      </c>
      <c r="BI11" s="39">
        <v>199000</v>
      </c>
      <c r="BJ11" s="39">
        <v>5800</v>
      </c>
      <c r="BK11" s="39">
        <v>39750</v>
      </c>
      <c r="BN11" s="39">
        <v>75150</v>
      </c>
      <c r="BO11" s="39">
        <v>87800</v>
      </c>
      <c r="BR11" s="39">
        <v>843000</v>
      </c>
      <c r="BS11" s="39">
        <v>15050</v>
      </c>
      <c r="BT11" s="39">
        <v>12100</v>
      </c>
      <c r="BV11" s="39">
        <v>0</v>
      </c>
      <c r="BW11" s="39">
        <v>25900</v>
      </c>
      <c r="BX11" s="39">
        <v>22650</v>
      </c>
      <c r="BY11" s="39">
        <v>0</v>
      </c>
      <c r="BZ11" s="39">
        <v>0</v>
      </c>
      <c r="CA11" s="39">
        <v>57000</v>
      </c>
      <c r="CB11" s="39">
        <v>2150</v>
      </c>
      <c r="CC11" s="39">
        <v>24300</v>
      </c>
      <c r="CF11" s="39">
        <v>0</v>
      </c>
      <c r="CG11" s="39">
        <v>58100</v>
      </c>
      <c r="CH11" s="39">
        <v>39050</v>
      </c>
      <c r="CL11" s="39">
        <v>249000</v>
      </c>
      <c r="CM11" s="39">
        <v>5000</v>
      </c>
      <c r="CN11" s="39">
        <v>3550</v>
      </c>
      <c r="CO11" s="39">
        <v>0</v>
      </c>
      <c r="CP11" s="39">
        <v>0</v>
      </c>
      <c r="CQ11" s="39">
        <v>3700</v>
      </c>
      <c r="CR11" s="39">
        <v>7700</v>
      </c>
      <c r="CS11" s="39">
        <v>0</v>
      </c>
      <c r="CU11" s="39">
        <v>70000</v>
      </c>
      <c r="CV11" s="39">
        <v>2100</v>
      </c>
      <c r="CW11" s="39">
        <v>8300</v>
      </c>
      <c r="DA11" s="39">
        <v>0</v>
      </c>
      <c r="DB11" s="39">
        <v>8900</v>
      </c>
      <c r="DC11" s="39">
        <v>13500</v>
      </c>
      <c r="DE11" s="39">
        <v>0</v>
      </c>
      <c r="DG11" s="39">
        <v>286000</v>
      </c>
      <c r="DH11" s="39">
        <v>6700</v>
      </c>
      <c r="DI11" s="39">
        <v>3500</v>
      </c>
      <c r="DJ11" s="39">
        <v>800</v>
      </c>
      <c r="DM11" s="39">
        <v>0</v>
      </c>
      <c r="DN11" s="39">
        <v>4050</v>
      </c>
      <c r="DO11" s="39">
        <v>23450</v>
      </c>
      <c r="DQ11" s="39">
        <v>72000</v>
      </c>
      <c r="DR11" s="39">
        <v>1550</v>
      </c>
      <c r="DS11" s="39">
        <v>7150</v>
      </c>
      <c r="DU11" s="39">
        <v>1450</v>
      </c>
      <c r="DX11" s="39">
        <v>0</v>
      </c>
      <c r="DY11" s="39">
        <v>8150</v>
      </c>
      <c r="DZ11" s="39">
        <v>35250</v>
      </c>
      <c r="ED11" s="39">
        <v>308000</v>
      </c>
      <c r="EE11" s="39">
        <v>3350</v>
      </c>
      <c r="EF11" s="39">
        <v>12700</v>
      </c>
      <c r="EG11" s="39">
        <v>450</v>
      </c>
      <c r="EH11" s="39">
        <v>6600</v>
      </c>
      <c r="EJ11" s="39">
        <v>42600</v>
      </c>
      <c r="EK11" s="39">
        <v>46500</v>
      </c>
      <c r="EL11" s="39">
        <v>4500</v>
      </c>
      <c r="EM11" s="39">
        <v>46100</v>
      </c>
      <c r="EN11" s="39">
        <v>307200</v>
      </c>
      <c r="EO11" s="39">
        <v>300</v>
      </c>
      <c r="EP11" s="39">
        <v>1000</v>
      </c>
      <c r="EQ11" s="39">
        <v>0</v>
      </c>
      <c r="ER11" s="39">
        <v>3600</v>
      </c>
      <c r="ES11" s="39">
        <v>1143000</v>
      </c>
      <c r="ET11" s="39">
        <v>12200</v>
      </c>
      <c r="EU11" s="39">
        <v>24100</v>
      </c>
      <c r="EV11" s="39">
        <v>550</v>
      </c>
      <c r="EW11" s="39">
        <v>7700</v>
      </c>
      <c r="EY11" s="39">
        <v>201200</v>
      </c>
      <c r="EZ11" s="39">
        <v>1334000</v>
      </c>
      <c r="FA11" s="39">
        <v>3250</v>
      </c>
      <c r="FB11" s="39">
        <v>86700</v>
      </c>
      <c r="FC11" s="39">
        <v>437800</v>
      </c>
      <c r="FD11" s="39">
        <v>450</v>
      </c>
      <c r="FE11" s="39">
        <v>1400</v>
      </c>
      <c r="FG11" s="39">
        <v>160800</v>
      </c>
      <c r="FH11" s="39">
        <v>5305000</v>
      </c>
      <c r="FI11" s="39">
        <v>21000</v>
      </c>
      <c r="FJ11" s="39">
        <v>135600</v>
      </c>
      <c r="FK11" s="39">
        <v>32800</v>
      </c>
      <c r="FL11" s="39">
        <v>4000</v>
      </c>
      <c r="FM11" s="39">
        <v>0</v>
      </c>
      <c r="FN11" s="39">
        <v>455000</v>
      </c>
      <c r="FO11" s="39">
        <v>233000</v>
      </c>
      <c r="FP11" s="39">
        <v>800</v>
      </c>
      <c r="FQ11" s="39">
        <v>356100</v>
      </c>
      <c r="FR11" s="39">
        <v>271100</v>
      </c>
      <c r="FS11" s="39">
        <v>800</v>
      </c>
      <c r="FT11" s="39">
        <v>25100</v>
      </c>
      <c r="FU11" s="39">
        <v>135600</v>
      </c>
      <c r="FV11" s="39">
        <v>0</v>
      </c>
      <c r="FW11" s="39">
        <v>1214000</v>
      </c>
      <c r="FX11" s="39">
        <v>147600</v>
      </c>
      <c r="FY11" s="39">
        <v>377800</v>
      </c>
      <c r="FZ11" s="39">
        <v>50000</v>
      </c>
      <c r="GA11" s="39">
        <v>5250</v>
      </c>
      <c r="GC11" s="39">
        <v>2429000</v>
      </c>
      <c r="GD11" s="39">
        <v>7250000</v>
      </c>
      <c r="GE11" s="39">
        <v>850</v>
      </c>
      <c r="GF11" s="39">
        <v>1088500</v>
      </c>
      <c r="GG11" s="39">
        <v>601400</v>
      </c>
      <c r="GH11" s="39">
        <v>950</v>
      </c>
      <c r="GI11" s="39">
        <v>44100</v>
      </c>
      <c r="GJ11" s="39">
        <v>282600</v>
      </c>
      <c r="GL11" s="39">
        <v>6940000</v>
      </c>
      <c r="GM11" s="39">
        <v>431300</v>
      </c>
      <c r="HJ11" s="39">
        <v>3763000</v>
      </c>
      <c r="HM11" s="39">
        <v>1639000</v>
      </c>
      <c r="HO11" s="39">
        <v>1400</v>
      </c>
      <c r="HP11" s="39">
        <v>9700</v>
      </c>
      <c r="HQ11" s="39">
        <v>1335000</v>
      </c>
      <c r="HS11" s="39">
        <v>354100</v>
      </c>
      <c r="HU11" s="39">
        <v>2129000</v>
      </c>
      <c r="HV11" s="39">
        <v>32600</v>
      </c>
      <c r="HW11" s="39">
        <v>309800</v>
      </c>
      <c r="HY11" s="39">
        <v>24200</v>
      </c>
      <c r="IA11" s="39">
        <v>2500000</v>
      </c>
      <c r="IC11" s="39">
        <v>4857000</v>
      </c>
      <c r="ID11" s="39">
        <v>8317000</v>
      </c>
      <c r="IG11" s="39">
        <v>1637400</v>
      </c>
      <c r="IJ11" s="39">
        <v>120000</v>
      </c>
      <c r="IK11" s="39">
        <v>1214200</v>
      </c>
      <c r="IM11" s="39">
        <v>769500</v>
      </c>
      <c r="IO11" s="39">
        <v>4271000</v>
      </c>
      <c r="IP11" s="39">
        <v>41200</v>
      </c>
      <c r="IQ11" s="39">
        <v>432400</v>
      </c>
      <c r="IS11" s="39">
        <v>671000</v>
      </c>
      <c r="IU11" s="39">
        <v>10188000</v>
      </c>
      <c r="IW11" s="39">
        <v>8504000</v>
      </c>
      <c r="IX11" s="39">
        <v>607000</v>
      </c>
      <c r="IY11" s="39">
        <v>0</v>
      </c>
      <c r="IZ11" s="39">
        <v>32400</v>
      </c>
      <c r="JA11" s="39">
        <v>0</v>
      </c>
      <c r="JB11" s="39">
        <v>161900</v>
      </c>
      <c r="JC11" s="39">
        <v>1400</v>
      </c>
      <c r="JD11" s="39">
        <v>8100</v>
      </c>
      <c r="JF11" s="39">
        <v>445000</v>
      </c>
      <c r="JG11" s="39">
        <v>0</v>
      </c>
      <c r="JH11" s="39">
        <v>101200</v>
      </c>
      <c r="JI11" s="39">
        <v>10100</v>
      </c>
      <c r="JJ11" s="39">
        <v>510000</v>
      </c>
      <c r="JK11" s="39">
        <v>24300</v>
      </c>
      <c r="JL11" s="39">
        <v>52800</v>
      </c>
      <c r="JO11" s="39">
        <v>9300</v>
      </c>
      <c r="JP11" s="39">
        <v>26300</v>
      </c>
      <c r="JQ11" s="39">
        <v>470000</v>
      </c>
      <c r="JS11" s="39">
        <v>567000</v>
      </c>
      <c r="JT11" s="39">
        <v>1110000</v>
      </c>
      <c r="JV11" s="39">
        <v>30500</v>
      </c>
      <c r="JX11" s="39">
        <v>163300</v>
      </c>
      <c r="JY11" s="39">
        <v>3600</v>
      </c>
      <c r="JZ11" s="39">
        <v>109000</v>
      </c>
      <c r="KB11" s="39">
        <v>292100</v>
      </c>
      <c r="KD11" s="39">
        <v>187800</v>
      </c>
      <c r="KE11" s="39">
        <v>9500</v>
      </c>
      <c r="KF11" s="39">
        <v>817000</v>
      </c>
      <c r="KG11" s="39">
        <v>27750</v>
      </c>
      <c r="KH11" s="39">
        <v>72000</v>
      </c>
      <c r="KK11" s="39">
        <v>196100</v>
      </c>
      <c r="KL11" s="39">
        <v>23600</v>
      </c>
      <c r="KM11" s="39">
        <v>2023000</v>
      </c>
      <c r="KO11" s="39">
        <v>830000</v>
      </c>
      <c r="KP11" s="39">
        <v>1335000</v>
      </c>
      <c r="KQ11" s="39">
        <v>0</v>
      </c>
      <c r="KR11" s="39">
        <v>0</v>
      </c>
      <c r="KS11" s="39">
        <v>890300</v>
      </c>
      <c r="KW11" s="39">
        <v>1600</v>
      </c>
      <c r="KY11" s="39">
        <v>627000</v>
      </c>
      <c r="KZ11" s="39">
        <v>0</v>
      </c>
      <c r="LA11" s="39">
        <v>70800</v>
      </c>
      <c r="LB11" s="39">
        <v>48600</v>
      </c>
      <c r="LC11" s="39">
        <v>789000</v>
      </c>
      <c r="LD11" s="39">
        <v>1000</v>
      </c>
      <c r="LE11" s="39">
        <v>166000</v>
      </c>
      <c r="LH11" s="39">
        <v>1200</v>
      </c>
      <c r="LI11" s="39">
        <v>650000</v>
      </c>
      <c r="LK11" s="39">
        <v>3238000</v>
      </c>
      <c r="LL11" s="39">
        <v>3092000</v>
      </c>
      <c r="LN11" s="39">
        <v>9250</v>
      </c>
      <c r="LP11" s="39">
        <v>895800</v>
      </c>
      <c r="LT11" s="39">
        <v>11000</v>
      </c>
      <c r="LV11" s="39">
        <v>652800</v>
      </c>
      <c r="LX11" s="39">
        <v>153100</v>
      </c>
      <c r="LY11" s="39">
        <v>53600</v>
      </c>
      <c r="LZ11" s="39">
        <v>1650000</v>
      </c>
      <c r="MA11" s="39">
        <v>1500</v>
      </c>
      <c r="MB11" s="39">
        <v>228200</v>
      </c>
      <c r="ME11" s="39">
        <v>900</v>
      </c>
      <c r="MF11" s="39">
        <v>2540000</v>
      </c>
      <c r="MH11" s="39">
        <v>5715000</v>
      </c>
      <c r="MI11" s="39">
        <v>1821000</v>
      </c>
      <c r="MJ11" s="39">
        <v>0</v>
      </c>
      <c r="MK11" s="39">
        <v>0</v>
      </c>
      <c r="MM11" s="39">
        <v>586800</v>
      </c>
      <c r="MO11" s="39">
        <v>0</v>
      </c>
      <c r="MP11" s="39">
        <v>0</v>
      </c>
      <c r="MR11" s="39">
        <v>263000</v>
      </c>
      <c r="MS11" s="39">
        <v>0</v>
      </c>
      <c r="MT11" s="39">
        <v>182100</v>
      </c>
      <c r="MU11" s="39">
        <v>22300</v>
      </c>
      <c r="MV11" s="39">
        <v>830000</v>
      </c>
      <c r="MW11" s="39">
        <v>7300</v>
      </c>
      <c r="MX11" s="39">
        <v>91000</v>
      </c>
      <c r="MZ11" s="39">
        <v>14900</v>
      </c>
      <c r="NA11" s="39">
        <v>1000</v>
      </c>
      <c r="NB11" s="39">
        <v>1380000</v>
      </c>
      <c r="ND11" s="39">
        <v>1052000</v>
      </c>
      <c r="NE11" s="39">
        <v>4115000</v>
      </c>
      <c r="NF11" s="39">
        <v>0</v>
      </c>
      <c r="NG11" s="39">
        <v>7850</v>
      </c>
      <c r="NI11" s="39">
        <v>578300</v>
      </c>
      <c r="NL11" s="39">
        <v>0</v>
      </c>
      <c r="NN11" s="39">
        <v>269300</v>
      </c>
      <c r="NP11" s="39">
        <v>428600</v>
      </c>
      <c r="NQ11" s="39">
        <v>22100</v>
      </c>
      <c r="NR11" s="39">
        <v>1804000</v>
      </c>
      <c r="NS11" s="39">
        <v>11950</v>
      </c>
      <c r="NT11" s="39">
        <v>132200</v>
      </c>
      <c r="NV11" s="39">
        <v>474900</v>
      </c>
      <c r="NW11" s="39">
        <v>650</v>
      </c>
      <c r="NX11" s="39">
        <v>5625000</v>
      </c>
      <c r="NZ11" s="39">
        <v>1959000</v>
      </c>
      <c r="OA11" s="39">
        <v>72800</v>
      </c>
      <c r="OB11" s="39">
        <v>9700</v>
      </c>
      <c r="OC11" s="39">
        <v>4900</v>
      </c>
      <c r="OD11" s="39">
        <v>100</v>
      </c>
      <c r="OE11" s="39">
        <v>2650</v>
      </c>
      <c r="OF11" s="39">
        <v>24300</v>
      </c>
      <c r="OG11" s="39">
        <v>1100</v>
      </c>
      <c r="OH11" s="39">
        <v>800</v>
      </c>
      <c r="OI11" s="39">
        <v>202000</v>
      </c>
      <c r="OJ11" s="39">
        <v>30400</v>
      </c>
      <c r="OK11" s="39">
        <v>130600</v>
      </c>
      <c r="OM11" s="39">
        <v>9100</v>
      </c>
      <c r="ON11" s="39">
        <v>206000</v>
      </c>
      <c r="OO11" s="39">
        <v>100</v>
      </c>
      <c r="OP11" s="39">
        <v>6350</v>
      </c>
      <c r="OQ11" s="39">
        <v>46300</v>
      </c>
      <c r="OR11" s="39">
        <v>1450</v>
      </c>
      <c r="OS11" s="39">
        <v>1900</v>
      </c>
      <c r="OT11" s="39">
        <v>1179000</v>
      </c>
      <c r="OU11" s="39">
        <v>51700</v>
      </c>
    </row>
    <row r="12" spans="1:451" x14ac:dyDescent="0.25">
      <c r="A12" s="39">
        <v>1971</v>
      </c>
      <c r="B12" s="39">
        <v>5657500</v>
      </c>
      <c r="C12" s="39">
        <v>45800</v>
      </c>
      <c r="D12" s="39">
        <v>41150</v>
      </c>
      <c r="E12" s="39">
        <v>0</v>
      </c>
      <c r="F12" s="39">
        <v>2161400</v>
      </c>
      <c r="J12" s="39">
        <v>569700</v>
      </c>
      <c r="K12" s="39">
        <v>313000</v>
      </c>
      <c r="M12" s="39">
        <v>715350</v>
      </c>
      <c r="N12" s="39">
        <v>0</v>
      </c>
      <c r="O12" s="39">
        <v>831600</v>
      </c>
      <c r="P12" s="39">
        <v>83500</v>
      </c>
      <c r="Q12" s="39">
        <v>2780850</v>
      </c>
      <c r="R12" s="39">
        <v>32650</v>
      </c>
      <c r="S12" s="39">
        <v>386400</v>
      </c>
      <c r="U12" s="39">
        <v>148500</v>
      </c>
      <c r="V12" s="39">
        <v>32800</v>
      </c>
      <c r="W12" s="39">
        <v>96900</v>
      </c>
      <c r="X12" s="39">
        <v>4885000</v>
      </c>
      <c r="Z12" s="39">
        <v>7852050</v>
      </c>
      <c r="AA12" s="39">
        <v>13099250</v>
      </c>
      <c r="AB12" s="39">
        <v>79250</v>
      </c>
      <c r="AC12" s="39">
        <v>54450</v>
      </c>
      <c r="AE12" s="39">
        <v>2165900</v>
      </c>
      <c r="AI12" s="39">
        <v>2941500</v>
      </c>
      <c r="AJ12" s="39">
        <v>9724000</v>
      </c>
      <c r="AL12" s="39">
        <v>568800</v>
      </c>
      <c r="AN12" s="39">
        <v>2183700</v>
      </c>
      <c r="AO12" s="39">
        <v>84200</v>
      </c>
      <c r="AP12" s="39">
        <v>5640550</v>
      </c>
      <c r="AQ12" s="39">
        <v>52500</v>
      </c>
      <c r="AR12" s="39">
        <v>556600</v>
      </c>
      <c r="AT12" s="39">
        <v>279800</v>
      </c>
      <c r="AU12" s="39">
        <v>1103100</v>
      </c>
      <c r="AV12" s="39">
        <v>76700</v>
      </c>
      <c r="AW12" s="39">
        <v>21948000</v>
      </c>
      <c r="AY12" s="39">
        <v>14411900</v>
      </c>
      <c r="AZ12" s="39">
        <v>0</v>
      </c>
      <c r="BB12" s="39">
        <v>19600</v>
      </c>
      <c r="BC12" s="39">
        <v>0</v>
      </c>
      <c r="BD12" s="39">
        <v>0</v>
      </c>
      <c r="BE12" s="39">
        <v>35950</v>
      </c>
      <c r="BF12" s="39">
        <v>48250</v>
      </c>
      <c r="BG12" s="39">
        <v>0</v>
      </c>
      <c r="BH12" s="39">
        <v>0</v>
      </c>
      <c r="BI12" s="39">
        <v>180000</v>
      </c>
      <c r="BJ12" s="39">
        <v>7150</v>
      </c>
      <c r="BK12" s="39">
        <v>40550</v>
      </c>
      <c r="BN12" s="39">
        <v>84900</v>
      </c>
      <c r="BO12" s="39">
        <v>84850</v>
      </c>
      <c r="BR12" s="39">
        <v>848000</v>
      </c>
      <c r="BS12" s="39">
        <v>17800</v>
      </c>
      <c r="BT12" s="39">
        <v>13000</v>
      </c>
      <c r="BV12" s="39">
        <v>0</v>
      </c>
      <c r="BW12" s="39">
        <v>28900</v>
      </c>
      <c r="BX12" s="39">
        <v>20350</v>
      </c>
      <c r="BY12" s="39">
        <v>0</v>
      </c>
      <c r="BZ12" s="39">
        <v>0</v>
      </c>
      <c r="CA12" s="39">
        <v>52000</v>
      </c>
      <c r="CB12" s="39">
        <v>2650</v>
      </c>
      <c r="CC12" s="39">
        <v>26900</v>
      </c>
      <c r="CF12" s="39">
        <v>0</v>
      </c>
      <c r="CG12" s="39">
        <v>69100</v>
      </c>
      <c r="CH12" s="39">
        <v>37850</v>
      </c>
      <c r="CL12" s="39">
        <v>244000</v>
      </c>
      <c r="CM12" s="39">
        <v>6800</v>
      </c>
      <c r="CN12" s="39">
        <v>3500</v>
      </c>
      <c r="CO12" s="39">
        <v>0</v>
      </c>
      <c r="CP12" s="39">
        <v>0</v>
      </c>
      <c r="CQ12" s="39">
        <v>3450</v>
      </c>
      <c r="CR12" s="39">
        <v>7200</v>
      </c>
      <c r="CS12" s="39">
        <v>0</v>
      </c>
      <c r="CU12" s="39">
        <v>62000</v>
      </c>
      <c r="CV12" s="39">
        <v>2000</v>
      </c>
      <c r="CW12" s="39">
        <v>7100</v>
      </c>
      <c r="DA12" s="39">
        <v>0</v>
      </c>
      <c r="DB12" s="39">
        <v>7450</v>
      </c>
      <c r="DC12" s="39">
        <v>11400</v>
      </c>
      <c r="DE12" s="39">
        <v>0</v>
      </c>
      <c r="DG12" s="39">
        <v>306000</v>
      </c>
      <c r="DH12" s="39">
        <v>5100</v>
      </c>
      <c r="DI12" s="39">
        <v>3100</v>
      </c>
      <c r="DJ12" s="39">
        <v>750</v>
      </c>
      <c r="DM12" s="39">
        <v>0</v>
      </c>
      <c r="DN12" s="39">
        <v>3600</v>
      </c>
      <c r="DO12" s="39">
        <v>20700</v>
      </c>
      <c r="DQ12" s="39">
        <v>66000</v>
      </c>
      <c r="DR12" s="39">
        <v>2500</v>
      </c>
      <c r="DS12" s="39">
        <v>6550</v>
      </c>
      <c r="DU12" s="39">
        <v>1350</v>
      </c>
      <c r="DX12" s="39">
        <v>0</v>
      </c>
      <c r="DY12" s="39">
        <v>8350</v>
      </c>
      <c r="DZ12" s="39">
        <v>35600</v>
      </c>
      <c r="ED12" s="39">
        <v>298000</v>
      </c>
      <c r="EE12" s="39">
        <v>5900</v>
      </c>
      <c r="EF12" s="39">
        <v>15400</v>
      </c>
      <c r="EG12" s="39">
        <v>500</v>
      </c>
      <c r="EH12" s="39">
        <v>4000</v>
      </c>
      <c r="EJ12" s="39">
        <v>55000</v>
      </c>
      <c r="EK12" s="39">
        <v>53000</v>
      </c>
      <c r="EL12" s="39">
        <v>1700</v>
      </c>
      <c r="EM12" s="39">
        <v>49800</v>
      </c>
      <c r="EN12" s="39">
        <v>281300</v>
      </c>
      <c r="EO12" s="39">
        <v>250</v>
      </c>
      <c r="EP12" s="39">
        <v>800</v>
      </c>
      <c r="EQ12" s="39">
        <v>0</v>
      </c>
      <c r="ER12" s="39">
        <v>3300</v>
      </c>
      <c r="ES12" s="39">
        <v>1092000</v>
      </c>
      <c r="ET12" s="39">
        <v>15800</v>
      </c>
      <c r="EU12" s="39">
        <v>33400</v>
      </c>
      <c r="EV12" s="39">
        <v>550</v>
      </c>
      <c r="EW12" s="39">
        <v>5800</v>
      </c>
      <c r="EY12" s="39">
        <v>331300</v>
      </c>
      <c r="EZ12" s="39">
        <v>1607000</v>
      </c>
      <c r="FA12" s="39">
        <v>1600</v>
      </c>
      <c r="FB12" s="39">
        <v>107200</v>
      </c>
      <c r="FC12" s="39">
        <v>456600</v>
      </c>
      <c r="FD12" s="39">
        <v>400</v>
      </c>
      <c r="FE12" s="39">
        <v>1100</v>
      </c>
      <c r="FG12" s="39">
        <v>153000</v>
      </c>
      <c r="FH12" s="39">
        <v>5068000</v>
      </c>
      <c r="FI12" s="39">
        <v>29100</v>
      </c>
      <c r="FJ12" s="39">
        <v>156200</v>
      </c>
      <c r="FK12" s="39">
        <v>45300</v>
      </c>
      <c r="FL12" s="39">
        <v>4000</v>
      </c>
      <c r="FM12" s="39">
        <v>0</v>
      </c>
      <c r="FN12" s="39">
        <v>511000</v>
      </c>
      <c r="FO12" s="39">
        <v>250000</v>
      </c>
      <c r="FP12" s="39">
        <v>550</v>
      </c>
      <c r="FQ12" s="39">
        <v>375500</v>
      </c>
      <c r="FR12" s="39">
        <v>263000</v>
      </c>
      <c r="FS12" s="39">
        <v>600</v>
      </c>
      <c r="FT12" s="39">
        <v>19400</v>
      </c>
      <c r="FU12" s="39">
        <v>148500</v>
      </c>
      <c r="FV12" s="39">
        <v>0</v>
      </c>
      <c r="FW12" s="39">
        <v>1095000</v>
      </c>
      <c r="FX12" s="39">
        <v>144000</v>
      </c>
      <c r="FY12" s="39">
        <v>453400</v>
      </c>
      <c r="FZ12" s="39">
        <v>78700</v>
      </c>
      <c r="GA12" s="39">
        <v>5250</v>
      </c>
      <c r="GC12" s="39">
        <v>2599000</v>
      </c>
      <c r="GD12" s="39">
        <v>7836000</v>
      </c>
      <c r="GE12" s="39">
        <v>600</v>
      </c>
      <c r="GF12" s="39">
        <v>1153500</v>
      </c>
      <c r="GG12" s="39">
        <v>577200</v>
      </c>
      <c r="GH12" s="39">
        <v>750</v>
      </c>
      <c r="GI12" s="39">
        <v>32900</v>
      </c>
      <c r="GJ12" s="39">
        <v>279800</v>
      </c>
      <c r="GL12" s="39">
        <v>5953000</v>
      </c>
      <c r="GM12" s="39">
        <v>394800</v>
      </c>
      <c r="HJ12" s="39">
        <v>5387000</v>
      </c>
      <c r="HM12" s="39">
        <v>2147200</v>
      </c>
      <c r="HO12" s="39">
        <v>3700</v>
      </c>
      <c r="HP12" s="39">
        <v>4700</v>
      </c>
      <c r="HQ12" s="39">
        <v>713000</v>
      </c>
      <c r="HS12" s="39">
        <v>367500</v>
      </c>
      <c r="HU12" s="39">
        <v>2152000</v>
      </c>
      <c r="HV12" s="39">
        <v>30800</v>
      </c>
      <c r="HW12" s="39">
        <v>365600</v>
      </c>
      <c r="HY12" s="39">
        <v>29500</v>
      </c>
      <c r="IA12" s="39">
        <v>2310000</v>
      </c>
      <c r="IC12" s="39">
        <v>7641000</v>
      </c>
      <c r="ID12" s="39">
        <v>12411000</v>
      </c>
      <c r="IG12" s="39">
        <v>2154600</v>
      </c>
      <c r="IJ12" s="39">
        <v>71000</v>
      </c>
      <c r="IK12" s="39">
        <v>566500</v>
      </c>
      <c r="IM12" s="39">
        <v>830800</v>
      </c>
      <c r="IO12" s="39">
        <v>4442000</v>
      </c>
      <c r="IP12" s="39">
        <v>49000</v>
      </c>
      <c r="IQ12" s="39">
        <v>521200</v>
      </c>
      <c r="IS12" s="39">
        <v>950100</v>
      </c>
      <c r="IU12" s="39">
        <v>8664000</v>
      </c>
      <c r="IW12" s="39">
        <v>13880000</v>
      </c>
      <c r="IX12" s="39">
        <v>830000</v>
      </c>
      <c r="IY12" s="39">
        <v>0</v>
      </c>
      <c r="IZ12" s="39">
        <v>32400</v>
      </c>
      <c r="JA12" s="39">
        <v>0</v>
      </c>
      <c r="JB12" s="39">
        <v>235100</v>
      </c>
      <c r="JC12" s="39">
        <v>3700</v>
      </c>
      <c r="JD12" s="39">
        <v>3900</v>
      </c>
      <c r="JF12" s="39">
        <v>229000</v>
      </c>
      <c r="JG12" s="39">
        <v>0</v>
      </c>
      <c r="JH12" s="39">
        <v>114900</v>
      </c>
      <c r="JI12" s="39">
        <v>4200</v>
      </c>
      <c r="JJ12" s="39">
        <v>565000</v>
      </c>
      <c r="JK12" s="39">
        <v>20500</v>
      </c>
      <c r="JL12" s="39">
        <v>51600</v>
      </c>
      <c r="JO12" s="39">
        <v>12500</v>
      </c>
      <c r="JP12" s="39">
        <v>62700</v>
      </c>
      <c r="JQ12" s="39">
        <v>440000</v>
      </c>
      <c r="JS12" s="39">
        <v>1019000</v>
      </c>
      <c r="JT12" s="39">
        <v>2047000</v>
      </c>
      <c r="JV12" s="39">
        <v>34850</v>
      </c>
      <c r="JX12" s="39">
        <v>272200</v>
      </c>
      <c r="JY12" s="39">
        <v>11200</v>
      </c>
      <c r="JZ12" s="39">
        <v>64000</v>
      </c>
      <c r="KB12" s="39">
        <v>149900</v>
      </c>
      <c r="KD12" s="39">
        <v>275600</v>
      </c>
      <c r="KE12" s="39">
        <v>3700</v>
      </c>
      <c r="KF12" s="39">
        <v>1172000</v>
      </c>
      <c r="KG12" s="39">
        <v>32650</v>
      </c>
      <c r="KH12" s="39">
        <v>83800</v>
      </c>
      <c r="KK12" s="39">
        <v>329300</v>
      </c>
      <c r="KL12" s="39">
        <v>52700</v>
      </c>
      <c r="KM12" s="39">
        <v>1905000</v>
      </c>
      <c r="KO12" s="39">
        <v>2014000</v>
      </c>
      <c r="KP12" s="39">
        <v>2255000</v>
      </c>
      <c r="KQ12" s="39">
        <v>0</v>
      </c>
      <c r="KR12" s="39">
        <v>0</v>
      </c>
      <c r="KS12" s="39">
        <v>1107600</v>
      </c>
      <c r="KW12" s="39">
        <v>800</v>
      </c>
      <c r="KY12" s="39">
        <v>374000</v>
      </c>
      <c r="KZ12" s="39">
        <v>0</v>
      </c>
      <c r="LA12" s="39">
        <v>83000</v>
      </c>
      <c r="LB12" s="39">
        <v>61500</v>
      </c>
      <c r="LC12" s="39">
        <v>796000</v>
      </c>
      <c r="LD12" s="39">
        <v>3200</v>
      </c>
      <c r="LE12" s="39">
        <v>213000</v>
      </c>
      <c r="LH12" s="39">
        <v>28700</v>
      </c>
      <c r="LI12" s="39">
        <v>670000</v>
      </c>
      <c r="LK12" s="39">
        <v>5229000</v>
      </c>
      <c r="LL12" s="39">
        <v>5487000</v>
      </c>
      <c r="LN12" s="39">
        <v>4350</v>
      </c>
      <c r="LP12" s="39">
        <v>1156700</v>
      </c>
      <c r="LT12" s="39">
        <v>7000</v>
      </c>
      <c r="LV12" s="39">
        <v>327700</v>
      </c>
      <c r="LX12" s="39">
        <v>187800</v>
      </c>
      <c r="LY12" s="39">
        <v>65500</v>
      </c>
      <c r="LZ12" s="39">
        <v>1712000</v>
      </c>
      <c r="MA12" s="39">
        <v>4650</v>
      </c>
      <c r="MB12" s="39">
        <v>285200</v>
      </c>
      <c r="ME12" s="39">
        <v>20900</v>
      </c>
      <c r="MF12" s="39">
        <v>2268000</v>
      </c>
      <c r="MH12" s="39">
        <v>9389000</v>
      </c>
      <c r="MI12" s="39">
        <v>2302000</v>
      </c>
      <c r="MJ12" s="39">
        <v>0</v>
      </c>
      <c r="MK12" s="39">
        <v>0</v>
      </c>
      <c r="MM12" s="39">
        <v>804500</v>
      </c>
      <c r="MO12" s="39">
        <v>0</v>
      </c>
      <c r="MP12" s="39">
        <v>0</v>
      </c>
      <c r="MR12" s="39">
        <v>110000</v>
      </c>
      <c r="MS12" s="39">
        <v>0</v>
      </c>
      <c r="MT12" s="39">
        <v>169600</v>
      </c>
      <c r="MU12" s="39">
        <v>17800</v>
      </c>
      <c r="MV12" s="39">
        <v>791000</v>
      </c>
      <c r="MW12" s="39">
        <v>7100</v>
      </c>
      <c r="MX12" s="39">
        <v>101000</v>
      </c>
      <c r="MZ12" s="39">
        <v>17000</v>
      </c>
      <c r="NA12" s="39">
        <v>5500</v>
      </c>
      <c r="NB12" s="39">
        <v>1200000</v>
      </c>
      <c r="ND12" s="39">
        <v>1393000</v>
      </c>
      <c r="NE12" s="39">
        <v>4877000</v>
      </c>
      <c r="NF12" s="39">
        <v>0</v>
      </c>
      <c r="NG12" s="39">
        <v>2850</v>
      </c>
      <c r="NI12" s="39">
        <v>725700</v>
      </c>
      <c r="NL12" s="39">
        <v>0</v>
      </c>
      <c r="NN12" s="39">
        <v>88900</v>
      </c>
      <c r="NP12" s="39">
        <v>367400</v>
      </c>
      <c r="NQ12" s="39">
        <v>15000</v>
      </c>
      <c r="NR12" s="39">
        <v>1558000</v>
      </c>
      <c r="NS12" s="39">
        <v>11700</v>
      </c>
      <c r="NT12" s="39">
        <v>152200</v>
      </c>
      <c r="NV12" s="39">
        <v>620800</v>
      </c>
      <c r="NW12" s="39">
        <v>3100</v>
      </c>
      <c r="NX12" s="39">
        <v>4491000</v>
      </c>
      <c r="NZ12" s="39">
        <v>2477000</v>
      </c>
      <c r="OA12" s="39">
        <v>79300</v>
      </c>
      <c r="OB12" s="39">
        <v>14200</v>
      </c>
      <c r="OC12" s="39">
        <v>5300</v>
      </c>
      <c r="OD12" s="39">
        <v>100</v>
      </c>
      <c r="OE12" s="39">
        <v>2850</v>
      </c>
      <c r="OF12" s="39">
        <v>36300</v>
      </c>
      <c r="OG12" s="39">
        <v>1000</v>
      </c>
      <c r="OH12" s="39">
        <v>600</v>
      </c>
      <c r="OI12" s="39">
        <v>208000</v>
      </c>
      <c r="OJ12" s="39">
        <v>44100</v>
      </c>
      <c r="OK12" s="39">
        <v>160900</v>
      </c>
      <c r="OM12" s="39">
        <v>11300</v>
      </c>
      <c r="ON12" s="39">
        <v>210000</v>
      </c>
      <c r="OO12" s="39">
        <v>100</v>
      </c>
      <c r="OP12" s="39">
        <v>7300</v>
      </c>
      <c r="OQ12" s="39">
        <v>79900</v>
      </c>
      <c r="OR12" s="39">
        <v>2350</v>
      </c>
      <c r="OS12" s="39">
        <v>1400</v>
      </c>
      <c r="OT12" s="39">
        <v>1415000</v>
      </c>
      <c r="OU12" s="39">
        <v>90200</v>
      </c>
    </row>
    <row r="13" spans="1:451" x14ac:dyDescent="0.25">
      <c r="A13" s="39">
        <v>1972</v>
      </c>
      <c r="B13" s="39">
        <v>5061950</v>
      </c>
      <c r="C13" s="39">
        <v>54350</v>
      </c>
      <c r="D13" s="39">
        <v>40200</v>
      </c>
      <c r="E13" s="39">
        <v>0</v>
      </c>
      <c r="F13" s="39">
        <v>1342700</v>
      </c>
      <c r="J13" s="39">
        <v>545400</v>
      </c>
      <c r="K13" s="39">
        <v>346500</v>
      </c>
      <c r="M13" s="39">
        <v>534400</v>
      </c>
      <c r="N13" s="39">
        <v>0</v>
      </c>
      <c r="O13" s="39">
        <v>834700</v>
      </c>
      <c r="P13" s="39">
        <v>72900</v>
      </c>
      <c r="Q13" s="39">
        <v>2488850</v>
      </c>
      <c r="R13" s="39">
        <v>27450</v>
      </c>
      <c r="S13" s="39">
        <v>258400</v>
      </c>
      <c r="U13" s="39">
        <v>163900</v>
      </c>
      <c r="V13" s="39">
        <v>31400</v>
      </c>
      <c r="W13" s="39">
        <v>87800</v>
      </c>
      <c r="X13" s="39">
        <v>5045000</v>
      </c>
      <c r="Z13" s="39">
        <v>8640300</v>
      </c>
      <c r="AA13" s="39">
        <v>11284850</v>
      </c>
      <c r="AB13" s="39">
        <v>88050</v>
      </c>
      <c r="AC13" s="39">
        <v>38250</v>
      </c>
      <c r="AE13" s="39">
        <v>1317700</v>
      </c>
      <c r="AI13" s="39">
        <v>2566800</v>
      </c>
      <c r="AJ13" s="39">
        <v>9789000</v>
      </c>
      <c r="AL13" s="39">
        <v>447550</v>
      </c>
      <c r="AN13" s="39">
        <v>2127350</v>
      </c>
      <c r="AO13" s="39">
        <v>68800</v>
      </c>
      <c r="AP13" s="39">
        <v>4664300</v>
      </c>
      <c r="AQ13" s="39">
        <v>43250</v>
      </c>
      <c r="AR13" s="39">
        <v>347500</v>
      </c>
      <c r="AT13" s="39">
        <v>374800</v>
      </c>
      <c r="AU13" s="39">
        <v>970400</v>
      </c>
      <c r="AV13" s="39">
        <v>77050</v>
      </c>
      <c r="AW13" s="39">
        <v>21178000</v>
      </c>
      <c r="AY13" s="39">
        <v>14514450</v>
      </c>
      <c r="AZ13" s="39">
        <v>0</v>
      </c>
      <c r="BB13" s="39">
        <v>16450</v>
      </c>
      <c r="BC13" s="39">
        <v>0</v>
      </c>
      <c r="BD13" s="39">
        <v>0</v>
      </c>
      <c r="BE13" s="39">
        <v>33550</v>
      </c>
      <c r="BF13" s="39">
        <v>45150</v>
      </c>
      <c r="BG13" s="39">
        <v>0</v>
      </c>
      <c r="BH13" s="39">
        <v>0</v>
      </c>
      <c r="BI13" s="39">
        <v>178000</v>
      </c>
      <c r="BJ13" s="39">
        <v>6500</v>
      </c>
      <c r="BK13" s="39">
        <v>44250</v>
      </c>
      <c r="BN13" s="39">
        <v>94800</v>
      </c>
      <c r="BO13" s="39">
        <v>87800</v>
      </c>
      <c r="BR13" s="39">
        <v>692000</v>
      </c>
      <c r="BS13" s="39">
        <v>17450</v>
      </c>
      <c r="BT13" s="39">
        <v>10100</v>
      </c>
      <c r="BV13" s="39">
        <v>0</v>
      </c>
      <c r="BW13" s="39">
        <v>27100</v>
      </c>
      <c r="BX13" s="39">
        <v>19850</v>
      </c>
      <c r="BY13" s="39">
        <v>0</v>
      </c>
      <c r="BZ13" s="39">
        <v>0</v>
      </c>
      <c r="CA13" s="39">
        <v>51000</v>
      </c>
      <c r="CB13" s="39">
        <v>3000</v>
      </c>
      <c r="CC13" s="39">
        <v>29400</v>
      </c>
      <c r="CF13" s="39">
        <v>0</v>
      </c>
      <c r="CG13" s="39">
        <v>78000</v>
      </c>
      <c r="CH13" s="39">
        <v>41550</v>
      </c>
      <c r="CL13" s="39">
        <v>184000</v>
      </c>
      <c r="CM13" s="39">
        <v>8650</v>
      </c>
      <c r="CN13" s="39">
        <v>2550</v>
      </c>
      <c r="CO13" s="39">
        <v>0</v>
      </c>
      <c r="CP13" s="39">
        <v>0</v>
      </c>
      <c r="CQ13" s="39">
        <v>2950</v>
      </c>
      <c r="CR13" s="39">
        <v>7100</v>
      </c>
      <c r="CS13" s="39">
        <v>0</v>
      </c>
      <c r="CU13" s="39">
        <v>61000</v>
      </c>
      <c r="CV13" s="39">
        <v>1500</v>
      </c>
      <c r="CW13" s="39">
        <v>6650</v>
      </c>
      <c r="DA13" s="39">
        <v>0</v>
      </c>
      <c r="DB13" s="39">
        <v>8200</v>
      </c>
      <c r="DC13" s="39">
        <v>14050</v>
      </c>
      <c r="DE13" s="39">
        <v>0</v>
      </c>
      <c r="DG13" s="39">
        <v>259000</v>
      </c>
      <c r="DH13" s="39">
        <v>4350</v>
      </c>
      <c r="DI13" s="39">
        <v>3800</v>
      </c>
      <c r="DJ13" s="39">
        <v>900</v>
      </c>
      <c r="DM13" s="39">
        <v>0</v>
      </c>
      <c r="DN13" s="39">
        <v>3500</v>
      </c>
      <c r="DO13" s="39">
        <v>18200</v>
      </c>
      <c r="DQ13" s="39">
        <v>66000</v>
      </c>
      <c r="DR13" s="39">
        <v>2000</v>
      </c>
      <c r="DS13" s="39">
        <v>8200</v>
      </c>
      <c r="DU13" s="39">
        <v>1850</v>
      </c>
      <c r="DX13" s="39">
        <v>0</v>
      </c>
      <c r="DY13" s="39">
        <v>8600</v>
      </c>
      <c r="DZ13" s="39">
        <v>32200</v>
      </c>
      <c r="ED13" s="39">
        <v>249000</v>
      </c>
      <c r="EE13" s="39">
        <v>4450</v>
      </c>
      <c r="EF13" s="39">
        <v>17000</v>
      </c>
      <c r="EG13" s="39">
        <v>550</v>
      </c>
      <c r="EH13" s="39">
        <v>4000</v>
      </c>
      <c r="EJ13" s="39">
        <v>46100</v>
      </c>
      <c r="EK13" s="39">
        <v>61100</v>
      </c>
      <c r="EL13" s="39">
        <v>0</v>
      </c>
      <c r="EM13" s="39">
        <v>49400</v>
      </c>
      <c r="EN13" s="39">
        <v>275200</v>
      </c>
      <c r="EO13" s="39">
        <v>300</v>
      </c>
      <c r="EP13" s="39">
        <v>1100</v>
      </c>
      <c r="EQ13" s="39">
        <v>0</v>
      </c>
      <c r="ER13" s="39">
        <v>2500</v>
      </c>
      <c r="ES13" s="39">
        <v>1072000</v>
      </c>
      <c r="ET13" s="39">
        <v>16600</v>
      </c>
      <c r="EU13" s="39">
        <v>28100</v>
      </c>
      <c r="EV13" s="39">
        <v>550</v>
      </c>
      <c r="EW13" s="39">
        <v>3700</v>
      </c>
      <c r="EY13" s="39">
        <v>194000</v>
      </c>
      <c r="EZ13" s="39">
        <v>1515000</v>
      </c>
      <c r="FB13" s="39">
        <v>87900</v>
      </c>
      <c r="FC13" s="39">
        <v>360800</v>
      </c>
      <c r="FD13" s="39">
        <v>350</v>
      </c>
      <c r="FE13" s="39">
        <v>1600</v>
      </c>
      <c r="FG13" s="39">
        <v>74100</v>
      </c>
      <c r="FH13" s="39">
        <v>3678000</v>
      </c>
      <c r="FI13" s="39">
        <v>20600</v>
      </c>
      <c r="FJ13" s="39">
        <v>151800</v>
      </c>
      <c r="FK13" s="39">
        <v>53800</v>
      </c>
      <c r="FL13" s="39">
        <v>4900</v>
      </c>
      <c r="FM13" s="39">
        <v>0</v>
      </c>
      <c r="FN13" s="39">
        <v>494000</v>
      </c>
      <c r="FO13" s="39">
        <v>271000</v>
      </c>
      <c r="FP13" s="39">
        <v>400</v>
      </c>
      <c r="FQ13" s="39">
        <v>360200</v>
      </c>
      <c r="FR13" s="39">
        <v>257000</v>
      </c>
      <c r="FS13" s="39">
        <v>650</v>
      </c>
      <c r="FT13" s="39">
        <v>22300</v>
      </c>
      <c r="FU13" s="39">
        <v>163900</v>
      </c>
      <c r="FV13" s="39">
        <v>0</v>
      </c>
      <c r="FW13" s="39">
        <v>1094000</v>
      </c>
      <c r="FX13" s="39">
        <v>153700</v>
      </c>
      <c r="FY13" s="39">
        <v>399300</v>
      </c>
      <c r="FZ13" s="39">
        <v>87500</v>
      </c>
      <c r="GA13" s="39">
        <v>6250</v>
      </c>
      <c r="GC13" s="39">
        <v>2355000</v>
      </c>
      <c r="GD13" s="39">
        <v>7902000</v>
      </c>
      <c r="GE13" s="39">
        <v>450</v>
      </c>
      <c r="GF13" s="39">
        <v>1050000</v>
      </c>
      <c r="GG13" s="39">
        <v>499400</v>
      </c>
      <c r="GH13" s="39">
        <v>750</v>
      </c>
      <c r="GI13" s="39">
        <v>42200</v>
      </c>
      <c r="GJ13" s="39">
        <v>374800</v>
      </c>
      <c r="GL13" s="39">
        <v>6375000</v>
      </c>
      <c r="GM13" s="39">
        <v>444600</v>
      </c>
      <c r="HJ13" s="39">
        <v>4816000</v>
      </c>
      <c r="HM13" s="39">
        <v>1323300</v>
      </c>
      <c r="HO13" s="39">
        <v>5300</v>
      </c>
      <c r="HP13" s="39">
        <v>8900</v>
      </c>
      <c r="HQ13" s="39">
        <v>534000</v>
      </c>
      <c r="HS13" s="39">
        <v>388500</v>
      </c>
      <c r="HU13" s="39">
        <v>1886000</v>
      </c>
      <c r="HV13" s="39">
        <v>25900</v>
      </c>
      <c r="HW13" s="39">
        <v>234600</v>
      </c>
      <c r="HY13" s="39">
        <v>28900</v>
      </c>
      <c r="IA13" s="39">
        <v>2470000</v>
      </c>
      <c r="IC13" s="39">
        <v>8417000</v>
      </c>
      <c r="ID13" s="39">
        <v>10713000</v>
      </c>
      <c r="IG13" s="39">
        <v>1299600</v>
      </c>
      <c r="IJ13" s="39">
        <v>145000</v>
      </c>
      <c r="IK13" s="39">
        <v>447100</v>
      </c>
      <c r="IM13" s="39">
        <v>887900</v>
      </c>
      <c r="IO13" s="39">
        <v>3670000</v>
      </c>
      <c r="IP13" s="39">
        <v>40800</v>
      </c>
      <c r="IQ13" s="39">
        <v>302900</v>
      </c>
      <c r="IS13" s="39">
        <v>896300</v>
      </c>
      <c r="IU13" s="39">
        <v>9072000</v>
      </c>
      <c r="IW13" s="39">
        <v>13961000</v>
      </c>
      <c r="IX13" s="39">
        <v>850000</v>
      </c>
      <c r="IY13" s="39">
        <v>0</v>
      </c>
      <c r="IZ13" s="39">
        <v>30400</v>
      </c>
      <c r="JA13" s="39">
        <v>0</v>
      </c>
      <c r="JB13" s="39">
        <v>190200</v>
      </c>
      <c r="JC13" s="39">
        <v>5300</v>
      </c>
      <c r="JD13" s="39">
        <v>8900</v>
      </c>
      <c r="JF13" s="39">
        <v>202000</v>
      </c>
      <c r="JG13" s="39">
        <v>0</v>
      </c>
      <c r="JH13" s="39">
        <v>117400</v>
      </c>
      <c r="JI13" s="39">
        <v>6100</v>
      </c>
      <c r="JJ13" s="39">
        <v>461000</v>
      </c>
      <c r="JK13" s="39">
        <v>18200</v>
      </c>
      <c r="JL13" s="39">
        <v>32600</v>
      </c>
      <c r="JO13" s="39">
        <v>11400</v>
      </c>
      <c r="JP13" s="39">
        <v>76900</v>
      </c>
      <c r="JQ13" s="39">
        <v>490000</v>
      </c>
      <c r="JS13" s="39">
        <v>1052000</v>
      </c>
      <c r="JT13" s="39">
        <v>1851000</v>
      </c>
      <c r="JV13" s="39">
        <v>25050</v>
      </c>
      <c r="JX13" s="39">
        <v>192800</v>
      </c>
      <c r="JY13" s="39">
        <v>17800</v>
      </c>
      <c r="JZ13" s="39">
        <v>145000</v>
      </c>
      <c r="KB13" s="39">
        <v>149900</v>
      </c>
      <c r="KD13" s="39">
        <v>255100</v>
      </c>
      <c r="KE13" s="39">
        <v>5700</v>
      </c>
      <c r="KF13" s="39">
        <v>848000</v>
      </c>
      <c r="KG13" s="39">
        <v>27200</v>
      </c>
      <c r="KH13" s="39">
        <v>46800</v>
      </c>
      <c r="KK13" s="39">
        <v>300100</v>
      </c>
      <c r="KL13" s="39">
        <v>68900</v>
      </c>
      <c r="KM13" s="39">
        <v>1814000</v>
      </c>
      <c r="KO13" s="39">
        <v>1878000</v>
      </c>
      <c r="KP13" s="39">
        <v>1862000</v>
      </c>
      <c r="KQ13" s="39">
        <v>0</v>
      </c>
      <c r="KR13" s="39">
        <v>0</v>
      </c>
      <c r="KS13" s="39">
        <v>607000</v>
      </c>
      <c r="KW13" s="39">
        <v>0</v>
      </c>
      <c r="KY13" s="39">
        <v>263000</v>
      </c>
      <c r="KZ13" s="39">
        <v>0</v>
      </c>
      <c r="LA13" s="39">
        <v>89000</v>
      </c>
      <c r="LB13" s="39">
        <v>56700</v>
      </c>
      <c r="LC13" s="39">
        <v>684000</v>
      </c>
      <c r="LD13" s="39">
        <v>2000</v>
      </c>
      <c r="LE13" s="39">
        <v>113000</v>
      </c>
      <c r="LH13" s="39">
        <v>9300</v>
      </c>
      <c r="LI13" s="39">
        <v>730000</v>
      </c>
      <c r="LK13" s="39">
        <v>5625000</v>
      </c>
      <c r="LL13" s="39">
        <v>3854000</v>
      </c>
      <c r="LN13" s="39">
        <v>1400</v>
      </c>
      <c r="LP13" s="39">
        <v>562500</v>
      </c>
      <c r="LV13" s="39">
        <v>228600</v>
      </c>
      <c r="LX13" s="39">
        <v>183700</v>
      </c>
      <c r="LY13" s="39">
        <v>52200</v>
      </c>
      <c r="LZ13" s="39">
        <v>1218000</v>
      </c>
      <c r="MA13" s="39">
        <v>2700</v>
      </c>
      <c r="MB13" s="39">
        <v>127400</v>
      </c>
      <c r="ME13" s="39">
        <v>6800</v>
      </c>
      <c r="MF13" s="39">
        <v>2268000</v>
      </c>
      <c r="MH13" s="39">
        <v>8872000</v>
      </c>
      <c r="MI13" s="39">
        <v>2104000</v>
      </c>
      <c r="MJ13" s="39">
        <v>0</v>
      </c>
      <c r="MK13" s="39">
        <v>0</v>
      </c>
      <c r="MM13" s="39">
        <v>526100</v>
      </c>
      <c r="MO13" s="39">
        <v>0</v>
      </c>
      <c r="MP13" s="39">
        <v>0</v>
      </c>
      <c r="MR13" s="39">
        <v>69000</v>
      </c>
      <c r="MS13" s="39">
        <v>0</v>
      </c>
      <c r="MT13" s="39">
        <v>182100</v>
      </c>
      <c r="MU13" s="39">
        <v>10100</v>
      </c>
      <c r="MV13" s="39">
        <v>741000</v>
      </c>
      <c r="MW13" s="39">
        <v>5700</v>
      </c>
      <c r="MX13" s="39">
        <v>89000</v>
      </c>
      <c r="MZ13" s="39">
        <v>17500</v>
      </c>
      <c r="NA13" s="39">
        <v>1600</v>
      </c>
      <c r="NB13" s="39">
        <v>1250000</v>
      </c>
      <c r="ND13" s="39">
        <v>1740000</v>
      </c>
      <c r="NE13" s="39">
        <v>5008000</v>
      </c>
      <c r="NF13" s="39">
        <v>0</v>
      </c>
      <c r="NI13" s="39">
        <v>544300</v>
      </c>
      <c r="NL13" s="39">
        <v>0</v>
      </c>
      <c r="NN13" s="39">
        <v>68600</v>
      </c>
      <c r="NP13" s="39">
        <v>449100</v>
      </c>
      <c r="NQ13" s="39">
        <v>10900</v>
      </c>
      <c r="NR13" s="39">
        <v>1604000</v>
      </c>
      <c r="NS13" s="39">
        <v>10900</v>
      </c>
      <c r="NT13" s="39">
        <v>128700</v>
      </c>
      <c r="NV13" s="39">
        <v>596200</v>
      </c>
      <c r="NW13" s="39">
        <v>1350</v>
      </c>
      <c r="NX13" s="39">
        <v>4990000</v>
      </c>
      <c r="NZ13" s="39">
        <v>3211000</v>
      </c>
      <c r="OA13" s="39">
        <v>60700</v>
      </c>
      <c r="OB13" s="39">
        <v>19400</v>
      </c>
      <c r="OC13" s="39">
        <v>5500</v>
      </c>
      <c r="OD13" s="39">
        <v>0</v>
      </c>
      <c r="OE13" s="39">
        <v>3050</v>
      </c>
      <c r="OF13" s="39">
        <v>25500</v>
      </c>
      <c r="OG13" s="39">
        <v>600</v>
      </c>
      <c r="OH13" s="39">
        <v>400</v>
      </c>
      <c r="OI13" s="39">
        <v>231000</v>
      </c>
      <c r="OJ13" s="39">
        <v>46500</v>
      </c>
      <c r="OK13" s="39">
        <v>100200</v>
      </c>
      <c r="OM13" s="39">
        <v>18100</v>
      </c>
      <c r="ON13" s="39">
        <v>227000</v>
      </c>
      <c r="OP13" s="39">
        <v>6750</v>
      </c>
      <c r="OQ13" s="39">
        <v>46300</v>
      </c>
      <c r="OR13" s="39">
        <v>1350</v>
      </c>
      <c r="OS13" s="39">
        <v>800</v>
      </c>
      <c r="OT13" s="39">
        <v>1361000</v>
      </c>
      <c r="OU13" s="39">
        <v>70800</v>
      </c>
    </row>
    <row r="14" spans="1:451" x14ac:dyDescent="0.25">
      <c r="A14" s="39">
        <v>1973</v>
      </c>
      <c r="B14" s="39">
        <v>4835800</v>
      </c>
      <c r="C14" s="39">
        <v>54100</v>
      </c>
      <c r="D14" s="39">
        <v>35150</v>
      </c>
      <c r="E14" s="39">
        <v>0</v>
      </c>
      <c r="F14" s="39">
        <v>1297100</v>
      </c>
      <c r="J14" s="39">
        <v>544700</v>
      </c>
      <c r="K14" s="39">
        <v>377400</v>
      </c>
      <c r="M14" s="39">
        <v>587000</v>
      </c>
      <c r="N14" s="39">
        <v>0</v>
      </c>
      <c r="O14" s="39">
        <v>810450</v>
      </c>
      <c r="P14" s="39">
        <v>135600</v>
      </c>
      <c r="Q14" s="39">
        <v>2724050</v>
      </c>
      <c r="R14" s="39">
        <v>26900</v>
      </c>
      <c r="S14" s="39">
        <v>259800</v>
      </c>
      <c r="U14" s="39">
        <v>190200</v>
      </c>
      <c r="V14" s="39">
        <v>27800</v>
      </c>
      <c r="W14" s="39">
        <v>52200</v>
      </c>
      <c r="X14" s="39">
        <v>5165000</v>
      </c>
      <c r="Z14" s="39">
        <v>9576650</v>
      </c>
      <c r="AA14" s="39">
        <v>10217800</v>
      </c>
      <c r="AB14" s="39">
        <v>78700</v>
      </c>
      <c r="AC14" s="39">
        <v>30750</v>
      </c>
      <c r="AE14" s="39">
        <v>1223700</v>
      </c>
      <c r="AI14" s="39">
        <v>2879700</v>
      </c>
      <c r="AJ14" s="39">
        <v>10969000</v>
      </c>
      <c r="AL14" s="39">
        <v>492800</v>
      </c>
      <c r="AN14" s="39">
        <v>1980700</v>
      </c>
      <c r="AO14" s="39">
        <v>118800</v>
      </c>
      <c r="AP14" s="39">
        <v>5070950</v>
      </c>
      <c r="AQ14" s="39">
        <v>43500</v>
      </c>
      <c r="AR14" s="39">
        <v>369000</v>
      </c>
      <c r="AT14" s="39">
        <v>396500</v>
      </c>
      <c r="AU14" s="39">
        <v>901800</v>
      </c>
      <c r="AV14" s="39">
        <v>41250</v>
      </c>
      <c r="AW14" s="39">
        <v>23253000</v>
      </c>
      <c r="AY14" s="39">
        <v>16160350</v>
      </c>
      <c r="AZ14" s="39">
        <v>0</v>
      </c>
      <c r="BB14" s="39">
        <v>14000</v>
      </c>
      <c r="BC14" s="39">
        <v>0</v>
      </c>
      <c r="BD14" s="39">
        <v>0</v>
      </c>
      <c r="BE14" s="39">
        <v>38400</v>
      </c>
      <c r="BF14" s="39">
        <v>45950</v>
      </c>
      <c r="BG14" s="39">
        <v>0</v>
      </c>
      <c r="BH14" s="39">
        <v>0</v>
      </c>
      <c r="BI14" s="39">
        <v>180000</v>
      </c>
      <c r="BJ14" s="39">
        <v>6650</v>
      </c>
      <c r="BK14" s="39">
        <v>21500</v>
      </c>
      <c r="BN14" s="39">
        <v>79250</v>
      </c>
      <c r="BO14" s="39">
        <v>69250</v>
      </c>
      <c r="BR14" s="39">
        <v>797000</v>
      </c>
      <c r="BS14" s="39">
        <v>14650</v>
      </c>
      <c r="BT14" s="39">
        <v>7300</v>
      </c>
      <c r="BV14" s="39">
        <v>0</v>
      </c>
      <c r="BW14" s="39">
        <v>32800</v>
      </c>
      <c r="BX14" s="39">
        <v>19850</v>
      </c>
      <c r="BY14" s="39">
        <v>0</v>
      </c>
      <c r="BZ14" s="39">
        <v>0</v>
      </c>
      <c r="CA14" s="39">
        <v>52000</v>
      </c>
      <c r="CB14" s="39">
        <v>3950</v>
      </c>
      <c r="CC14" s="39">
        <v>11300</v>
      </c>
      <c r="CF14" s="39">
        <v>0</v>
      </c>
      <c r="CG14" s="39">
        <v>69400</v>
      </c>
      <c r="CH14" s="39">
        <v>32500</v>
      </c>
      <c r="CL14" s="39">
        <v>234000</v>
      </c>
      <c r="CM14" s="39">
        <v>9450</v>
      </c>
      <c r="CN14" s="39">
        <v>2450</v>
      </c>
      <c r="CO14" s="39">
        <v>0</v>
      </c>
      <c r="CP14" s="39">
        <v>0</v>
      </c>
      <c r="CQ14" s="39">
        <v>2850</v>
      </c>
      <c r="CR14" s="39">
        <v>7100</v>
      </c>
      <c r="CS14" s="39">
        <v>0</v>
      </c>
      <c r="CU14" s="39">
        <v>62000</v>
      </c>
      <c r="CV14" s="39">
        <v>1300</v>
      </c>
      <c r="CW14" s="39">
        <v>3450</v>
      </c>
      <c r="DA14" s="39">
        <v>0</v>
      </c>
      <c r="DB14" s="39">
        <v>4500</v>
      </c>
      <c r="DC14" s="39">
        <v>9800</v>
      </c>
      <c r="DE14" s="39">
        <v>0</v>
      </c>
      <c r="DG14" s="39">
        <v>261000</v>
      </c>
      <c r="DH14" s="39">
        <v>2600</v>
      </c>
      <c r="DI14" s="39">
        <v>4250</v>
      </c>
      <c r="DJ14" s="39">
        <v>750</v>
      </c>
      <c r="DM14" s="39">
        <v>0</v>
      </c>
      <c r="DN14" s="39">
        <v>2750</v>
      </c>
      <c r="DO14" s="39">
        <v>19000</v>
      </c>
      <c r="DQ14" s="39">
        <v>66000</v>
      </c>
      <c r="DR14" s="39">
        <v>1400</v>
      </c>
      <c r="DS14" s="39">
        <v>6750</v>
      </c>
      <c r="DU14" s="39">
        <v>1100</v>
      </c>
      <c r="DX14" s="39">
        <v>0</v>
      </c>
      <c r="DY14" s="39">
        <v>5350</v>
      </c>
      <c r="DZ14" s="39">
        <v>26950</v>
      </c>
      <c r="ED14" s="39">
        <v>302000</v>
      </c>
      <c r="EE14" s="39">
        <v>2600</v>
      </c>
      <c r="EF14" s="39">
        <v>17400</v>
      </c>
      <c r="EG14" s="39">
        <v>700</v>
      </c>
      <c r="EH14" s="39">
        <v>4500</v>
      </c>
      <c r="EJ14" s="39">
        <v>48200</v>
      </c>
      <c r="EK14" s="39">
        <v>70000</v>
      </c>
      <c r="EL14" s="39">
        <v>0</v>
      </c>
      <c r="EM14" s="39">
        <v>48600</v>
      </c>
      <c r="EN14" s="39">
        <v>263000</v>
      </c>
      <c r="EO14" s="39">
        <v>350</v>
      </c>
      <c r="EP14" s="39">
        <v>1700</v>
      </c>
      <c r="EQ14" s="39">
        <v>0</v>
      </c>
      <c r="ER14" s="39">
        <v>2300</v>
      </c>
      <c r="ES14" s="39">
        <v>1083000</v>
      </c>
      <c r="ET14" s="39">
        <v>17800</v>
      </c>
      <c r="EU14" s="39">
        <v>23000</v>
      </c>
      <c r="EV14" s="39">
        <v>700</v>
      </c>
      <c r="EW14" s="39">
        <v>4050</v>
      </c>
      <c r="EY14" s="39">
        <v>214300</v>
      </c>
      <c r="EZ14" s="39">
        <v>2056000</v>
      </c>
      <c r="FB14" s="39">
        <v>69100</v>
      </c>
      <c r="FC14" s="39">
        <v>295700</v>
      </c>
      <c r="FD14" s="39">
        <v>400</v>
      </c>
      <c r="FE14" s="39">
        <v>2100</v>
      </c>
      <c r="FG14" s="39">
        <v>96500</v>
      </c>
      <c r="FH14" s="39">
        <v>4878000</v>
      </c>
      <c r="FI14" s="39">
        <v>29700</v>
      </c>
      <c r="FJ14" s="39">
        <v>141600</v>
      </c>
      <c r="FK14" s="39">
        <v>53400</v>
      </c>
      <c r="FL14" s="39">
        <v>3600</v>
      </c>
      <c r="FM14" s="39">
        <v>0</v>
      </c>
      <c r="FN14" s="39">
        <v>490000</v>
      </c>
      <c r="FO14" s="39">
        <v>291000</v>
      </c>
      <c r="FP14" s="39">
        <v>0</v>
      </c>
      <c r="FQ14" s="39">
        <v>354100</v>
      </c>
      <c r="FR14" s="39">
        <v>242800</v>
      </c>
      <c r="FS14" s="39">
        <v>650</v>
      </c>
      <c r="FT14" s="39">
        <v>22700</v>
      </c>
      <c r="FU14" s="39">
        <v>190200</v>
      </c>
      <c r="FV14" s="39">
        <v>0</v>
      </c>
      <c r="FW14" s="39">
        <v>1117000</v>
      </c>
      <c r="FX14" s="39">
        <v>157700</v>
      </c>
      <c r="FY14" s="39">
        <v>375700</v>
      </c>
      <c r="FZ14" s="39">
        <v>78000</v>
      </c>
      <c r="GA14" s="39">
        <v>4900</v>
      </c>
      <c r="GC14" s="39">
        <v>2643000</v>
      </c>
      <c r="GD14" s="39">
        <v>8491000</v>
      </c>
      <c r="GF14" s="39">
        <v>1007300</v>
      </c>
      <c r="GG14" s="39">
        <v>434900</v>
      </c>
      <c r="GH14" s="39">
        <v>750</v>
      </c>
      <c r="GI14" s="39">
        <v>39100</v>
      </c>
      <c r="GJ14" s="39">
        <v>396500</v>
      </c>
      <c r="GL14" s="39">
        <v>6510000</v>
      </c>
      <c r="GM14" s="39">
        <v>414400</v>
      </c>
      <c r="HJ14" s="39">
        <v>4594000</v>
      </c>
      <c r="HM14" s="39">
        <v>1274800</v>
      </c>
      <c r="HO14" s="39">
        <v>6500</v>
      </c>
      <c r="HP14" s="39">
        <v>9700</v>
      </c>
      <c r="HQ14" s="39">
        <v>587000</v>
      </c>
      <c r="HS14" s="39">
        <v>366300</v>
      </c>
      <c r="HU14" s="39">
        <v>2144000</v>
      </c>
      <c r="HV14" s="39">
        <v>25500</v>
      </c>
      <c r="HW14" s="39">
        <v>234800</v>
      </c>
      <c r="HY14" s="39">
        <v>25500</v>
      </c>
      <c r="IA14" s="39">
        <v>2550000</v>
      </c>
      <c r="IC14" s="39">
        <v>9348000</v>
      </c>
      <c r="ID14" s="39">
        <v>9667000</v>
      </c>
      <c r="IG14" s="39">
        <v>1206500</v>
      </c>
      <c r="IJ14" s="39">
        <v>150000</v>
      </c>
      <c r="IK14" s="39">
        <v>492800</v>
      </c>
      <c r="IM14" s="39">
        <v>818400</v>
      </c>
      <c r="IO14" s="39">
        <v>4211000</v>
      </c>
      <c r="IP14" s="39">
        <v>41700</v>
      </c>
      <c r="IQ14" s="39">
        <v>326400</v>
      </c>
      <c r="IS14" s="39">
        <v>805300</v>
      </c>
      <c r="IU14" s="39">
        <v>9798000</v>
      </c>
      <c r="IW14" s="39">
        <v>15620000</v>
      </c>
      <c r="IX14" s="39">
        <v>850000</v>
      </c>
      <c r="IY14" s="39">
        <v>0</v>
      </c>
      <c r="IZ14" s="39">
        <v>26300</v>
      </c>
      <c r="JA14" s="39">
        <v>0</v>
      </c>
      <c r="JB14" s="39">
        <v>161900</v>
      </c>
      <c r="JC14" s="39">
        <v>6500</v>
      </c>
      <c r="JD14" s="39">
        <v>9700</v>
      </c>
      <c r="JF14" s="39">
        <v>243000</v>
      </c>
      <c r="JG14" s="39">
        <v>0</v>
      </c>
      <c r="JH14" s="39">
        <v>119400</v>
      </c>
      <c r="JI14" s="39">
        <v>16200</v>
      </c>
      <c r="JJ14" s="39">
        <v>526000</v>
      </c>
      <c r="JK14" s="39">
        <v>14200</v>
      </c>
      <c r="JL14" s="39">
        <v>32800</v>
      </c>
      <c r="JO14" s="39">
        <v>10000</v>
      </c>
      <c r="JP14" s="39">
        <v>50600</v>
      </c>
      <c r="JQ14" s="39">
        <v>490000</v>
      </c>
      <c r="JS14" s="39">
        <v>1214000</v>
      </c>
      <c r="JT14" s="39">
        <v>1807000</v>
      </c>
      <c r="JV14" s="39">
        <v>19600</v>
      </c>
      <c r="JX14" s="39">
        <v>174600</v>
      </c>
      <c r="JY14" s="39">
        <v>22400</v>
      </c>
      <c r="JZ14" s="39">
        <v>150000</v>
      </c>
      <c r="KB14" s="39">
        <v>193000</v>
      </c>
      <c r="KD14" s="39">
        <v>255100</v>
      </c>
      <c r="KE14" s="39">
        <v>14500</v>
      </c>
      <c r="KF14" s="39">
        <v>972000</v>
      </c>
      <c r="KG14" s="39">
        <v>22850</v>
      </c>
      <c r="KH14" s="39">
        <v>54100</v>
      </c>
      <c r="KK14" s="39">
        <v>279000</v>
      </c>
      <c r="KL14" s="39">
        <v>39700</v>
      </c>
      <c r="KM14" s="39">
        <v>1996000</v>
      </c>
      <c r="KO14" s="39">
        <v>2095000</v>
      </c>
      <c r="KP14" s="39">
        <v>1700000</v>
      </c>
      <c r="KQ14" s="39">
        <v>0</v>
      </c>
      <c r="KR14" s="39">
        <v>0</v>
      </c>
      <c r="KS14" s="39">
        <v>586800</v>
      </c>
      <c r="KW14" s="39">
        <v>0</v>
      </c>
      <c r="KY14" s="39">
        <v>263000</v>
      </c>
      <c r="KZ14" s="39">
        <v>0</v>
      </c>
      <c r="LA14" s="39">
        <v>85000</v>
      </c>
      <c r="LB14" s="39">
        <v>91100</v>
      </c>
      <c r="LC14" s="39">
        <v>809000</v>
      </c>
      <c r="LD14" s="39">
        <v>1600</v>
      </c>
      <c r="LE14" s="39">
        <v>105000</v>
      </c>
      <c r="LH14" s="39">
        <v>1000</v>
      </c>
      <c r="LI14" s="39">
        <v>770000</v>
      </c>
      <c r="LK14" s="39">
        <v>6232000</v>
      </c>
      <c r="LL14" s="39">
        <v>3571000</v>
      </c>
      <c r="LN14" s="39">
        <v>1100</v>
      </c>
      <c r="LP14" s="39">
        <v>544300</v>
      </c>
      <c r="LV14" s="39">
        <v>226100</v>
      </c>
      <c r="LX14" s="39">
        <v>179600</v>
      </c>
      <c r="LY14" s="39">
        <v>81600</v>
      </c>
      <c r="LZ14" s="39">
        <v>1527000</v>
      </c>
      <c r="MA14" s="39">
        <v>2500</v>
      </c>
      <c r="MB14" s="39">
        <v>125100</v>
      </c>
      <c r="ME14" s="39">
        <v>900</v>
      </c>
      <c r="MF14" s="39">
        <v>2631000</v>
      </c>
      <c r="MH14" s="39">
        <v>10069000</v>
      </c>
      <c r="MI14" s="39">
        <v>2044000</v>
      </c>
      <c r="MJ14" s="39">
        <v>0</v>
      </c>
      <c r="MK14" s="39">
        <v>0</v>
      </c>
      <c r="MM14" s="39">
        <v>526100</v>
      </c>
      <c r="MO14" s="39">
        <v>0</v>
      </c>
      <c r="MP14" s="39">
        <v>0</v>
      </c>
      <c r="MR14" s="39">
        <v>81000</v>
      </c>
      <c r="MS14" s="39">
        <v>0</v>
      </c>
      <c r="MT14" s="39">
        <v>161900</v>
      </c>
      <c r="MU14" s="39">
        <v>28300</v>
      </c>
      <c r="MV14" s="39">
        <v>809000</v>
      </c>
      <c r="MW14" s="39">
        <v>9700</v>
      </c>
      <c r="MX14" s="39">
        <v>97000</v>
      </c>
      <c r="MZ14" s="39">
        <v>15500</v>
      </c>
      <c r="NA14" s="39">
        <v>600</v>
      </c>
      <c r="NB14" s="39">
        <v>1290000</v>
      </c>
      <c r="ND14" s="39">
        <v>1902000</v>
      </c>
      <c r="NE14" s="39">
        <v>4289000</v>
      </c>
      <c r="NF14" s="39">
        <v>0</v>
      </c>
      <c r="NI14" s="39">
        <v>487600</v>
      </c>
      <c r="NL14" s="39">
        <v>0</v>
      </c>
      <c r="NN14" s="39">
        <v>73700</v>
      </c>
      <c r="NP14" s="39">
        <v>383700</v>
      </c>
      <c r="NQ14" s="39">
        <v>22700</v>
      </c>
      <c r="NR14" s="39">
        <v>1712000</v>
      </c>
      <c r="NS14" s="39">
        <v>16350</v>
      </c>
      <c r="NT14" s="39">
        <v>147200</v>
      </c>
      <c r="NV14" s="39">
        <v>526300</v>
      </c>
      <c r="NW14" s="39">
        <v>650</v>
      </c>
      <c r="NX14" s="39">
        <v>5171000</v>
      </c>
      <c r="NZ14" s="39">
        <v>3456000</v>
      </c>
      <c r="OA14" s="39">
        <v>68800</v>
      </c>
      <c r="OB14" s="39">
        <v>22300</v>
      </c>
      <c r="OC14" s="39">
        <v>6700</v>
      </c>
      <c r="OD14" s="39">
        <v>0</v>
      </c>
      <c r="OE14" s="39">
        <v>3050</v>
      </c>
      <c r="OF14" s="39">
        <v>28300</v>
      </c>
      <c r="OG14" s="39">
        <v>400</v>
      </c>
      <c r="OH14" s="39">
        <v>600</v>
      </c>
      <c r="OI14" s="39">
        <v>235000</v>
      </c>
      <c r="OJ14" s="39">
        <v>46500</v>
      </c>
      <c r="OK14" s="39">
        <v>130600</v>
      </c>
      <c r="OM14" s="39">
        <v>17200</v>
      </c>
      <c r="ON14" s="39">
        <v>272000</v>
      </c>
      <c r="OP14" s="39">
        <v>6650</v>
      </c>
      <c r="OQ14" s="39">
        <v>60100</v>
      </c>
      <c r="OR14" s="39">
        <v>650</v>
      </c>
      <c r="OS14" s="39">
        <v>1400</v>
      </c>
      <c r="OT14" s="39">
        <v>1270000</v>
      </c>
      <c r="OU14" s="39">
        <v>81600</v>
      </c>
    </row>
    <row r="15" spans="1:451" x14ac:dyDescent="0.25">
      <c r="A15" s="39">
        <v>1974</v>
      </c>
      <c r="B15" s="39">
        <v>4769150</v>
      </c>
      <c r="C15" s="39">
        <v>73300</v>
      </c>
      <c r="D15" s="39">
        <v>28050</v>
      </c>
      <c r="E15" s="39">
        <v>0</v>
      </c>
      <c r="F15" s="39">
        <v>1278800</v>
      </c>
      <c r="J15" s="39">
        <v>597000</v>
      </c>
      <c r="K15" s="39">
        <v>467900</v>
      </c>
      <c r="M15" s="39">
        <v>587000</v>
      </c>
      <c r="N15" s="39">
        <v>0</v>
      </c>
      <c r="O15" s="39">
        <v>728450</v>
      </c>
      <c r="P15" s="39">
        <v>141600</v>
      </c>
      <c r="Q15" s="39">
        <v>2499800</v>
      </c>
      <c r="R15" s="39">
        <v>31950</v>
      </c>
      <c r="S15" s="39">
        <v>351900</v>
      </c>
      <c r="U15" s="39">
        <v>167900</v>
      </c>
      <c r="V15" s="39">
        <v>27300</v>
      </c>
      <c r="W15" s="39">
        <v>8500</v>
      </c>
      <c r="X15" s="39">
        <v>5325000</v>
      </c>
      <c r="Z15" s="39">
        <v>8937950</v>
      </c>
      <c r="AA15" s="39">
        <v>8790650</v>
      </c>
      <c r="AB15" s="39">
        <v>101950</v>
      </c>
      <c r="AC15" s="39">
        <v>29500</v>
      </c>
      <c r="AE15" s="39">
        <v>1163500</v>
      </c>
      <c r="AI15" s="39">
        <v>2620100</v>
      </c>
      <c r="AJ15" s="39">
        <v>11873000</v>
      </c>
      <c r="AL15" s="39">
        <v>350500</v>
      </c>
      <c r="AN15" s="39">
        <v>1635850</v>
      </c>
      <c r="AO15" s="39">
        <v>117900</v>
      </c>
      <c r="AP15" s="39">
        <v>3977550</v>
      </c>
      <c r="AQ15" s="39">
        <v>46000</v>
      </c>
      <c r="AR15" s="39">
        <v>498400</v>
      </c>
      <c r="AT15" s="39">
        <v>300700</v>
      </c>
      <c r="AU15" s="39">
        <v>751600</v>
      </c>
      <c r="AV15" s="39">
        <v>8300</v>
      </c>
      <c r="AW15" s="39">
        <v>23149000</v>
      </c>
      <c r="AY15" s="39">
        <v>13302300</v>
      </c>
      <c r="AZ15" s="39">
        <v>0</v>
      </c>
      <c r="BB15" s="39">
        <v>12950</v>
      </c>
      <c r="BC15" s="39">
        <v>0</v>
      </c>
      <c r="BD15" s="39">
        <v>0</v>
      </c>
      <c r="BE15" s="39">
        <v>36600</v>
      </c>
      <c r="BF15" s="39">
        <v>49000</v>
      </c>
      <c r="BG15" s="39">
        <v>0</v>
      </c>
      <c r="BH15" s="39">
        <v>0</v>
      </c>
      <c r="BI15" s="39">
        <v>184000</v>
      </c>
      <c r="BJ15" s="39">
        <v>9050</v>
      </c>
      <c r="BK15" s="39">
        <v>34050</v>
      </c>
      <c r="BN15" s="39">
        <v>102150</v>
      </c>
      <c r="BO15" s="39">
        <v>92850</v>
      </c>
      <c r="BR15" s="39">
        <v>765000</v>
      </c>
      <c r="BS15" s="39">
        <v>25200</v>
      </c>
      <c r="BT15" s="39">
        <v>8100</v>
      </c>
      <c r="BV15" s="39">
        <v>0</v>
      </c>
      <c r="BW15" s="39">
        <v>31200</v>
      </c>
      <c r="BX15" s="39">
        <v>20650</v>
      </c>
      <c r="BY15" s="39">
        <v>0</v>
      </c>
      <c r="BZ15" s="39">
        <v>0</v>
      </c>
      <c r="CA15" s="39">
        <v>53000</v>
      </c>
      <c r="CB15" s="39">
        <v>5900</v>
      </c>
      <c r="CC15" s="39">
        <v>22800</v>
      </c>
      <c r="CF15" s="39">
        <v>0</v>
      </c>
      <c r="CG15" s="39">
        <v>89000</v>
      </c>
      <c r="CH15" s="39">
        <v>43250</v>
      </c>
      <c r="CL15" s="39">
        <v>210000</v>
      </c>
      <c r="CM15" s="39">
        <v>17650</v>
      </c>
      <c r="CN15" s="39">
        <v>1550</v>
      </c>
      <c r="CO15" s="39">
        <v>0</v>
      </c>
      <c r="CP15" s="39">
        <v>0</v>
      </c>
      <c r="CQ15" s="39">
        <v>2900</v>
      </c>
      <c r="CR15" s="39">
        <v>7700</v>
      </c>
      <c r="CS15" s="39">
        <v>0</v>
      </c>
      <c r="CU15" s="39">
        <v>66000</v>
      </c>
      <c r="CV15" s="39">
        <v>1350</v>
      </c>
      <c r="CW15" s="39">
        <v>3750</v>
      </c>
      <c r="DA15" s="39">
        <v>0</v>
      </c>
      <c r="DB15" s="39">
        <v>7250</v>
      </c>
      <c r="DC15" s="39">
        <v>14200</v>
      </c>
      <c r="DE15" s="39">
        <v>0</v>
      </c>
      <c r="DG15" s="39">
        <v>304000</v>
      </c>
      <c r="DH15" s="39">
        <v>3250</v>
      </c>
      <c r="DI15" s="39">
        <v>3300</v>
      </c>
      <c r="DJ15" s="39">
        <v>950</v>
      </c>
      <c r="DM15" s="39">
        <v>0</v>
      </c>
      <c r="DN15" s="39">
        <v>2500</v>
      </c>
      <c r="DO15" s="39">
        <v>20650</v>
      </c>
      <c r="DQ15" s="39">
        <v>65000</v>
      </c>
      <c r="DR15" s="39">
        <v>1800</v>
      </c>
      <c r="DS15" s="39">
        <v>7500</v>
      </c>
      <c r="DU15" s="39">
        <v>1850</v>
      </c>
      <c r="DX15" s="39">
        <v>0</v>
      </c>
      <c r="DY15" s="39">
        <v>5900</v>
      </c>
      <c r="DZ15" s="39">
        <v>35400</v>
      </c>
      <c r="ED15" s="39">
        <v>251000</v>
      </c>
      <c r="EE15" s="39">
        <v>4300</v>
      </c>
      <c r="EF15" s="39">
        <v>17800</v>
      </c>
      <c r="EG15" s="39">
        <v>700</v>
      </c>
      <c r="EH15" s="39">
        <v>4000</v>
      </c>
      <c r="EJ15" s="39">
        <v>53000</v>
      </c>
      <c r="EK15" s="39">
        <v>81300</v>
      </c>
      <c r="EL15" s="39">
        <v>0</v>
      </c>
      <c r="EM15" s="39">
        <v>46100</v>
      </c>
      <c r="EN15" s="39">
        <v>252900</v>
      </c>
      <c r="EO15" s="39">
        <v>450</v>
      </c>
      <c r="EP15" s="39">
        <v>2400</v>
      </c>
      <c r="EQ15" s="39">
        <v>0</v>
      </c>
      <c r="ER15" s="39">
        <v>2300</v>
      </c>
      <c r="ES15" s="39">
        <v>1083000</v>
      </c>
      <c r="ET15" s="39">
        <v>24300</v>
      </c>
      <c r="EU15" s="39">
        <v>29800</v>
      </c>
      <c r="EV15" s="39">
        <v>850</v>
      </c>
      <c r="EW15" s="39">
        <v>4250</v>
      </c>
      <c r="EY15" s="39">
        <v>232300</v>
      </c>
      <c r="EZ15" s="39">
        <v>2302000</v>
      </c>
      <c r="FB15" s="39">
        <v>87000</v>
      </c>
      <c r="FC15" s="39">
        <v>367200</v>
      </c>
      <c r="FD15" s="39">
        <v>500</v>
      </c>
      <c r="FE15" s="39">
        <v>3300</v>
      </c>
      <c r="FG15" s="39">
        <v>74400</v>
      </c>
      <c r="FH15" s="39">
        <v>4518000</v>
      </c>
      <c r="FI15" s="39">
        <v>41800</v>
      </c>
      <c r="FJ15" s="39">
        <v>137600</v>
      </c>
      <c r="FK15" s="39">
        <v>72600</v>
      </c>
      <c r="FL15" s="39">
        <v>6900</v>
      </c>
      <c r="FM15" s="39">
        <v>0</v>
      </c>
      <c r="FN15" s="39">
        <v>542000</v>
      </c>
      <c r="FO15" s="39">
        <v>368000</v>
      </c>
      <c r="FP15" s="39">
        <v>0</v>
      </c>
      <c r="FQ15" s="39">
        <v>331800</v>
      </c>
      <c r="FR15" s="39">
        <v>228600</v>
      </c>
      <c r="FS15" s="39">
        <v>600</v>
      </c>
      <c r="FT15" s="39">
        <v>23900</v>
      </c>
      <c r="FU15" s="39">
        <v>167900</v>
      </c>
      <c r="FV15" s="39">
        <v>0</v>
      </c>
      <c r="FW15" s="39">
        <v>1125000</v>
      </c>
      <c r="FX15" s="39">
        <v>175300</v>
      </c>
      <c r="FY15" s="39">
        <v>335500</v>
      </c>
      <c r="FZ15" s="39">
        <v>101100</v>
      </c>
      <c r="GA15" s="39">
        <v>8150</v>
      </c>
      <c r="GC15" s="39">
        <v>2383000</v>
      </c>
      <c r="GD15" s="39">
        <v>9081000</v>
      </c>
      <c r="GF15" s="39">
        <v>889500</v>
      </c>
      <c r="GG15" s="39">
        <v>409500</v>
      </c>
      <c r="GH15" s="39">
        <v>600</v>
      </c>
      <c r="GI15" s="39">
        <v>44200</v>
      </c>
      <c r="GJ15" s="39">
        <v>300700</v>
      </c>
      <c r="GL15" s="39">
        <v>5801000</v>
      </c>
      <c r="GM15" s="39">
        <v>529600</v>
      </c>
      <c r="HJ15" s="39">
        <v>4532000</v>
      </c>
      <c r="HM15" s="39">
        <v>1254500</v>
      </c>
      <c r="HO15" s="39">
        <v>2000</v>
      </c>
      <c r="HP15" s="39">
        <v>11300</v>
      </c>
      <c r="HQ15" s="39">
        <v>587000</v>
      </c>
      <c r="HS15" s="39">
        <v>311500</v>
      </c>
      <c r="HU15" s="39">
        <v>1943000</v>
      </c>
      <c r="HV15" s="39">
        <v>30500</v>
      </c>
      <c r="HW15" s="39">
        <v>324800</v>
      </c>
      <c r="HY15" s="39">
        <v>25000</v>
      </c>
      <c r="IA15" s="39">
        <v>2680000</v>
      </c>
      <c r="IC15" s="39">
        <v>8701000</v>
      </c>
      <c r="ID15" s="39">
        <v>8252000</v>
      </c>
      <c r="IG15" s="39">
        <v>1143100</v>
      </c>
      <c r="IJ15" s="39">
        <v>191000</v>
      </c>
      <c r="IK15" s="39">
        <v>350500</v>
      </c>
      <c r="IM15" s="39">
        <v>551100</v>
      </c>
      <c r="IO15" s="39">
        <v>3054000</v>
      </c>
      <c r="IP15" s="39">
        <v>44100</v>
      </c>
      <c r="IQ15" s="39">
        <v>449000</v>
      </c>
      <c r="IS15" s="39">
        <v>677200</v>
      </c>
      <c r="IU15" s="39">
        <v>10614000</v>
      </c>
      <c r="IW15" s="39">
        <v>12654000</v>
      </c>
      <c r="IX15" s="39">
        <v>728000</v>
      </c>
      <c r="IY15" s="39">
        <v>0</v>
      </c>
      <c r="IZ15" s="39">
        <v>16200</v>
      </c>
      <c r="JA15" s="39">
        <v>0</v>
      </c>
      <c r="JB15" s="39">
        <v>202300</v>
      </c>
      <c r="JC15" s="39">
        <v>2000</v>
      </c>
      <c r="JD15" s="39">
        <v>11300</v>
      </c>
      <c r="JF15" s="39">
        <v>283000</v>
      </c>
      <c r="JG15" s="39">
        <v>0</v>
      </c>
      <c r="JH15" s="39">
        <v>80900</v>
      </c>
      <c r="JI15" s="39">
        <v>16200</v>
      </c>
      <c r="JJ15" s="39">
        <v>486000</v>
      </c>
      <c r="JK15" s="39">
        <v>16200</v>
      </c>
      <c r="JL15" s="39">
        <v>40800</v>
      </c>
      <c r="JO15" s="39">
        <v>10900</v>
      </c>
      <c r="JP15" s="39">
        <v>8500</v>
      </c>
      <c r="JQ15" s="39">
        <v>510000</v>
      </c>
      <c r="JS15" s="39">
        <v>1133000</v>
      </c>
      <c r="JT15" s="39">
        <v>1154000</v>
      </c>
      <c r="JV15" s="39">
        <v>15250</v>
      </c>
      <c r="JX15" s="39">
        <v>192800</v>
      </c>
      <c r="JY15" s="39">
        <v>4800</v>
      </c>
      <c r="JZ15" s="39">
        <v>191000</v>
      </c>
      <c r="KB15" s="39">
        <v>167600</v>
      </c>
      <c r="KD15" s="39">
        <v>122500</v>
      </c>
      <c r="KE15" s="39">
        <v>13600</v>
      </c>
      <c r="KF15" s="39">
        <v>663000</v>
      </c>
      <c r="KG15" s="39">
        <v>22600</v>
      </c>
      <c r="KH15" s="39">
        <v>63000</v>
      </c>
      <c r="KK15" s="39">
        <v>200900</v>
      </c>
      <c r="KL15" s="39">
        <v>8300</v>
      </c>
      <c r="KM15" s="39">
        <v>2177000</v>
      </c>
      <c r="KO15" s="39">
        <v>1605000</v>
      </c>
      <c r="KP15" s="39">
        <v>1700000</v>
      </c>
      <c r="KQ15" s="39">
        <v>0</v>
      </c>
      <c r="KR15" s="39">
        <v>0</v>
      </c>
      <c r="KS15" s="39">
        <v>586800</v>
      </c>
      <c r="KW15" s="39">
        <v>0</v>
      </c>
      <c r="KY15" s="39">
        <v>223000</v>
      </c>
      <c r="KZ15" s="39">
        <v>0</v>
      </c>
      <c r="LA15" s="39">
        <v>80900</v>
      </c>
      <c r="LB15" s="39">
        <v>80900</v>
      </c>
      <c r="LC15" s="39">
        <v>769000</v>
      </c>
      <c r="LD15" s="39">
        <v>2600</v>
      </c>
      <c r="LE15" s="39">
        <v>142000</v>
      </c>
      <c r="LH15" s="39">
        <v>0</v>
      </c>
      <c r="LI15" s="39">
        <v>810000</v>
      </c>
      <c r="LK15" s="39">
        <v>5868000</v>
      </c>
      <c r="LL15" s="39">
        <v>2918000</v>
      </c>
      <c r="LP15" s="39">
        <v>526200</v>
      </c>
      <c r="LV15" s="39">
        <v>119400</v>
      </c>
      <c r="LX15" s="39">
        <v>130600</v>
      </c>
      <c r="LY15" s="39">
        <v>68000</v>
      </c>
      <c r="LZ15" s="39">
        <v>1157000</v>
      </c>
      <c r="MA15" s="39">
        <v>3800</v>
      </c>
      <c r="MB15" s="39">
        <v>175800</v>
      </c>
      <c r="ME15" s="39">
        <v>0</v>
      </c>
      <c r="MF15" s="39">
        <v>2903000</v>
      </c>
      <c r="MH15" s="39">
        <v>8273000</v>
      </c>
      <c r="MI15" s="39">
        <v>2104000</v>
      </c>
      <c r="MJ15" s="39">
        <v>0</v>
      </c>
      <c r="MK15" s="39">
        <v>0</v>
      </c>
      <c r="MM15" s="39">
        <v>465400</v>
      </c>
      <c r="MO15" s="39">
        <v>0</v>
      </c>
      <c r="MP15" s="39">
        <v>0</v>
      </c>
      <c r="MR15" s="39">
        <v>81000</v>
      </c>
      <c r="MS15" s="39">
        <v>0</v>
      </c>
      <c r="MT15" s="39">
        <v>149700</v>
      </c>
      <c r="MU15" s="39">
        <v>44500</v>
      </c>
      <c r="MV15" s="39">
        <v>688000</v>
      </c>
      <c r="MW15" s="39">
        <v>11700</v>
      </c>
      <c r="MX15" s="39">
        <v>142000</v>
      </c>
      <c r="MZ15" s="39">
        <v>14100</v>
      </c>
      <c r="NA15" s="39">
        <v>0</v>
      </c>
      <c r="NB15" s="39">
        <v>1360000</v>
      </c>
      <c r="ND15" s="39">
        <v>1700000</v>
      </c>
      <c r="NE15" s="39">
        <v>4180000</v>
      </c>
      <c r="NF15" s="39">
        <v>0</v>
      </c>
      <c r="NI15" s="39">
        <v>424100</v>
      </c>
      <c r="NL15" s="39">
        <v>0</v>
      </c>
      <c r="NN15" s="39">
        <v>63500</v>
      </c>
      <c r="NP15" s="39">
        <v>298000</v>
      </c>
      <c r="NQ15" s="39">
        <v>36300</v>
      </c>
      <c r="NR15" s="39">
        <v>1234000</v>
      </c>
      <c r="NS15" s="39">
        <v>17700</v>
      </c>
      <c r="NT15" s="39">
        <v>210200</v>
      </c>
      <c r="NV15" s="39">
        <v>476300</v>
      </c>
      <c r="NW15" s="39">
        <v>0</v>
      </c>
      <c r="NX15" s="39">
        <v>5534000</v>
      </c>
      <c r="NZ15" s="39">
        <v>2776000</v>
      </c>
      <c r="OA15" s="39">
        <v>68800</v>
      </c>
      <c r="OB15" s="39">
        <v>24300</v>
      </c>
      <c r="OC15" s="39">
        <v>7300</v>
      </c>
      <c r="OD15" s="39">
        <v>0</v>
      </c>
      <c r="OE15" s="39">
        <v>2450</v>
      </c>
      <c r="OF15" s="39">
        <v>26300</v>
      </c>
      <c r="OG15" s="39">
        <v>400</v>
      </c>
      <c r="OH15" s="39">
        <v>800</v>
      </c>
      <c r="OI15" s="39">
        <v>253000</v>
      </c>
      <c r="OJ15" s="39">
        <v>28300</v>
      </c>
      <c r="OK15" s="39">
        <v>139300</v>
      </c>
      <c r="OM15" s="39">
        <v>20400</v>
      </c>
      <c r="ON15" s="39">
        <v>299000</v>
      </c>
      <c r="OP15" s="39">
        <v>6100</v>
      </c>
      <c r="OQ15" s="39">
        <v>54000</v>
      </c>
      <c r="OR15" s="39">
        <v>800</v>
      </c>
      <c r="OS15" s="39">
        <v>1900</v>
      </c>
      <c r="OT15" s="39">
        <v>1451000</v>
      </c>
      <c r="OU15" s="39">
        <v>51700</v>
      </c>
    </row>
    <row r="16" spans="1:451" x14ac:dyDescent="0.25">
      <c r="A16" s="39">
        <v>1975</v>
      </c>
      <c r="B16" s="39">
        <v>4462450</v>
      </c>
      <c r="C16" s="39">
        <v>66000</v>
      </c>
      <c r="D16" s="39">
        <v>21050</v>
      </c>
      <c r="E16" s="39">
        <v>0</v>
      </c>
      <c r="F16" s="39">
        <v>1829200</v>
      </c>
      <c r="J16" s="39">
        <v>635300</v>
      </c>
      <c r="K16" s="39">
        <v>474750</v>
      </c>
      <c r="M16" s="39">
        <v>567000</v>
      </c>
      <c r="N16" s="39">
        <v>0</v>
      </c>
      <c r="O16" s="39">
        <v>736550</v>
      </c>
      <c r="P16" s="39">
        <v>66000</v>
      </c>
      <c r="Q16" s="39">
        <v>2414500</v>
      </c>
      <c r="R16" s="39">
        <v>30600</v>
      </c>
      <c r="S16" s="39">
        <v>333300</v>
      </c>
      <c r="U16" s="39">
        <v>157800</v>
      </c>
      <c r="V16" s="39">
        <v>32100</v>
      </c>
      <c r="W16" s="39">
        <v>25100</v>
      </c>
      <c r="X16" s="39">
        <v>5342000</v>
      </c>
      <c r="Z16" s="39">
        <v>9480550</v>
      </c>
      <c r="AA16" s="39">
        <v>9509000</v>
      </c>
      <c r="AB16" s="39">
        <v>91000</v>
      </c>
      <c r="AC16" s="39">
        <v>21950</v>
      </c>
      <c r="AE16" s="39">
        <v>1839200</v>
      </c>
      <c r="AI16" s="39">
        <v>3644700</v>
      </c>
      <c r="AJ16" s="39">
        <v>14528000</v>
      </c>
      <c r="AL16" s="39">
        <v>444600</v>
      </c>
      <c r="AN16" s="39">
        <v>1819600</v>
      </c>
      <c r="AO16" s="39">
        <v>50200</v>
      </c>
      <c r="AP16" s="39">
        <v>4480200</v>
      </c>
      <c r="AQ16" s="39">
        <v>49250</v>
      </c>
      <c r="AR16" s="39">
        <v>550300</v>
      </c>
      <c r="AT16" s="39">
        <v>366800</v>
      </c>
      <c r="AU16" s="39">
        <v>942500</v>
      </c>
      <c r="AV16" s="39">
        <v>29900</v>
      </c>
      <c r="AW16" s="39">
        <v>23859000</v>
      </c>
      <c r="AY16" s="39">
        <v>17081600</v>
      </c>
      <c r="AZ16" s="39">
        <v>0</v>
      </c>
      <c r="BB16" s="39">
        <v>13650</v>
      </c>
      <c r="BC16" s="39">
        <v>0</v>
      </c>
      <c r="BD16" s="39">
        <v>10950</v>
      </c>
      <c r="BE16" s="39">
        <v>41300</v>
      </c>
      <c r="BF16" s="39">
        <v>48800</v>
      </c>
      <c r="BG16" s="39">
        <v>0</v>
      </c>
      <c r="BH16" s="39">
        <v>0</v>
      </c>
      <c r="BI16" s="39">
        <v>195000</v>
      </c>
      <c r="BJ16" s="39">
        <v>8550</v>
      </c>
      <c r="BK16" s="39">
        <v>28400</v>
      </c>
      <c r="BN16" s="39">
        <v>93150</v>
      </c>
      <c r="BO16" s="39">
        <v>81800</v>
      </c>
      <c r="BR16" s="39">
        <v>811000</v>
      </c>
      <c r="BS16" s="39">
        <v>20700</v>
      </c>
      <c r="BT16" s="39">
        <v>8900</v>
      </c>
      <c r="BV16" s="39">
        <v>3350</v>
      </c>
      <c r="BW16" s="39">
        <v>36400</v>
      </c>
      <c r="BX16" s="39">
        <v>20250</v>
      </c>
      <c r="BY16" s="39">
        <v>0</v>
      </c>
      <c r="BZ16" s="39">
        <v>0</v>
      </c>
      <c r="CA16" s="39">
        <v>55000</v>
      </c>
      <c r="CB16" s="39">
        <v>5200</v>
      </c>
      <c r="CC16" s="39">
        <v>19200</v>
      </c>
      <c r="CF16" s="39">
        <v>0</v>
      </c>
      <c r="CG16" s="39">
        <v>82700</v>
      </c>
      <c r="CH16" s="39">
        <v>36250</v>
      </c>
      <c r="CL16" s="39">
        <v>229000</v>
      </c>
      <c r="CM16" s="39">
        <v>13200</v>
      </c>
      <c r="CN16" s="39">
        <v>1700</v>
      </c>
      <c r="CO16" s="39">
        <v>0</v>
      </c>
      <c r="CP16" s="39">
        <v>5250</v>
      </c>
      <c r="CQ16" s="39">
        <v>2650</v>
      </c>
      <c r="CR16" s="39">
        <v>7500</v>
      </c>
      <c r="CS16" s="39">
        <v>0</v>
      </c>
      <c r="CU16" s="39">
        <v>70000</v>
      </c>
      <c r="CV16" s="39">
        <v>1400</v>
      </c>
      <c r="CW16" s="39">
        <v>3250</v>
      </c>
      <c r="DA16" s="39">
        <v>0</v>
      </c>
      <c r="DB16" s="39">
        <v>5700</v>
      </c>
      <c r="DC16" s="39">
        <v>11850</v>
      </c>
      <c r="DE16" s="39">
        <v>0</v>
      </c>
      <c r="DG16" s="39">
        <v>288000</v>
      </c>
      <c r="DH16" s="39">
        <v>3050</v>
      </c>
      <c r="DI16" s="39">
        <v>3050</v>
      </c>
      <c r="DJ16" s="39">
        <v>850</v>
      </c>
      <c r="DM16" s="39">
        <v>2350</v>
      </c>
      <c r="DN16" s="39">
        <v>2250</v>
      </c>
      <c r="DO16" s="39">
        <v>21050</v>
      </c>
      <c r="DQ16" s="39">
        <v>70000</v>
      </c>
      <c r="DR16" s="39">
        <v>1950</v>
      </c>
      <c r="DS16" s="39">
        <v>5950</v>
      </c>
      <c r="DU16" s="39">
        <v>1350</v>
      </c>
      <c r="DX16" s="39">
        <v>0</v>
      </c>
      <c r="DY16" s="39">
        <v>4750</v>
      </c>
      <c r="DZ16" s="39">
        <v>33700</v>
      </c>
      <c r="ED16" s="39">
        <v>294000</v>
      </c>
      <c r="EE16" s="39">
        <v>4450</v>
      </c>
      <c r="EF16" s="39">
        <v>18200</v>
      </c>
      <c r="EG16" s="39">
        <v>800</v>
      </c>
      <c r="EH16" s="39">
        <v>4000</v>
      </c>
      <c r="EJ16" s="39">
        <v>55400</v>
      </c>
      <c r="EK16" s="39">
        <v>91100</v>
      </c>
      <c r="EL16" s="39">
        <v>0</v>
      </c>
      <c r="EM16" s="39">
        <v>44500</v>
      </c>
      <c r="EN16" s="39">
        <v>238800</v>
      </c>
      <c r="EO16" s="39">
        <v>600</v>
      </c>
      <c r="EP16" s="39">
        <v>3400</v>
      </c>
      <c r="EQ16" s="39">
        <v>0</v>
      </c>
      <c r="ER16" s="39">
        <v>3200</v>
      </c>
      <c r="ES16" s="39">
        <v>1093000</v>
      </c>
      <c r="ET16" s="39">
        <v>30800</v>
      </c>
      <c r="EU16" s="39">
        <v>37400</v>
      </c>
      <c r="EV16" s="39">
        <v>1200</v>
      </c>
      <c r="EW16" s="39">
        <v>4700</v>
      </c>
      <c r="EY16" s="39">
        <v>307600</v>
      </c>
      <c r="EZ16" s="39">
        <v>2888000</v>
      </c>
      <c r="FB16" s="39">
        <v>95600</v>
      </c>
      <c r="FC16" s="39">
        <v>364900</v>
      </c>
      <c r="FD16" s="39">
        <v>700</v>
      </c>
      <c r="FE16" s="39">
        <v>4800</v>
      </c>
      <c r="FG16" s="39">
        <v>140400</v>
      </c>
      <c r="FH16" s="39">
        <v>4752000</v>
      </c>
      <c r="FI16" s="39">
        <v>63900</v>
      </c>
      <c r="FJ16" s="39">
        <v>145700</v>
      </c>
      <c r="FK16" s="39">
        <v>65200</v>
      </c>
      <c r="FL16" s="39">
        <v>6100</v>
      </c>
      <c r="FM16" s="39">
        <v>0</v>
      </c>
      <c r="FN16" s="39">
        <v>575000</v>
      </c>
      <c r="FO16" s="39">
        <v>352000</v>
      </c>
      <c r="FP16" s="39">
        <v>0</v>
      </c>
      <c r="FQ16" s="39">
        <v>333900</v>
      </c>
      <c r="FR16" s="39">
        <v>220600</v>
      </c>
      <c r="FS16" s="39">
        <v>0</v>
      </c>
      <c r="FT16" s="39">
        <v>28300</v>
      </c>
      <c r="FU16" s="39">
        <v>157800</v>
      </c>
      <c r="FV16" s="39">
        <v>0</v>
      </c>
      <c r="FW16" s="39">
        <v>1141000</v>
      </c>
      <c r="FX16" s="39">
        <v>190900</v>
      </c>
      <c r="FY16" s="39">
        <v>393300</v>
      </c>
      <c r="FZ16" s="39">
        <v>89800</v>
      </c>
      <c r="GA16" s="39">
        <v>6550</v>
      </c>
      <c r="GC16" s="39">
        <v>3318000</v>
      </c>
      <c r="GD16" s="39">
        <v>11050000</v>
      </c>
      <c r="GF16" s="39">
        <v>941000</v>
      </c>
      <c r="GG16" s="39">
        <v>437100</v>
      </c>
      <c r="GI16" s="39">
        <v>59600</v>
      </c>
      <c r="GJ16" s="39">
        <v>366800</v>
      </c>
      <c r="GL16" s="39">
        <v>6140000</v>
      </c>
      <c r="GM16" s="39">
        <v>626200</v>
      </c>
      <c r="HJ16" s="39">
        <v>4208000</v>
      </c>
      <c r="HM16" s="39">
        <v>1800900</v>
      </c>
      <c r="HO16" s="39">
        <v>4900</v>
      </c>
      <c r="HP16" s="39">
        <v>13400</v>
      </c>
      <c r="HQ16" s="39">
        <v>567000</v>
      </c>
      <c r="HS16" s="39">
        <v>313600</v>
      </c>
      <c r="HU16" s="39">
        <v>1882000</v>
      </c>
      <c r="HV16" s="39">
        <v>29600</v>
      </c>
      <c r="HW16" s="39">
        <v>299800</v>
      </c>
      <c r="HY16" s="39">
        <v>28900</v>
      </c>
      <c r="IA16" s="39">
        <v>2660000</v>
      </c>
      <c r="IC16" s="39">
        <v>9228000</v>
      </c>
      <c r="ID16" s="39">
        <v>8904000</v>
      </c>
      <c r="IG16" s="39">
        <v>1814300</v>
      </c>
      <c r="IJ16" s="39">
        <v>263000</v>
      </c>
      <c r="IK16" s="39">
        <v>444600</v>
      </c>
      <c r="IM16" s="39">
        <v>681700</v>
      </c>
      <c r="IO16" s="39">
        <v>3547000</v>
      </c>
      <c r="IP16" s="39">
        <v>47900</v>
      </c>
      <c r="IQ16" s="39">
        <v>482600</v>
      </c>
      <c r="IS16" s="39">
        <v>802100</v>
      </c>
      <c r="IU16" s="39">
        <v>10614000</v>
      </c>
      <c r="IW16" s="39">
        <v>16330000</v>
      </c>
      <c r="IX16" s="39">
        <v>607000</v>
      </c>
      <c r="IY16" s="39">
        <v>0</v>
      </c>
      <c r="IZ16" s="39">
        <v>10100</v>
      </c>
      <c r="JA16" s="39">
        <v>0</v>
      </c>
      <c r="JB16" s="39">
        <v>303500</v>
      </c>
      <c r="JC16" s="39">
        <v>4900</v>
      </c>
      <c r="JD16" s="39">
        <v>13400</v>
      </c>
      <c r="JF16" s="39">
        <v>304000</v>
      </c>
      <c r="JG16" s="39">
        <v>0</v>
      </c>
      <c r="JH16" s="39">
        <v>80900</v>
      </c>
      <c r="JI16" s="39">
        <v>9300</v>
      </c>
      <c r="JJ16" s="39">
        <v>445000</v>
      </c>
      <c r="JK16" s="39">
        <v>14200</v>
      </c>
      <c r="JL16" s="39">
        <v>47800</v>
      </c>
      <c r="JO16" s="39">
        <v>12900</v>
      </c>
      <c r="JP16" s="39">
        <v>25100</v>
      </c>
      <c r="JQ16" s="39">
        <v>510000</v>
      </c>
      <c r="JS16" s="39">
        <v>1255000</v>
      </c>
      <c r="JT16" s="39">
        <v>1110000</v>
      </c>
      <c r="JV16" s="39">
        <v>9350</v>
      </c>
      <c r="JX16" s="39">
        <v>283500</v>
      </c>
      <c r="JY16" s="39">
        <v>19100</v>
      </c>
      <c r="JZ16" s="39">
        <v>263000</v>
      </c>
      <c r="KB16" s="39">
        <v>213400</v>
      </c>
      <c r="KD16" s="39">
        <v>153100</v>
      </c>
      <c r="KE16" s="39">
        <v>6600</v>
      </c>
      <c r="KF16" s="39">
        <v>771000</v>
      </c>
      <c r="KG16" s="39">
        <v>20400</v>
      </c>
      <c r="KH16" s="39">
        <v>76000</v>
      </c>
      <c r="KK16" s="39">
        <v>359400</v>
      </c>
      <c r="KL16" s="39">
        <v>29900</v>
      </c>
      <c r="KM16" s="39">
        <v>2268000</v>
      </c>
      <c r="KO16" s="39">
        <v>2123000</v>
      </c>
      <c r="KP16" s="39">
        <v>1416000</v>
      </c>
      <c r="KQ16" s="39">
        <v>0</v>
      </c>
      <c r="KR16" s="39">
        <v>0</v>
      </c>
      <c r="KS16" s="39">
        <v>809400</v>
      </c>
      <c r="KW16" s="39">
        <v>0</v>
      </c>
      <c r="KY16" s="39">
        <v>182000</v>
      </c>
      <c r="KZ16" s="39">
        <v>0</v>
      </c>
      <c r="LA16" s="39">
        <v>70800</v>
      </c>
      <c r="LB16" s="39">
        <v>30800</v>
      </c>
      <c r="LC16" s="39">
        <v>749000</v>
      </c>
      <c r="LD16" s="39">
        <v>5700</v>
      </c>
      <c r="LE16" s="39">
        <v>131000</v>
      </c>
      <c r="LH16" s="39">
        <v>0</v>
      </c>
      <c r="LI16" s="39">
        <v>810000</v>
      </c>
      <c r="LK16" s="39">
        <v>6152000</v>
      </c>
      <c r="LL16" s="39">
        <v>2830000</v>
      </c>
      <c r="LP16" s="39">
        <v>839100</v>
      </c>
      <c r="LV16" s="39">
        <v>149900</v>
      </c>
      <c r="LX16" s="39">
        <v>140800</v>
      </c>
      <c r="LY16" s="39">
        <v>22700</v>
      </c>
      <c r="LZ16" s="39">
        <v>1326000</v>
      </c>
      <c r="MA16" s="39">
        <v>9800</v>
      </c>
      <c r="MB16" s="39">
        <v>190600</v>
      </c>
      <c r="ME16" s="39">
        <v>0</v>
      </c>
      <c r="MF16" s="39">
        <v>3084000</v>
      </c>
      <c r="MH16" s="39">
        <v>10533000</v>
      </c>
      <c r="MI16" s="39">
        <v>2185000</v>
      </c>
      <c r="MJ16" s="39">
        <v>0</v>
      </c>
      <c r="MK16" s="39">
        <v>0</v>
      </c>
      <c r="MM16" s="39">
        <v>688000</v>
      </c>
      <c r="MO16" s="39">
        <v>0</v>
      </c>
      <c r="MP16" s="39">
        <v>0</v>
      </c>
      <c r="MR16" s="39">
        <v>81000</v>
      </c>
      <c r="MS16" s="39">
        <v>0</v>
      </c>
      <c r="MT16" s="39">
        <v>161900</v>
      </c>
      <c r="MU16" s="39">
        <v>25900</v>
      </c>
      <c r="MV16" s="39">
        <v>688000</v>
      </c>
      <c r="MW16" s="39">
        <v>9700</v>
      </c>
      <c r="MX16" s="39">
        <v>121000</v>
      </c>
      <c r="MZ16" s="39">
        <v>16000</v>
      </c>
      <c r="NA16" s="39">
        <v>0</v>
      </c>
      <c r="NB16" s="39">
        <v>1340000</v>
      </c>
      <c r="ND16" s="39">
        <v>1821000</v>
      </c>
      <c r="NE16" s="39">
        <v>4964000</v>
      </c>
      <c r="NF16" s="39">
        <v>0</v>
      </c>
      <c r="NI16" s="39">
        <v>691700</v>
      </c>
      <c r="NL16" s="39">
        <v>0</v>
      </c>
      <c r="NN16" s="39">
        <v>81300</v>
      </c>
      <c r="NP16" s="39">
        <v>387800</v>
      </c>
      <c r="NQ16" s="39">
        <v>20900</v>
      </c>
      <c r="NR16" s="39">
        <v>1450000</v>
      </c>
      <c r="NS16" s="39">
        <v>17700</v>
      </c>
      <c r="NT16" s="39">
        <v>216000</v>
      </c>
      <c r="NV16" s="39">
        <v>442700</v>
      </c>
      <c r="NW16" s="39">
        <v>0</v>
      </c>
      <c r="NX16" s="39">
        <v>5262000</v>
      </c>
      <c r="NZ16" s="39">
        <v>3674000</v>
      </c>
      <c r="OA16" s="39">
        <v>76900</v>
      </c>
      <c r="OB16" s="39">
        <v>28300</v>
      </c>
      <c r="OC16" s="39">
        <v>7300</v>
      </c>
      <c r="OD16" s="39">
        <v>0</v>
      </c>
      <c r="OE16" s="39">
        <v>3250</v>
      </c>
      <c r="OF16" s="39">
        <v>24300</v>
      </c>
      <c r="OG16" s="39">
        <v>400</v>
      </c>
      <c r="OH16" s="39">
        <v>1800</v>
      </c>
      <c r="OI16" s="39">
        <v>253000</v>
      </c>
      <c r="OJ16" s="39">
        <v>22300</v>
      </c>
      <c r="OK16" s="39">
        <v>145900</v>
      </c>
      <c r="OM16" s="39">
        <v>24900</v>
      </c>
      <c r="ON16" s="39">
        <v>327000</v>
      </c>
      <c r="OP16" s="39">
        <v>8150</v>
      </c>
      <c r="OQ16" s="39">
        <v>49400</v>
      </c>
      <c r="OR16" s="39">
        <v>650</v>
      </c>
      <c r="OS16" s="39">
        <v>3300</v>
      </c>
      <c r="OT16" s="39">
        <v>1542000</v>
      </c>
      <c r="OU16" s="39">
        <v>40800</v>
      </c>
    </row>
    <row r="17" spans="1:442" x14ac:dyDescent="0.25">
      <c r="A17" s="39">
        <v>1976</v>
      </c>
      <c r="B17" s="39">
        <v>4352950</v>
      </c>
      <c r="C17" s="39">
        <v>66400</v>
      </c>
      <c r="D17" s="39">
        <v>27200</v>
      </c>
      <c r="E17" s="39">
        <v>0</v>
      </c>
      <c r="F17" s="39">
        <v>719500</v>
      </c>
      <c r="J17" s="39">
        <v>708500</v>
      </c>
      <c r="K17" s="39">
        <v>487650</v>
      </c>
      <c r="M17" s="39">
        <v>323000</v>
      </c>
      <c r="N17" s="39">
        <v>0</v>
      </c>
      <c r="O17" s="39">
        <v>644900</v>
      </c>
      <c r="P17" s="39">
        <v>35200</v>
      </c>
      <c r="Q17" s="39">
        <v>2408400</v>
      </c>
      <c r="R17" s="39">
        <v>24700</v>
      </c>
      <c r="S17" s="39">
        <v>250700</v>
      </c>
      <c r="U17" s="39">
        <v>153000</v>
      </c>
      <c r="V17" s="39">
        <v>32100</v>
      </c>
      <c r="W17" s="39">
        <v>20200</v>
      </c>
      <c r="X17" s="39">
        <v>5736100</v>
      </c>
      <c r="Z17" s="39">
        <v>11251950</v>
      </c>
      <c r="AA17" s="39">
        <v>10513690</v>
      </c>
      <c r="AB17" s="39">
        <v>90000</v>
      </c>
      <c r="AC17" s="39">
        <v>19750</v>
      </c>
      <c r="AE17" s="39">
        <v>836900</v>
      </c>
      <c r="AI17" s="39">
        <v>3759200</v>
      </c>
      <c r="AJ17" s="39">
        <v>14423410</v>
      </c>
      <c r="AL17" s="39">
        <v>276900</v>
      </c>
      <c r="AN17" s="39">
        <v>1558750</v>
      </c>
      <c r="AO17" s="39">
        <v>35300</v>
      </c>
      <c r="AP17" s="39">
        <v>4831542</v>
      </c>
      <c r="AQ17" s="39">
        <v>43450</v>
      </c>
      <c r="AR17" s="39">
        <v>439900</v>
      </c>
      <c r="AT17" s="39">
        <v>250400</v>
      </c>
      <c r="AU17" s="39">
        <v>1158200</v>
      </c>
      <c r="AV17" s="39">
        <v>24000</v>
      </c>
      <c r="AW17" s="39">
        <v>24964573</v>
      </c>
      <c r="AY17" s="39">
        <v>23586674</v>
      </c>
      <c r="AZ17" s="39">
        <v>0</v>
      </c>
      <c r="BB17" s="39">
        <v>15250</v>
      </c>
      <c r="BC17" s="39">
        <v>0</v>
      </c>
      <c r="BD17" s="39">
        <v>12150</v>
      </c>
      <c r="BE17" s="39">
        <v>38500</v>
      </c>
      <c r="BF17" s="39">
        <v>46000</v>
      </c>
      <c r="BG17" s="39">
        <v>0</v>
      </c>
      <c r="BH17" s="39">
        <v>0</v>
      </c>
      <c r="BI17" s="39">
        <v>200000</v>
      </c>
      <c r="BJ17" s="39">
        <v>10450</v>
      </c>
      <c r="BK17" s="39">
        <v>44200</v>
      </c>
      <c r="BM17" s="39">
        <v>401000</v>
      </c>
      <c r="BN17" s="39">
        <v>124250</v>
      </c>
      <c r="BO17" s="39">
        <v>95700</v>
      </c>
      <c r="BR17" s="39">
        <v>880000</v>
      </c>
      <c r="BS17" s="39">
        <v>30400</v>
      </c>
      <c r="BT17" s="39">
        <v>10600</v>
      </c>
      <c r="BV17" s="39">
        <v>4650</v>
      </c>
      <c r="BW17" s="39">
        <v>33500</v>
      </c>
      <c r="BX17" s="39">
        <v>18850</v>
      </c>
      <c r="BY17" s="39">
        <v>0</v>
      </c>
      <c r="BZ17" s="39">
        <v>0</v>
      </c>
      <c r="CA17" s="39">
        <v>56000</v>
      </c>
      <c r="CB17" s="39">
        <v>6550</v>
      </c>
      <c r="CC17" s="39">
        <v>33500</v>
      </c>
      <c r="CF17" s="39">
        <v>158000</v>
      </c>
      <c r="CG17" s="39">
        <v>111900</v>
      </c>
      <c r="CH17" s="39">
        <v>48300</v>
      </c>
      <c r="CL17" s="39">
        <v>235000</v>
      </c>
      <c r="CM17" s="39">
        <v>20300</v>
      </c>
      <c r="CN17" s="39">
        <v>1800</v>
      </c>
      <c r="CO17" s="39">
        <v>0</v>
      </c>
      <c r="CP17" s="39">
        <v>5050</v>
      </c>
      <c r="CQ17" s="39">
        <v>2350</v>
      </c>
      <c r="CR17" s="39">
        <v>7650</v>
      </c>
      <c r="CS17" s="39">
        <v>0</v>
      </c>
      <c r="CU17" s="39">
        <v>72000</v>
      </c>
      <c r="CV17" s="39">
        <v>1550</v>
      </c>
      <c r="CW17" s="39">
        <v>4800</v>
      </c>
      <c r="DA17" s="39">
        <v>168000</v>
      </c>
      <c r="DB17" s="39">
        <v>6650</v>
      </c>
      <c r="DC17" s="39">
        <v>15450</v>
      </c>
      <c r="DE17" s="39">
        <v>0</v>
      </c>
      <c r="DG17" s="39">
        <v>339000</v>
      </c>
      <c r="DH17" s="39">
        <v>4400</v>
      </c>
      <c r="DI17" s="39">
        <v>2850</v>
      </c>
      <c r="DJ17" s="39">
        <v>0</v>
      </c>
      <c r="DM17" s="39">
        <v>2450</v>
      </c>
      <c r="DN17" s="39">
        <v>2650</v>
      </c>
      <c r="DO17" s="39">
        <v>19500</v>
      </c>
      <c r="DQ17" s="39">
        <v>72000</v>
      </c>
      <c r="DR17" s="39">
        <v>2350</v>
      </c>
      <c r="DS17" s="39">
        <v>5900</v>
      </c>
      <c r="DX17" s="39">
        <v>75000</v>
      </c>
      <c r="DY17" s="39">
        <v>5700</v>
      </c>
      <c r="DZ17" s="39">
        <v>31950</v>
      </c>
      <c r="ED17" s="39">
        <v>306000</v>
      </c>
      <c r="EE17" s="39">
        <v>5700</v>
      </c>
      <c r="EF17" s="39">
        <v>18900</v>
      </c>
      <c r="EG17" s="39">
        <v>0</v>
      </c>
      <c r="EH17" s="39">
        <v>4800</v>
      </c>
      <c r="EJ17" s="39">
        <v>62600</v>
      </c>
      <c r="EK17" s="39">
        <v>103600</v>
      </c>
      <c r="EL17" s="39">
        <v>0</v>
      </c>
      <c r="EM17" s="39">
        <v>43400</v>
      </c>
      <c r="EN17" s="39">
        <v>225200</v>
      </c>
      <c r="EO17" s="39">
        <v>0</v>
      </c>
      <c r="EP17" s="39">
        <v>5000</v>
      </c>
      <c r="EQ17" s="39">
        <v>0</v>
      </c>
      <c r="ER17" s="39">
        <v>2800</v>
      </c>
      <c r="ES17" s="39">
        <v>1119100</v>
      </c>
      <c r="ET17" s="39">
        <v>31900</v>
      </c>
      <c r="EU17" s="39">
        <v>38690</v>
      </c>
      <c r="EV17" s="39">
        <v>0</v>
      </c>
      <c r="EW17" s="39">
        <v>5100</v>
      </c>
      <c r="EY17" s="39">
        <v>303000</v>
      </c>
      <c r="EZ17" s="39">
        <v>3309410</v>
      </c>
      <c r="FB17" s="39">
        <v>84800</v>
      </c>
      <c r="FC17" s="39">
        <v>336542</v>
      </c>
      <c r="FE17" s="39">
        <v>7700</v>
      </c>
      <c r="FG17" s="39">
        <v>106100</v>
      </c>
      <c r="FH17" s="39">
        <v>4832573</v>
      </c>
      <c r="FI17" s="39">
        <v>59874</v>
      </c>
      <c r="FJ17" s="39">
        <v>150100</v>
      </c>
      <c r="FK17" s="39">
        <v>66400</v>
      </c>
      <c r="FL17" s="39">
        <v>4600</v>
      </c>
      <c r="FM17" s="39">
        <v>0</v>
      </c>
      <c r="FN17" s="39">
        <v>639000</v>
      </c>
      <c r="FO17" s="39">
        <v>350000</v>
      </c>
      <c r="FP17" s="39">
        <v>0</v>
      </c>
      <c r="FQ17" s="39">
        <v>334300</v>
      </c>
      <c r="FR17" s="39">
        <v>220600</v>
      </c>
      <c r="FS17" s="39">
        <v>0</v>
      </c>
      <c r="FT17" s="39">
        <v>23100</v>
      </c>
      <c r="FU17" s="39">
        <v>153000</v>
      </c>
      <c r="FV17" s="39">
        <v>0</v>
      </c>
      <c r="FW17" s="39">
        <v>1154000</v>
      </c>
      <c r="FX17" s="39">
        <v>216300</v>
      </c>
      <c r="FY17" s="39">
        <v>343100</v>
      </c>
      <c r="FZ17" s="39">
        <v>90000</v>
      </c>
      <c r="GA17" s="39">
        <v>5950</v>
      </c>
      <c r="GC17" s="39">
        <v>3427000</v>
      </c>
      <c r="GD17" s="39">
        <v>10125000</v>
      </c>
      <c r="GF17" s="39">
        <v>815900</v>
      </c>
      <c r="GG17" s="39">
        <v>345900</v>
      </c>
      <c r="GI17" s="39">
        <v>45600</v>
      </c>
      <c r="GJ17" s="39">
        <v>250400</v>
      </c>
      <c r="GL17" s="39">
        <v>6551000</v>
      </c>
      <c r="GM17" s="39">
        <v>684500</v>
      </c>
      <c r="HJ17" s="39">
        <v>4087000</v>
      </c>
      <c r="HM17" s="39">
        <v>708200</v>
      </c>
      <c r="HO17" s="39">
        <v>6900</v>
      </c>
      <c r="HP17" s="39">
        <v>13400</v>
      </c>
      <c r="HQ17" s="39">
        <v>323000</v>
      </c>
      <c r="HS17" s="39">
        <v>226700</v>
      </c>
      <c r="HU17" s="39">
        <v>1881000</v>
      </c>
      <c r="HV17" s="39">
        <v>24300</v>
      </c>
      <c r="HW17" s="39">
        <v>219800</v>
      </c>
      <c r="HY17" s="39">
        <v>29300</v>
      </c>
      <c r="IA17" s="39">
        <v>3000000</v>
      </c>
      <c r="IC17" s="39">
        <v>10967000</v>
      </c>
      <c r="ID17" s="39">
        <v>9907000</v>
      </c>
      <c r="IG17" s="39">
        <v>825600</v>
      </c>
      <c r="II17" s="39">
        <v>29200</v>
      </c>
      <c r="IJ17" s="39">
        <v>254000</v>
      </c>
      <c r="IK17" s="39">
        <v>276900</v>
      </c>
      <c r="IM17" s="39">
        <v>528700</v>
      </c>
      <c r="IO17" s="39">
        <v>3964000</v>
      </c>
      <c r="IP17" s="39">
        <v>42750</v>
      </c>
      <c r="IQ17" s="39">
        <v>380200</v>
      </c>
      <c r="IS17" s="39">
        <v>1052100</v>
      </c>
      <c r="IU17" s="39">
        <v>11068000</v>
      </c>
      <c r="IW17" s="39">
        <v>22752000</v>
      </c>
      <c r="IX17" s="39">
        <v>647000</v>
      </c>
      <c r="IY17" s="39">
        <v>0</v>
      </c>
      <c r="IZ17" s="39">
        <v>17800</v>
      </c>
      <c r="JA17" s="39">
        <v>0</v>
      </c>
      <c r="JB17" s="39">
        <v>101200</v>
      </c>
      <c r="JC17" s="39">
        <v>6900</v>
      </c>
      <c r="JD17" s="39">
        <v>13400</v>
      </c>
      <c r="JF17" s="39">
        <v>212000</v>
      </c>
      <c r="JG17" s="39">
        <v>0</v>
      </c>
      <c r="JH17" s="39">
        <v>68800</v>
      </c>
      <c r="JI17" s="39">
        <v>7300</v>
      </c>
      <c r="JJ17" s="39">
        <v>506000</v>
      </c>
      <c r="JK17" s="39">
        <v>15400</v>
      </c>
      <c r="JL17" s="39">
        <v>36800</v>
      </c>
      <c r="JO17" s="39">
        <v>12600</v>
      </c>
      <c r="JP17" s="39">
        <v>20200</v>
      </c>
      <c r="JQ17" s="39">
        <v>570000</v>
      </c>
      <c r="JS17" s="39">
        <v>1538000</v>
      </c>
      <c r="JT17" s="39">
        <v>1459000</v>
      </c>
      <c r="JV17" s="39">
        <v>8700</v>
      </c>
      <c r="JX17" s="39">
        <v>102100</v>
      </c>
      <c r="JY17" s="39">
        <v>29200</v>
      </c>
      <c r="JZ17" s="39">
        <v>254000</v>
      </c>
      <c r="KB17" s="39">
        <v>160000</v>
      </c>
      <c r="KD17" s="39">
        <v>140800</v>
      </c>
      <c r="KE17" s="39">
        <v>6500</v>
      </c>
      <c r="KF17" s="39">
        <v>941000</v>
      </c>
      <c r="KG17" s="39">
        <v>26950</v>
      </c>
      <c r="KH17" s="39">
        <v>68300</v>
      </c>
      <c r="KK17" s="39">
        <v>349900</v>
      </c>
      <c r="KL17" s="39">
        <v>24000</v>
      </c>
      <c r="KM17" s="39">
        <v>2359000</v>
      </c>
      <c r="KO17" s="39">
        <v>2803000</v>
      </c>
      <c r="KP17" s="39">
        <v>1194000</v>
      </c>
      <c r="KQ17" s="39">
        <v>0</v>
      </c>
      <c r="KR17" s="39">
        <v>0</v>
      </c>
      <c r="KS17" s="39">
        <v>303500</v>
      </c>
      <c r="KW17" s="39">
        <v>0</v>
      </c>
      <c r="KY17" s="39">
        <v>81000</v>
      </c>
      <c r="KZ17" s="39">
        <v>0</v>
      </c>
      <c r="LA17" s="39">
        <v>48600</v>
      </c>
      <c r="LB17" s="39">
        <v>19000</v>
      </c>
      <c r="LC17" s="39">
        <v>647000</v>
      </c>
      <c r="LD17" s="39">
        <v>6100</v>
      </c>
      <c r="LE17" s="39">
        <v>108000</v>
      </c>
      <c r="LH17" s="39">
        <v>0</v>
      </c>
      <c r="LI17" s="39">
        <v>890000</v>
      </c>
      <c r="LK17" s="39">
        <v>7163000</v>
      </c>
      <c r="LL17" s="39">
        <v>2961000</v>
      </c>
      <c r="LP17" s="39">
        <v>387800</v>
      </c>
      <c r="LV17" s="39">
        <v>86400</v>
      </c>
      <c r="LX17" s="39">
        <v>112300</v>
      </c>
      <c r="LY17" s="39">
        <v>19100</v>
      </c>
      <c r="LZ17" s="39">
        <v>1388000</v>
      </c>
      <c r="MA17" s="39">
        <v>10350</v>
      </c>
      <c r="MB17" s="39">
        <v>180200</v>
      </c>
      <c r="ME17" s="39">
        <v>0</v>
      </c>
      <c r="MF17" s="39">
        <v>3084000</v>
      </c>
      <c r="MH17" s="39">
        <v>14996000</v>
      </c>
      <c r="MI17" s="39">
        <v>2246000</v>
      </c>
      <c r="MJ17" s="39">
        <v>0</v>
      </c>
      <c r="MK17" s="39">
        <v>0</v>
      </c>
      <c r="MM17" s="39">
        <v>303500</v>
      </c>
      <c r="MO17" s="39">
        <v>0</v>
      </c>
      <c r="MP17" s="39">
        <v>0</v>
      </c>
      <c r="MR17" s="39">
        <v>30000</v>
      </c>
      <c r="MS17" s="39">
        <v>0</v>
      </c>
      <c r="MT17" s="39">
        <v>109300</v>
      </c>
      <c r="MU17" s="39">
        <v>8900</v>
      </c>
      <c r="MV17" s="39">
        <v>728000</v>
      </c>
      <c r="MW17" s="39">
        <v>2800</v>
      </c>
      <c r="MX17" s="39">
        <v>75000</v>
      </c>
      <c r="MZ17" s="39">
        <v>16700</v>
      </c>
      <c r="NA17" s="39">
        <v>0</v>
      </c>
      <c r="NB17" s="39">
        <v>1540000</v>
      </c>
      <c r="ND17" s="39">
        <v>2266000</v>
      </c>
      <c r="NE17" s="39">
        <v>5487000</v>
      </c>
      <c r="NF17" s="39">
        <v>0</v>
      </c>
      <c r="NI17" s="39">
        <v>335700</v>
      </c>
      <c r="NL17" s="39">
        <v>0</v>
      </c>
      <c r="NN17" s="39">
        <v>30500</v>
      </c>
      <c r="NP17" s="39">
        <v>275600</v>
      </c>
      <c r="NQ17" s="39">
        <v>9700</v>
      </c>
      <c r="NR17" s="39">
        <v>1635000</v>
      </c>
      <c r="NS17" s="39">
        <v>5450</v>
      </c>
      <c r="NT17" s="39">
        <v>131700</v>
      </c>
      <c r="NV17" s="39">
        <v>702200</v>
      </c>
      <c r="NW17" s="39">
        <v>0</v>
      </c>
      <c r="NX17" s="39">
        <v>5625000</v>
      </c>
      <c r="NZ17" s="39">
        <v>4953000</v>
      </c>
      <c r="OA17" s="39">
        <v>81700</v>
      </c>
      <c r="OB17" s="39">
        <v>11300</v>
      </c>
      <c r="OC17" s="39">
        <v>8500</v>
      </c>
      <c r="OD17" s="39">
        <v>0</v>
      </c>
      <c r="OE17" s="39">
        <v>2000</v>
      </c>
      <c r="OF17" s="39">
        <v>35600</v>
      </c>
      <c r="OG17" s="39">
        <v>400</v>
      </c>
      <c r="OH17" s="39">
        <v>2800</v>
      </c>
      <c r="OI17" s="39">
        <v>263000</v>
      </c>
      <c r="OJ17" s="39">
        <v>26300</v>
      </c>
      <c r="OK17" s="39">
        <v>180700</v>
      </c>
      <c r="OM17" s="39">
        <v>11300</v>
      </c>
      <c r="ON17" s="39">
        <v>334000</v>
      </c>
      <c r="OP17" s="39">
        <v>5100</v>
      </c>
      <c r="OQ17" s="39">
        <v>89400</v>
      </c>
      <c r="OR17" s="39">
        <v>700</v>
      </c>
      <c r="OS17" s="39">
        <v>6400</v>
      </c>
      <c r="OT17" s="39">
        <v>1633000</v>
      </c>
      <c r="OU17" s="39">
        <v>59900</v>
      </c>
    </row>
    <row r="18" spans="1:442" x14ac:dyDescent="0.25">
      <c r="A18" s="39">
        <v>1977</v>
      </c>
      <c r="B18" s="39">
        <v>4752600</v>
      </c>
      <c r="C18" s="39">
        <v>70000</v>
      </c>
      <c r="D18" s="39">
        <v>43300</v>
      </c>
      <c r="E18" s="39">
        <v>0</v>
      </c>
      <c r="F18" s="39">
        <v>1452800</v>
      </c>
      <c r="J18" s="39">
        <v>736700</v>
      </c>
      <c r="K18" s="39">
        <v>486350</v>
      </c>
      <c r="M18" s="39">
        <v>598000</v>
      </c>
      <c r="N18" s="39">
        <v>0</v>
      </c>
      <c r="O18" s="39">
        <v>624200</v>
      </c>
      <c r="P18" s="39">
        <v>73700</v>
      </c>
      <c r="Q18" s="39">
        <v>2119450</v>
      </c>
      <c r="R18" s="39">
        <v>34400</v>
      </c>
      <c r="S18" s="39">
        <v>250000</v>
      </c>
      <c r="U18" s="39">
        <v>222600</v>
      </c>
      <c r="V18" s="39">
        <v>25800</v>
      </c>
      <c r="W18" s="39">
        <v>68000</v>
      </c>
      <c r="X18" s="39">
        <v>5583900</v>
      </c>
      <c r="Z18" s="39">
        <v>10115600</v>
      </c>
      <c r="AA18" s="39">
        <v>11801900</v>
      </c>
      <c r="AB18" s="39">
        <v>50200</v>
      </c>
      <c r="AC18" s="39">
        <v>43750</v>
      </c>
      <c r="AE18" s="39">
        <v>1973100</v>
      </c>
      <c r="AI18" s="39">
        <v>4248800</v>
      </c>
      <c r="AJ18" s="39">
        <v>14350400</v>
      </c>
      <c r="AL18" s="39">
        <v>652800</v>
      </c>
      <c r="AN18" s="39">
        <v>1596900</v>
      </c>
      <c r="AO18" s="39">
        <v>79300</v>
      </c>
      <c r="AP18" s="39">
        <v>4282850</v>
      </c>
      <c r="AQ18" s="39">
        <v>55000</v>
      </c>
      <c r="AR18" s="39">
        <v>406500</v>
      </c>
      <c r="AT18" s="39">
        <v>580000</v>
      </c>
      <c r="AU18" s="39">
        <v>1011025</v>
      </c>
      <c r="AV18" s="39">
        <v>81000</v>
      </c>
      <c r="AW18" s="39">
        <v>24643600</v>
      </c>
      <c r="AY18" s="39">
        <v>19858700</v>
      </c>
      <c r="AZ18" s="39">
        <v>0</v>
      </c>
      <c r="BB18" s="39">
        <v>15700</v>
      </c>
      <c r="BC18" s="39">
        <v>0</v>
      </c>
      <c r="BD18" s="39">
        <v>12150</v>
      </c>
      <c r="BE18" s="39">
        <v>35900</v>
      </c>
      <c r="BF18" s="39">
        <v>40050</v>
      </c>
      <c r="BG18" s="39">
        <v>0</v>
      </c>
      <c r="BH18" s="39">
        <v>0</v>
      </c>
      <c r="BI18" s="39">
        <v>205000</v>
      </c>
      <c r="BJ18" s="39">
        <v>11000</v>
      </c>
      <c r="BK18" s="39">
        <v>38000</v>
      </c>
      <c r="BM18" s="39">
        <v>258000</v>
      </c>
      <c r="BN18" s="39">
        <v>95700</v>
      </c>
      <c r="BO18" s="39">
        <v>66550</v>
      </c>
      <c r="BR18" s="39">
        <v>885000</v>
      </c>
      <c r="BS18" s="39">
        <v>27200</v>
      </c>
      <c r="BT18" s="39">
        <v>11300</v>
      </c>
      <c r="BV18" s="39">
        <v>3900</v>
      </c>
      <c r="BW18" s="39">
        <v>31600</v>
      </c>
      <c r="BX18" s="39">
        <v>17400</v>
      </c>
      <c r="BY18" s="39">
        <v>0</v>
      </c>
      <c r="BZ18" s="39">
        <v>0</v>
      </c>
      <c r="CA18" s="39">
        <v>58000</v>
      </c>
      <c r="CB18" s="39">
        <v>5650</v>
      </c>
      <c r="CC18" s="39">
        <v>29600</v>
      </c>
      <c r="CF18" s="39">
        <v>83000</v>
      </c>
      <c r="CG18" s="39">
        <v>87100</v>
      </c>
      <c r="CH18" s="39">
        <v>34550</v>
      </c>
      <c r="CL18" s="39">
        <v>243000</v>
      </c>
      <c r="CM18" s="39">
        <v>15350</v>
      </c>
      <c r="CN18" s="39">
        <v>1800</v>
      </c>
      <c r="CO18" s="39">
        <v>0</v>
      </c>
      <c r="CP18" s="39">
        <v>5300</v>
      </c>
      <c r="CQ18" s="39">
        <v>2200</v>
      </c>
      <c r="CR18" s="39">
        <v>6050</v>
      </c>
      <c r="CS18" s="39">
        <v>0</v>
      </c>
      <c r="CU18" s="39">
        <v>73000</v>
      </c>
      <c r="CV18" s="39">
        <v>1900</v>
      </c>
      <c r="CW18" s="39">
        <v>4050</v>
      </c>
      <c r="DA18" s="39">
        <v>116000</v>
      </c>
      <c r="DB18" s="39">
        <v>4950</v>
      </c>
      <c r="DC18" s="39">
        <v>10200</v>
      </c>
      <c r="DE18" s="39">
        <v>0</v>
      </c>
      <c r="DG18" s="39">
        <v>324000</v>
      </c>
      <c r="DH18" s="39">
        <v>4650</v>
      </c>
      <c r="DI18" s="39">
        <v>2600</v>
      </c>
      <c r="DJ18" s="39">
        <v>0</v>
      </c>
      <c r="DM18" s="39">
        <v>2950</v>
      </c>
      <c r="DN18" s="39">
        <v>2100</v>
      </c>
      <c r="DO18" s="39">
        <v>16600</v>
      </c>
      <c r="DQ18" s="39">
        <v>74000</v>
      </c>
      <c r="DR18" s="39">
        <v>3450</v>
      </c>
      <c r="DS18" s="39">
        <v>4350</v>
      </c>
      <c r="DX18" s="39">
        <v>59000</v>
      </c>
      <c r="DY18" s="39">
        <v>3650</v>
      </c>
      <c r="DZ18" s="39">
        <v>21800</v>
      </c>
      <c r="ED18" s="39">
        <v>318000</v>
      </c>
      <c r="EE18" s="39">
        <v>7200</v>
      </c>
      <c r="EF18" s="39">
        <v>21600</v>
      </c>
      <c r="EG18" s="39">
        <v>0</v>
      </c>
      <c r="EH18" s="39">
        <v>5200</v>
      </c>
      <c r="EJ18" s="39">
        <v>75000</v>
      </c>
      <c r="EK18" s="39">
        <v>99100</v>
      </c>
      <c r="EL18" s="39">
        <v>0</v>
      </c>
      <c r="EM18" s="39">
        <v>39900</v>
      </c>
      <c r="EN18" s="39">
        <v>190000</v>
      </c>
      <c r="EO18" s="39">
        <v>0</v>
      </c>
      <c r="EP18" s="39">
        <v>4200</v>
      </c>
      <c r="EQ18" s="39">
        <v>0</v>
      </c>
      <c r="ER18" s="39">
        <v>1600</v>
      </c>
      <c r="ES18" s="39">
        <v>1056900</v>
      </c>
      <c r="ET18" s="39">
        <v>34100</v>
      </c>
      <c r="EU18" s="39">
        <v>46300</v>
      </c>
      <c r="EV18" s="39">
        <v>0</v>
      </c>
      <c r="EW18" s="39">
        <v>5600</v>
      </c>
      <c r="EY18" s="39">
        <v>342400</v>
      </c>
      <c r="EZ18" s="39">
        <v>3305400</v>
      </c>
      <c r="FB18" s="39">
        <v>81100</v>
      </c>
      <c r="FC18" s="39">
        <v>306600</v>
      </c>
      <c r="FE18" s="39">
        <v>6600</v>
      </c>
      <c r="FG18" s="39">
        <v>68425</v>
      </c>
      <c r="FH18" s="39">
        <v>4405600</v>
      </c>
      <c r="FI18" s="39">
        <v>70700</v>
      </c>
      <c r="FJ18" s="39">
        <v>129500</v>
      </c>
      <c r="FK18" s="39">
        <v>70000</v>
      </c>
      <c r="FL18" s="39">
        <v>5700</v>
      </c>
      <c r="FM18" s="39">
        <v>0</v>
      </c>
      <c r="FN18" s="39">
        <v>652000</v>
      </c>
      <c r="FO18" s="39">
        <v>350000</v>
      </c>
      <c r="FP18" s="39">
        <v>0</v>
      </c>
      <c r="FQ18" s="39">
        <v>327800</v>
      </c>
      <c r="FR18" s="39">
        <v>182100</v>
      </c>
      <c r="FS18" s="39">
        <v>0</v>
      </c>
      <c r="FT18" s="39">
        <v>16600</v>
      </c>
      <c r="FU18" s="39">
        <v>222600</v>
      </c>
      <c r="FV18" s="39">
        <v>0</v>
      </c>
      <c r="FW18" s="39">
        <v>1111000</v>
      </c>
      <c r="FX18" s="39">
        <v>247100</v>
      </c>
      <c r="FY18" s="39">
        <v>337000</v>
      </c>
      <c r="FZ18" s="39">
        <v>50200</v>
      </c>
      <c r="GA18" s="39">
        <v>5500</v>
      </c>
      <c r="GC18" s="39">
        <v>3867000</v>
      </c>
      <c r="GD18" s="39">
        <v>10079000</v>
      </c>
      <c r="GF18" s="39">
        <v>900600</v>
      </c>
      <c r="GG18" s="39">
        <v>330500</v>
      </c>
      <c r="GI18" s="39">
        <v>32300</v>
      </c>
      <c r="GJ18" s="39">
        <v>580000</v>
      </c>
      <c r="GL18" s="39">
        <v>6742000</v>
      </c>
      <c r="GM18" s="39">
        <v>861500</v>
      </c>
      <c r="HJ18" s="39">
        <v>4513000</v>
      </c>
      <c r="HM18" s="39">
        <v>1416400</v>
      </c>
      <c r="HO18" s="39">
        <v>9700</v>
      </c>
      <c r="HP18" s="39">
        <v>15800</v>
      </c>
      <c r="HQ18" s="39">
        <v>598000</v>
      </c>
      <c r="HS18" s="39">
        <v>218600</v>
      </c>
      <c r="HU18" s="39">
        <v>1679000</v>
      </c>
      <c r="HV18" s="39">
        <v>34400</v>
      </c>
      <c r="HW18" s="39">
        <v>226800</v>
      </c>
      <c r="HY18" s="39">
        <v>24200</v>
      </c>
      <c r="IA18" s="39">
        <v>2940000</v>
      </c>
      <c r="IC18" s="39">
        <v>9793000</v>
      </c>
      <c r="ID18" s="39">
        <v>11213000</v>
      </c>
      <c r="IG18" s="39">
        <v>1934500</v>
      </c>
      <c r="II18" s="39">
        <v>39400</v>
      </c>
      <c r="IJ18" s="39">
        <v>318000</v>
      </c>
      <c r="IK18" s="39">
        <v>652800</v>
      </c>
      <c r="IM18" s="39">
        <v>514400</v>
      </c>
      <c r="IO18" s="39">
        <v>3516000</v>
      </c>
      <c r="IP18" s="39">
        <v>55000</v>
      </c>
      <c r="IQ18" s="39">
        <v>363000</v>
      </c>
      <c r="IS18" s="39">
        <v>942600</v>
      </c>
      <c r="IU18" s="39">
        <v>10887000</v>
      </c>
      <c r="IW18" s="39">
        <v>18834000</v>
      </c>
      <c r="IX18" s="39">
        <v>769000</v>
      </c>
      <c r="IY18" s="39">
        <v>0</v>
      </c>
      <c r="IZ18" s="39">
        <v>32400</v>
      </c>
      <c r="JA18" s="39">
        <v>0</v>
      </c>
      <c r="JB18" s="39">
        <v>202300</v>
      </c>
      <c r="JC18" s="39">
        <v>9700</v>
      </c>
      <c r="JD18" s="39">
        <v>15800</v>
      </c>
      <c r="JF18" s="39">
        <v>304000</v>
      </c>
      <c r="JG18" s="39">
        <v>0</v>
      </c>
      <c r="JH18" s="39">
        <v>68800</v>
      </c>
      <c r="JI18" s="39">
        <v>16200</v>
      </c>
      <c r="JJ18" s="39">
        <v>425000</v>
      </c>
      <c r="JK18" s="39">
        <v>22300</v>
      </c>
      <c r="JL18" s="39">
        <v>44800</v>
      </c>
      <c r="JO18" s="39">
        <v>10200</v>
      </c>
      <c r="JP18" s="39">
        <v>66800</v>
      </c>
      <c r="JQ18" s="39">
        <v>570000</v>
      </c>
      <c r="JS18" s="39">
        <v>1295000</v>
      </c>
      <c r="JT18" s="39">
        <v>2047000</v>
      </c>
      <c r="JV18" s="39">
        <v>32650</v>
      </c>
      <c r="JX18" s="39">
        <v>290300</v>
      </c>
      <c r="JY18" s="39">
        <v>39400</v>
      </c>
      <c r="JZ18" s="39">
        <v>318000</v>
      </c>
      <c r="KB18" s="39">
        <v>330200</v>
      </c>
      <c r="KD18" s="39">
        <v>163300</v>
      </c>
      <c r="KE18" s="39">
        <v>16300</v>
      </c>
      <c r="KF18" s="39">
        <v>894000</v>
      </c>
      <c r="KG18" s="39">
        <v>36750</v>
      </c>
      <c r="KH18" s="39">
        <v>84300</v>
      </c>
      <c r="KK18" s="39">
        <v>399200</v>
      </c>
      <c r="KL18" s="39">
        <v>79400</v>
      </c>
      <c r="KM18" s="39">
        <v>2359000</v>
      </c>
      <c r="KO18" s="39">
        <v>2749000</v>
      </c>
      <c r="KP18" s="39">
        <v>1538000</v>
      </c>
      <c r="KQ18" s="39">
        <v>0</v>
      </c>
      <c r="KR18" s="39">
        <v>0</v>
      </c>
      <c r="KS18" s="39">
        <v>586800</v>
      </c>
      <c r="KW18" s="39">
        <v>0</v>
      </c>
      <c r="KY18" s="39">
        <v>243000</v>
      </c>
      <c r="KZ18" s="39">
        <v>0</v>
      </c>
      <c r="LA18" s="39">
        <v>40500</v>
      </c>
      <c r="LB18" s="39">
        <v>40500</v>
      </c>
      <c r="LC18" s="39">
        <v>627000</v>
      </c>
      <c r="LD18" s="39">
        <v>9300</v>
      </c>
      <c r="LE18" s="39">
        <v>101000</v>
      </c>
      <c r="LH18" s="39">
        <v>1200</v>
      </c>
      <c r="LI18" s="39">
        <v>870000</v>
      </c>
      <c r="LK18" s="39">
        <v>6556000</v>
      </c>
      <c r="LL18" s="39">
        <v>3723000</v>
      </c>
      <c r="LP18" s="39">
        <v>839100</v>
      </c>
      <c r="LV18" s="39">
        <v>271800</v>
      </c>
      <c r="LX18" s="39">
        <v>85700</v>
      </c>
      <c r="LY18" s="39">
        <v>47600</v>
      </c>
      <c r="LZ18" s="39">
        <v>1234000</v>
      </c>
      <c r="MA18" s="39">
        <v>12800</v>
      </c>
      <c r="MB18" s="39">
        <v>152000</v>
      </c>
      <c r="ME18" s="39">
        <v>1600</v>
      </c>
      <c r="MF18" s="39">
        <v>2722000</v>
      </c>
      <c r="MH18" s="39">
        <v>12846000</v>
      </c>
      <c r="MI18" s="39">
        <v>2206000</v>
      </c>
      <c r="MJ18" s="39">
        <v>0</v>
      </c>
      <c r="MK18" s="39">
        <v>0</v>
      </c>
      <c r="MM18" s="39">
        <v>627300</v>
      </c>
      <c r="MO18" s="39">
        <v>0</v>
      </c>
      <c r="MP18" s="39">
        <v>0</v>
      </c>
      <c r="MR18" s="39">
        <v>51000</v>
      </c>
      <c r="MS18" s="39">
        <v>0</v>
      </c>
      <c r="MT18" s="39">
        <v>109300</v>
      </c>
      <c r="MU18" s="39">
        <v>17000</v>
      </c>
      <c r="MV18" s="39">
        <v>627000</v>
      </c>
      <c r="MW18" s="39">
        <v>2800</v>
      </c>
      <c r="MX18" s="39">
        <v>81000</v>
      </c>
      <c r="MZ18" s="39">
        <v>14000</v>
      </c>
      <c r="NA18" s="39">
        <v>0</v>
      </c>
      <c r="NB18" s="39">
        <v>1500000</v>
      </c>
      <c r="ND18" s="39">
        <v>1942000</v>
      </c>
      <c r="NE18" s="39">
        <v>5443000</v>
      </c>
      <c r="NF18" s="39">
        <v>0</v>
      </c>
      <c r="NI18" s="39">
        <v>805100</v>
      </c>
      <c r="NL18" s="39">
        <v>0</v>
      </c>
      <c r="NN18" s="39">
        <v>50800</v>
      </c>
      <c r="NP18" s="39">
        <v>265400</v>
      </c>
      <c r="NQ18" s="39">
        <v>15400</v>
      </c>
      <c r="NR18" s="39">
        <v>1388000</v>
      </c>
      <c r="NS18" s="39">
        <v>5450</v>
      </c>
      <c r="NT18" s="39">
        <v>126700</v>
      </c>
      <c r="NV18" s="39">
        <v>543400</v>
      </c>
      <c r="NW18" s="39">
        <v>0</v>
      </c>
      <c r="NX18" s="39">
        <v>5806000</v>
      </c>
      <c r="NZ18" s="39">
        <v>3239000</v>
      </c>
      <c r="OA18" s="39">
        <v>72800</v>
      </c>
      <c r="OB18" s="39">
        <v>36400</v>
      </c>
      <c r="OC18" s="39">
        <v>9300</v>
      </c>
      <c r="OD18" s="39">
        <v>0</v>
      </c>
      <c r="OE18" s="39">
        <v>2000</v>
      </c>
      <c r="OF18" s="39">
        <v>28300</v>
      </c>
      <c r="OG18" s="39" t="s">
        <v>68</v>
      </c>
      <c r="OH18" s="39">
        <v>2400</v>
      </c>
      <c r="OI18" s="39">
        <v>271000</v>
      </c>
      <c r="OJ18" s="39">
        <v>30400</v>
      </c>
      <c r="OK18" s="39">
        <v>167600</v>
      </c>
      <c r="OM18" s="39">
        <v>38600</v>
      </c>
      <c r="ON18" s="39">
        <v>390000</v>
      </c>
      <c r="OP18" s="39">
        <v>5100</v>
      </c>
      <c r="OQ18" s="39">
        <v>63200</v>
      </c>
      <c r="OR18" s="39" t="s">
        <v>68</v>
      </c>
      <c r="OS18" s="39">
        <v>4600</v>
      </c>
      <c r="OT18" s="39">
        <v>1724000</v>
      </c>
      <c r="OU18" s="39">
        <v>65300</v>
      </c>
    </row>
    <row r="19" spans="1:442" x14ac:dyDescent="0.25">
      <c r="A19" s="39">
        <v>1978</v>
      </c>
      <c r="B19" s="39">
        <v>4266500</v>
      </c>
      <c r="C19" s="39">
        <v>59900</v>
      </c>
      <c r="D19" s="39">
        <v>60300</v>
      </c>
      <c r="E19" s="39">
        <v>0</v>
      </c>
      <c r="F19" s="39">
        <v>2824600</v>
      </c>
      <c r="J19" s="39">
        <v>851600</v>
      </c>
      <c r="K19" s="39">
        <v>484800</v>
      </c>
      <c r="M19" s="39">
        <v>526000</v>
      </c>
      <c r="N19" s="39">
        <v>0</v>
      </c>
      <c r="O19" s="39">
        <v>604200</v>
      </c>
      <c r="P19" s="39">
        <v>97900</v>
      </c>
      <c r="Q19" s="39">
        <v>1802350</v>
      </c>
      <c r="R19" s="39">
        <v>39200</v>
      </c>
      <c r="S19" s="39">
        <v>317800</v>
      </c>
      <c r="U19" s="39">
        <v>285300</v>
      </c>
      <c r="V19" s="39">
        <v>24600</v>
      </c>
      <c r="W19" s="39">
        <v>91500</v>
      </c>
      <c r="X19" s="39">
        <v>5565200</v>
      </c>
      <c r="Z19" s="39">
        <v>10575600</v>
      </c>
      <c r="AA19" s="39">
        <v>10397850</v>
      </c>
      <c r="AB19" s="39">
        <v>76500</v>
      </c>
      <c r="AC19" s="39">
        <v>72700</v>
      </c>
      <c r="AE19" s="39">
        <v>3497100</v>
      </c>
      <c r="AI19" s="39">
        <v>4479800</v>
      </c>
      <c r="AJ19" s="39">
        <v>13763600</v>
      </c>
      <c r="AL19" s="39">
        <v>571500</v>
      </c>
      <c r="AN19" s="39">
        <v>1635200</v>
      </c>
      <c r="AO19" s="39">
        <v>103300</v>
      </c>
      <c r="AP19" s="39">
        <v>3568050</v>
      </c>
      <c r="AQ19" s="39">
        <v>79700</v>
      </c>
      <c r="AR19" s="39">
        <v>605200</v>
      </c>
      <c r="AT19" s="39">
        <v>515600</v>
      </c>
      <c r="AU19" s="39">
        <v>946500</v>
      </c>
      <c r="AV19" s="39">
        <v>120200</v>
      </c>
      <c r="AW19" s="39">
        <v>26708000</v>
      </c>
      <c r="AY19" s="39">
        <v>21135600</v>
      </c>
      <c r="AZ19" s="39">
        <v>0</v>
      </c>
      <c r="BB19" s="39">
        <v>20400</v>
      </c>
      <c r="BC19" s="39">
        <v>0</v>
      </c>
      <c r="BD19" s="39">
        <v>11200</v>
      </c>
      <c r="BE19" s="39">
        <v>34000</v>
      </c>
      <c r="BF19" s="39">
        <v>39650</v>
      </c>
      <c r="BG19" s="39">
        <v>0</v>
      </c>
      <c r="BH19" s="39">
        <v>0</v>
      </c>
      <c r="BI19" s="39">
        <v>202000</v>
      </c>
      <c r="BJ19" s="39">
        <v>11000</v>
      </c>
      <c r="BK19" s="39">
        <v>57550</v>
      </c>
      <c r="BM19" s="39">
        <v>352000</v>
      </c>
      <c r="BN19" s="39">
        <v>97850</v>
      </c>
      <c r="BO19" s="39">
        <v>81050</v>
      </c>
      <c r="BR19" s="39">
        <v>953000</v>
      </c>
      <c r="BS19" s="39">
        <v>31300</v>
      </c>
      <c r="BT19" s="39">
        <v>15800</v>
      </c>
      <c r="BV19" s="39">
        <v>3650</v>
      </c>
      <c r="BW19" s="39">
        <v>29900</v>
      </c>
      <c r="BX19" s="39">
        <v>17000</v>
      </c>
      <c r="BY19" s="39">
        <v>0</v>
      </c>
      <c r="BZ19" s="39">
        <v>0</v>
      </c>
      <c r="CA19" s="39">
        <v>57000</v>
      </c>
      <c r="CB19" s="39">
        <v>5150</v>
      </c>
      <c r="CC19" s="39">
        <v>45700</v>
      </c>
      <c r="CF19" s="39">
        <v>117000</v>
      </c>
      <c r="CG19" s="39">
        <v>86900</v>
      </c>
      <c r="CH19" s="39">
        <v>36250</v>
      </c>
      <c r="CL19" s="39">
        <v>279000</v>
      </c>
      <c r="CM19" s="39">
        <v>15200</v>
      </c>
      <c r="CN19" s="39">
        <v>1700</v>
      </c>
      <c r="CO19" s="39">
        <v>0</v>
      </c>
      <c r="CP19" s="39">
        <v>4850</v>
      </c>
      <c r="CQ19" s="39">
        <v>2500</v>
      </c>
      <c r="CR19" s="39">
        <v>5650</v>
      </c>
      <c r="CS19" s="39">
        <v>0</v>
      </c>
      <c r="CU19" s="39">
        <v>73000</v>
      </c>
      <c r="CV19" s="39">
        <v>1950</v>
      </c>
      <c r="CW19" s="39">
        <v>4900</v>
      </c>
      <c r="DA19" s="39">
        <v>148000</v>
      </c>
      <c r="DB19" s="39">
        <v>7050</v>
      </c>
      <c r="DC19" s="39">
        <v>12300</v>
      </c>
      <c r="DE19" s="39">
        <v>0</v>
      </c>
      <c r="DG19" s="39">
        <v>351000</v>
      </c>
      <c r="DH19" s="39">
        <v>5800</v>
      </c>
      <c r="DI19" s="39">
        <v>2900</v>
      </c>
      <c r="DJ19" s="39">
        <v>0</v>
      </c>
      <c r="DM19" s="39">
        <v>2700</v>
      </c>
      <c r="DN19" s="39">
        <v>1600</v>
      </c>
      <c r="DO19" s="39">
        <v>17000</v>
      </c>
      <c r="DQ19" s="39">
        <v>72000</v>
      </c>
      <c r="DR19" s="39">
        <v>3900</v>
      </c>
      <c r="DS19" s="39">
        <v>6950</v>
      </c>
      <c r="DX19" s="39">
        <v>87000</v>
      </c>
      <c r="DY19" s="39">
        <v>3900</v>
      </c>
      <c r="DZ19" s="39">
        <v>32500</v>
      </c>
      <c r="ED19" s="39">
        <v>323000</v>
      </c>
      <c r="EE19" s="39">
        <v>10300</v>
      </c>
      <c r="EF19" s="39">
        <v>28700</v>
      </c>
      <c r="EG19" s="39">
        <v>0</v>
      </c>
      <c r="EH19" s="39">
        <v>6000</v>
      </c>
      <c r="EJ19" s="39">
        <v>88000</v>
      </c>
      <c r="EK19" s="39">
        <v>96400</v>
      </c>
      <c r="EL19" s="39">
        <v>0</v>
      </c>
      <c r="EM19" s="39">
        <v>42500</v>
      </c>
      <c r="EN19" s="39">
        <v>181300</v>
      </c>
      <c r="EO19" s="39">
        <v>0</v>
      </c>
      <c r="EP19" s="39">
        <v>3600</v>
      </c>
      <c r="EQ19" s="39">
        <v>0</v>
      </c>
      <c r="ER19" s="39">
        <v>2200</v>
      </c>
      <c r="ES19" s="39">
        <v>1059200</v>
      </c>
      <c r="ET19" s="39">
        <v>32200</v>
      </c>
      <c r="EU19" s="39">
        <v>73300</v>
      </c>
      <c r="EV19" s="39">
        <v>0</v>
      </c>
      <c r="EW19" s="39">
        <v>6600</v>
      </c>
      <c r="EY19" s="39">
        <v>491500</v>
      </c>
      <c r="EZ19" s="39">
        <v>3245600</v>
      </c>
      <c r="FB19" s="39">
        <v>108300</v>
      </c>
      <c r="FC19" s="39">
        <v>341800</v>
      </c>
      <c r="FE19" s="39">
        <v>4900</v>
      </c>
      <c r="FG19" s="39">
        <v>98300</v>
      </c>
      <c r="FH19" s="39">
        <v>4789000</v>
      </c>
      <c r="FI19" s="39">
        <v>88800</v>
      </c>
      <c r="FJ19" s="39">
        <v>145700</v>
      </c>
      <c r="FK19" s="39">
        <v>59900</v>
      </c>
      <c r="FL19" s="39">
        <v>5700</v>
      </c>
      <c r="FM19" s="39">
        <v>0</v>
      </c>
      <c r="FN19" s="39">
        <v>728000</v>
      </c>
      <c r="FO19" s="39">
        <v>340000</v>
      </c>
      <c r="FP19" s="39">
        <v>0</v>
      </c>
      <c r="FQ19" s="39">
        <v>327800</v>
      </c>
      <c r="FR19" s="39">
        <v>180100</v>
      </c>
      <c r="FS19" s="39">
        <v>0</v>
      </c>
      <c r="FT19" s="39">
        <v>18200</v>
      </c>
      <c r="FU19" s="39">
        <v>285300</v>
      </c>
      <c r="FV19" s="39">
        <v>0</v>
      </c>
      <c r="FW19" s="39">
        <v>1153000</v>
      </c>
      <c r="FX19" s="39">
        <v>144100</v>
      </c>
      <c r="FY19" s="39">
        <v>418600</v>
      </c>
      <c r="FZ19" s="39">
        <v>76500</v>
      </c>
      <c r="GA19" s="39">
        <v>7300</v>
      </c>
      <c r="GC19" s="39">
        <v>3841000</v>
      </c>
      <c r="GD19" s="39">
        <v>9022000</v>
      </c>
      <c r="GF19" s="39">
        <v>954000</v>
      </c>
      <c r="GG19" s="39">
        <v>358600</v>
      </c>
      <c r="GI19" s="39">
        <v>34300</v>
      </c>
      <c r="GJ19" s="39">
        <v>515600</v>
      </c>
      <c r="GL19" s="39">
        <v>6451000</v>
      </c>
      <c r="GM19" s="39">
        <v>392500</v>
      </c>
      <c r="HJ19" s="39">
        <v>4007000</v>
      </c>
      <c r="HM19" s="39">
        <v>2751800</v>
      </c>
      <c r="HO19" s="39">
        <v>35600</v>
      </c>
      <c r="HP19" s="39">
        <v>27500</v>
      </c>
      <c r="HQ19" s="39">
        <v>526000</v>
      </c>
      <c r="HS19" s="39">
        <v>198300</v>
      </c>
      <c r="HU19" s="39">
        <v>1377000</v>
      </c>
      <c r="HV19" s="39">
        <v>39200</v>
      </c>
      <c r="HW19" s="39">
        <v>292800</v>
      </c>
      <c r="HY19" s="39">
        <v>22400</v>
      </c>
      <c r="IA19" s="39">
        <v>2880000</v>
      </c>
      <c r="IC19" s="39">
        <v>10360000</v>
      </c>
      <c r="ID19" s="39">
        <v>9733000</v>
      </c>
      <c r="IG19" s="39">
        <v>3435900</v>
      </c>
      <c r="II19" s="39">
        <v>147300</v>
      </c>
      <c r="IJ19" s="39">
        <v>690000</v>
      </c>
      <c r="IK19" s="39">
        <v>571500</v>
      </c>
      <c r="IM19" s="39">
        <v>471400</v>
      </c>
      <c r="IO19" s="39">
        <v>2745000</v>
      </c>
      <c r="IP19" s="39">
        <v>79700</v>
      </c>
      <c r="IQ19" s="39">
        <v>559100</v>
      </c>
      <c r="IS19" s="39">
        <v>848200</v>
      </c>
      <c r="IU19" s="39">
        <v>12791000</v>
      </c>
      <c r="IW19" s="39">
        <v>20574000</v>
      </c>
      <c r="IX19" s="39">
        <v>708000</v>
      </c>
      <c r="IY19" s="39">
        <v>0</v>
      </c>
      <c r="IZ19" s="39">
        <v>48600</v>
      </c>
      <c r="JA19" s="39">
        <v>0</v>
      </c>
      <c r="JB19" s="39">
        <v>424900</v>
      </c>
      <c r="JC19" s="39">
        <v>35600</v>
      </c>
      <c r="JD19" s="39">
        <v>17000</v>
      </c>
      <c r="JF19" s="39">
        <v>304000</v>
      </c>
      <c r="JG19" s="39">
        <v>0</v>
      </c>
      <c r="JH19" s="39">
        <v>64700</v>
      </c>
      <c r="JI19" s="39">
        <v>25100</v>
      </c>
      <c r="JJ19" s="39">
        <v>304000</v>
      </c>
      <c r="JK19" s="39">
        <v>25500</v>
      </c>
      <c r="JL19" s="39">
        <v>50800</v>
      </c>
      <c r="JO19" s="39">
        <v>9600</v>
      </c>
      <c r="JP19" s="39">
        <v>87000</v>
      </c>
      <c r="JQ19" s="39">
        <v>570000</v>
      </c>
      <c r="JS19" s="39">
        <v>1376000</v>
      </c>
      <c r="JT19" s="39">
        <v>1851000</v>
      </c>
      <c r="JV19" s="39">
        <v>58800</v>
      </c>
      <c r="JX19" s="39">
        <v>578300</v>
      </c>
      <c r="JY19" s="39">
        <v>147300</v>
      </c>
      <c r="JZ19" s="39">
        <v>363000</v>
      </c>
      <c r="KB19" s="39">
        <v>317500</v>
      </c>
      <c r="KD19" s="39">
        <v>155100</v>
      </c>
      <c r="KE19" s="39">
        <v>29000</v>
      </c>
      <c r="KF19" s="39">
        <v>632000</v>
      </c>
      <c r="KG19" s="39">
        <v>51700</v>
      </c>
      <c r="KH19" s="39">
        <v>99400</v>
      </c>
      <c r="KK19" s="39">
        <v>371900</v>
      </c>
      <c r="KL19" s="39">
        <v>115200</v>
      </c>
      <c r="KM19" s="39">
        <v>2631000</v>
      </c>
      <c r="KO19" s="39">
        <v>2831000</v>
      </c>
      <c r="KP19" s="39">
        <v>1255000</v>
      </c>
      <c r="KQ19" s="39">
        <v>0</v>
      </c>
      <c r="KR19" s="39">
        <v>0</v>
      </c>
      <c r="KS19" s="39">
        <v>1133100</v>
      </c>
      <c r="KW19" s="39">
        <v>0</v>
      </c>
      <c r="KY19" s="39">
        <v>182000</v>
      </c>
      <c r="KZ19" s="39">
        <v>0</v>
      </c>
      <c r="LA19" s="39">
        <v>32400</v>
      </c>
      <c r="LB19" s="39">
        <v>52600</v>
      </c>
      <c r="LC19" s="39">
        <v>486000</v>
      </c>
      <c r="LD19" s="39">
        <v>10900</v>
      </c>
      <c r="LE19" s="39">
        <v>141000</v>
      </c>
      <c r="LH19" s="39">
        <v>4500</v>
      </c>
      <c r="LI19" s="39">
        <v>850000</v>
      </c>
      <c r="LK19" s="39">
        <v>6920000</v>
      </c>
      <c r="LL19" s="39">
        <v>2918000</v>
      </c>
      <c r="LP19" s="39">
        <v>1451500</v>
      </c>
      <c r="LV19" s="39">
        <v>203200</v>
      </c>
      <c r="LX19" s="39">
        <v>71400</v>
      </c>
      <c r="LY19" s="39">
        <v>50300</v>
      </c>
      <c r="LZ19" s="39">
        <v>941000</v>
      </c>
      <c r="MA19" s="39">
        <v>21750</v>
      </c>
      <c r="MB19" s="39">
        <v>236500</v>
      </c>
      <c r="ME19" s="39">
        <v>5000</v>
      </c>
      <c r="MF19" s="39">
        <v>3447000</v>
      </c>
      <c r="MH19" s="39">
        <v>13607000</v>
      </c>
      <c r="MI19" s="39">
        <v>2044000</v>
      </c>
      <c r="MJ19" s="39">
        <v>0</v>
      </c>
      <c r="MK19" s="39">
        <v>0</v>
      </c>
      <c r="MM19" s="39">
        <v>1193800</v>
      </c>
      <c r="MO19" s="39">
        <v>0</v>
      </c>
      <c r="MP19" s="39">
        <v>10500</v>
      </c>
      <c r="MR19" s="39">
        <v>40000</v>
      </c>
      <c r="MS19" s="39">
        <v>0</v>
      </c>
      <c r="MT19" s="39">
        <v>101200</v>
      </c>
      <c r="MU19" s="39">
        <v>20200</v>
      </c>
      <c r="MV19" s="39">
        <v>587000</v>
      </c>
      <c r="MW19" s="39">
        <v>2800</v>
      </c>
      <c r="MX19" s="39">
        <v>101000</v>
      </c>
      <c r="MZ19" s="39">
        <v>12800</v>
      </c>
      <c r="NA19" s="39">
        <v>0</v>
      </c>
      <c r="NB19" s="39">
        <v>1460000</v>
      </c>
      <c r="ND19" s="39">
        <v>2064000</v>
      </c>
      <c r="NE19" s="39">
        <v>4964000</v>
      </c>
      <c r="NF19" s="39">
        <v>0</v>
      </c>
      <c r="NI19" s="39">
        <v>1406100</v>
      </c>
      <c r="NL19" s="39">
        <v>327000</v>
      </c>
      <c r="NN19" s="39">
        <v>50800</v>
      </c>
      <c r="NP19" s="39">
        <v>244900</v>
      </c>
      <c r="NQ19" s="39">
        <v>24000</v>
      </c>
      <c r="NR19" s="39">
        <v>1172000</v>
      </c>
      <c r="NS19" s="39">
        <v>6250</v>
      </c>
      <c r="NT19" s="39">
        <v>223200</v>
      </c>
      <c r="NV19" s="39">
        <v>476300</v>
      </c>
      <c r="NW19" s="39">
        <v>0</v>
      </c>
      <c r="NX19" s="39">
        <v>6713000</v>
      </c>
      <c r="NZ19" s="39">
        <v>4136000</v>
      </c>
      <c r="OA19" s="39">
        <v>64700</v>
      </c>
      <c r="OB19" s="39">
        <v>72800</v>
      </c>
      <c r="OC19" s="39">
        <v>9700</v>
      </c>
      <c r="OD19" s="39">
        <v>0</v>
      </c>
      <c r="OE19" s="39">
        <v>1600</v>
      </c>
      <c r="OF19" s="39">
        <v>24300</v>
      </c>
      <c r="OG19" s="39" t="s">
        <v>68</v>
      </c>
      <c r="OH19" s="39">
        <v>3200</v>
      </c>
      <c r="OI19" s="39">
        <v>271000</v>
      </c>
      <c r="OJ19" s="39">
        <v>28300</v>
      </c>
      <c r="OK19" s="39">
        <v>115400</v>
      </c>
      <c r="OM19" s="39">
        <v>61200</v>
      </c>
      <c r="ON19" s="39">
        <v>454000</v>
      </c>
      <c r="OP19" s="39">
        <v>3650</v>
      </c>
      <c r="OQ19" s="39">
        <v>41600</v>
      </c>
      <c r="OR19" s="39" t="s">
        <v>68</v>
      </c>
      <c r="OS19" s="39">
        <v>6900</v>
      </c>
      <c r="OT19" s="39">
        <v>1724000</v>
      </c>
      <c r="OU19" s="39">
        <v>49000</v>
      </c>
    </row>
    <row r="20" spans="1:442" x14ac:dyDescent="0.25">
      <c r="A20" s="39">
        <v>1979</v>
      </c>
      <c r="B20" s="39">
        <v>3729000</v>
      </c>
      <c r="C20" s="39">
        <v>34000</v>
      </c>
      <c r="D20" s="39">
        <v>65700</v>
      </c>
      <c r="E20" s="39">
        <v>0</v>
      </c>
      <c r="F20" s="39">
        <v>3407500</v>
      </c>
      <c r="J20" s="39">
        <v>952700</v>
      </c>
      <c r="K20" s="39">
        <v>452550</v>
      </c>
      <c r="M20" s="39">
        <v>931000</v>
      </c>
      <c r="N20" s="39">
        <v>0</v>
      </c>
      <c r="O20" s="39">
        <v>592400</v>
      </c>
      <c r="P20" s="39">
        <v>64000</v>
      </c>
      <c r="Q20" s="39">
        <v>1492100</v>
      </c>
      <c r="R20" s="39">
        <v>43600</v>
      </c>
      <c r="S20" s="39">
        <v>332200</v>
      </c>
      <c r="U20" s="39">
        <v>279200</v>
      </c>
      <c r="V20" s="39">
        <v>23800</v>
      </c>
      <c r="W20" s="39">
        <v>161100</v>
      </c>
      <c r="X20" s="39">
        <v>5451900</v>
      </c>
      <c r="Z20" s="39">
        <v>10523600</v>
      </c>
      <c r="AA20" s="39">
        <v>8478050</v>
      </c>
      <c r="AB20" s="39">
        <v>61650</v>
      </c>
      <c r="AC20" s="39">
        <v>36100</v>
      </c>
      <c r="AE20" s="39">
        <v>3411100</v>
      </c>
      <c r="AI20" s="39">
        <v>5276100</v>
      </c>
      <c r="AJ20" s="39">
        <v>13650400</v>
      </c>
      <c r="AL20" s="39">
        <v>815400</v>
      </c>
      <c r="AN20" s="39">
        <v>1559950</v>
      </c>
      <c r="AO20" s="39">
        <v>49900</v>
      </c>
      <c r="AP20" s="39">
        <v>2878400</v>
      </c>
      <c r="AQ20" s="39">
        <v>77550</v>
      </c>
      <c r="AR20" s="39">
        <v>530400</v>
      </c>
      <c r="AT20" s="39">
        <v>657300</v>
      </c>
      <c r="AU20" s="39">
        <v>855400</v>
      </c>
      <c r="AV20" s="39">
        <v>217800</v>
      </c>
      <c r="AW20" s="39">
        <v>26169500</v>
      </c>
      <c r="AY20" s="39">
        <v>17196300</v>
      </c>
      <c r="AZ20" s="39">
        <v>0</v>
      </c>
      <c r="BB20" s="39">
        <v>23000</v>
      </c>
      <c r="BC20" s="39">
        <v>0</v>
      </c>
      <c r="BD20" s="39">
        <v>9850</v>
      </c>
      <c r="BE20" s="39">
        <v>35800</v>
      </c>
      <c r="BF20" s="39">
        <v>39000</v>
      </c>
      <c r="BG20" s="39">
        <v>0</v>
      </c>
      <c r="BH20" s="39">
        <v>0</v>
      </c>
      <c r="BI20" s="39">
        <v>199000</v>
      </c>
      <c r="BJ20" s="39">
        <v>9900</v>
      </c>
      <c r="BK20" s="39">
        <v>64250</v>
      </c>
      <c r="BM20" s="39">
        <v>291000</v>
      </c>
      <c r="BN20" s="39">
        <v>94750</v>
      </c>
      <c r="BO20" s="39">
        <v>75200</v>
      </c>
      <c r="BR20" s="39">
        <v>953000</v>
      </c>
      <c r="BS20" s="39">
        <v>26900</v>
      </c>
      <c r="BT20" s="39">
        <v>16600</v>
      </c>
      <c r="BV20" s="39">
        <v>3250</v>
      </c>
      <c r="BW20" s="39">
        <v>31200</v>
      </c>
      <c r="BX20" s="39">
        <v>18200</v>
      </c>
      <c r="BY20" s="39">
        <v>0</v>
      </c>
      <c r="BZ20" s="39">
        <v>0</v>
      </c>
      <c r="CA20" s="39">
        <v>55000</v>
      </c>
      <c r="CB20" s="39">
        <v>4450</v>
      </c>
      <c r="CC20" s="39">
        <v>49600</v>
      </c>
      <c r="CF20" s="39">
        <v>103000</v>
      </c>
      <c r="CG20" s="39">
        <v>84100</v>
      </c>
      <c r="CH20" s="39">
        <v>37500</v>
      </c>
      <c r="CL20" s="39">
        <v>249000</v>
      </c>
      <c r="CM20" s="39">
        <v>13150</v>
      </c>
      <c r="CN20" s="39">
        <v>2450</v>
      </c>
      <c r="CO20" s="39">
        <v>0</v>
      </c>
      <c r="CP20" s="39">
        <v>4250</v>
      </c>
      <c r="CQ20" s="39">
        <v>2650</v>
      </c>
      <c r="CR20" s="39">
        <v>5850</v>
      </c>
      <c r="CS20" s="39">
        <v>0</v>
      </c>
      <c r="CU20" s="39">
        <v>73000</v>
      </c>
      <c r="CV20" s="39">
        <v>1800</v>
      </c>
      <c r="CW20" s="39">
        <v>5500</v>
      </c>
      <c r="DA20" s="39">
        <v>119000</v>
      </c>
      <c r="DB20" s="39">
        <v>6000</v>
      </c>
      <c r="DC20" s="39">
        <v>10050</v>
      </c>
      <c r="DE20" s="39">
        <v>0</v>
      </c>
      <c r="DG20" s="39">
        <v>377000</v>
      </c>
      <c r="DH20" s="39">
        <v>5150</v>
      </c>
      <c r="DI20" s="39">
        <v>3950</v>
      </c>
      <c r="DJ20" s="39">
        <v>0</v>
      </c>
      <c r="DM20" s="39">
        <v>2350</v>
      </c>
      <c r="DN20" s="39">
        <v>1950</v>
      </c>
      <c r="DO20" s="39">
        <v>14950</v>
      </c>
      <c r="DQ20" s="39">
        <v>71000</v>
      </c>
      <c r="DR20" s="39">
        <v>3650</v>
      </c>
      <c r="DS20" s="39">
        <v>9150</v>
      </c>
      <c r="DX20" s="39">
        <v>69000</v>
      </c>
      <c r="DY20" s="39">
        <v>4650</v>
      </c>
      <c r="DZ20" s="39">
        <v>27650</v>
      </c>
      <c r="ED20" s="39">
        <v>327000</v>
      </c>
      <c r="EE20" s="39">
        <v>8600</v>
      </c>
      <c r="EF20" s="39">
        <v>39900</v>
      </c>
      <c r="EG20" s="39">
        <v>0</v>
      </c>
      <c r="EH20" s="39">
        <v>7100</v>
      </c>
      <c r="EJ20" s="39">
        <v>125500</v>
      </c>
      <c r="EK20" s="39">
        <v>91100</v>
      </c>
      <c r="EL20" s="39">
        <v>0</v>
      </c>
      <c r="EM20" s="39">
        <v>45000</v>
      </c>
      <c r="EN20" s="39">
        <v>180000</v>
      </c>
      <c r="EO20" s="39">
        <v>0</v>
      </c>
      <c r="EP20" s="39">
        <v>3700</v>
      </c>
      <c r="EQ20" s="39">
        <v>0</v>
      </c>
      <c r="ER20" s="39">
        <v>2000</v>
      </c>
      <c r="ES20" s="39">
        <v>1028900</v>
      </c>
      <c r="ET20" s="39">
        <v>34200</v>
      </c>
      <c r="EU20" s="39">
        <v>105000</v>
      </c>
      <c r="EV20" s="39">
        <v>0</v>
      </c>
      <c r="EW20" s="39">
        <v>9100</v>
      </c>
      <c r="EY20" s="39">
        <v>701000</v>
      </c>
      <c r="EZ20" s="39">
        <v>3035400</v>
      </c>
      <c r="FB20" s="39">
        <v>115900</v>
      </c>
      <c r="FC20" s="39">
        <v>339100</v>
      </c>
      <c r="FE20" s="39">
        <v>6800</v>
      </c>
      <c r="FG20" s="39">
        <v>105500</v>
      </c>
      <c r="FH20" s="39">
        <v>4994500</v>
      </c>
      <c r="FI20" s="39">
        <v>100300</v>
      </c>
      <c r="FJ20" s="39">
        <v>133500</v>
      </c>
      <c r="FK20" s="39">
        <v>34000</v>
      </c>
      <c r="FL20" s="39">
        <v>4000</v>
      </c>
      <c r="FM20" s="39">
        <v>0</v>
      </c>
      <c r="FN20" s="39">
        <v>773000</v>
      </c>
      <c r="FO20" s="39">
        <v>312000</v>
      </c>
      <c r="FP20" s="39">
        <v>0</v>
      </c>
      <c r="FQ20" s="39">
        <v>315700</v>
      </c>
      <c r="FR20" s="39">
        <v>159900</v>
      </c>
      <c r="FS20" s="39">
        <v>0</v>
      </c>
      <c r="FT20" s="39">
        <v>27100</v>
      </c>
      <c r="FU20" s="39">
        <v>279200</v>
      </c>
      <c r="FV20" s="39">
        <v>0</v>
      </c>
      <c r="FW20" s="39">
        <v>1133000</v>
      </c>
      <c r="FX20" s="39">
        <v>208100</v>
      </c>
      <c r="FY20" s="39">
        <v>409500</v>
      </c>
      <c r="FZ20" s="39">
        <v>61650</v>
      </c>
      <c r="GA20" s="39">
        <v>5250</v>
      </c>
      <c r="GC20" s="39">
        <v>4366000</v>
      </c>
      <c r="GD20" s="39">
        <v>9081000</v>
      </c>
      <c r="GF20" s="39">
        <v>892000</v>
      </c>
      <c r="GG20" s="39">
        <v>347200</v>
      </c>
      <c r="GI20" s="39">
        <v>56200</v>
      </c>
      <c r="GJ20" s="39">
        <v>657300</v>
      </c>
      <c r="GL20" s="39">
        <v>7112000</v>
      </c>
      <c r="GM20" s="39">
        <v>712500</v>
      </c>
      <c r="HJ20" s="39">
        <v>3480000</v>
      </c>
      <c r="HM20" s="39">
        <v>3298200</v>
      </c>
      <c r="HO20" s="39">
        <v>54200</v>
      </c>
      <c r="HP20" s="39">
        <v>28700</v>
      </c>
      <c r="HQ20" s="39">
        <v>931000</v>
      </c>
      <c r="HS20" s="39">
        <v>194300</v>
      </c>
      <c r="HU20" s="39">
        <v>1093000</v>
      </c>
      <c r="HV20" s="39">
        <v>43600</v>
      </c>
      <c r="HW20" s="39">
        <v>297400</v>
      </c>
      <c r="HY20" s="39">
        <v>21800</v>
      </c>
      <c r="IA20" s="39">
        <v>2820000</v>
      </c>
      <c r="IC20" s="39">
        <v>10239000</v>
      </c>
      <c r="ID20" s="39">
        <v>7773000</v>
      </c>
      <c r="IG20" s="39">
        <v>3288600</v>
      </c>
      <c r="II20" s="39">
        <v>209100</v>
      </c>
      <c r="IJ20" s="39">
        <v>744000</v>
      </c>
      <c r="IK20" s="39">
        <v>815400</v>
      </c>
      <c r="IM20" s="39">
        <v>453200</v>
      </c>
      <c r="IO20" s="39">
        <v>2066000</v>
      </c>
      <c r="IP20" s="39">
        <v>77550</v>
      </c>
      <c r="IQ20" s="39">
        <v>459000</v>
      </c>
      <c r="IS20" s="39">
        <v>749900</v>
      </c>
      <c r="IU20" s="39">
        <v>11341000</v>
      </c>
      <c r="IW20" s="39">
        <v>16275000</v>
      </c>
      <c r="IX20" s="39">
        <v>587000</v>
      </c>
      <c r="IY20" s="39">
        <v>0</v>
      </c>
      <c r="IZ20" s="39">
        <v>54600</v>
      </c>
      <c r="JA20" s="39">
        <v>0</v>
      </c>
      <c r="JB20" s="39">
        <v>546300</v>
      </c>
      <c r="JC20" s="39">
        <v>52600</v>
      </c>
      <c r="JD20" s="39">
        <v>18200</v>
      </c>
      <c r="JF20" s="39">
        <v>506000</v>
      </c>
      <c r="JG20" s="39">
        <v>0</v>
      </c>
      <c r="JH20" s="39">
        <v>56700</v>
      </c>
      <c r="JI20" s="39">
        <v>10100</v>
      </c>
      <c r="JJ20" s="39">
        <v>182000</v>
      </c>
      <c r="JK20" s="39">
        <v>28300</v>
      </c>
      <c r="JL20" s="39">
        <v>50400</v>
      </c>
      <c r="JO20" s="39">
        <v>8900</v>
      </c>
      <c r="JP20" s="39">
        <v>153800</v>
      </c>
      <c r="JQ20" s="39">
        <v>550000</v>
      </c>
      <c r="JS20" s="39">
        <v>1214000</v>
      </c>
      <c r="JT20" s="39">
        <v>1263000</v>
      </c>
      <c r="JV20" s="39">
        <v>21750</v>
      </c>
      <c r="JX20" s="39">
        <v>567000</v>
      </c>
      <c r="JY20" s="39">
        <v>198100</v>
      </c>
      <c r="JZ20" s="39">
        <v>327000</v>
      </c>
      <c r="KB20" s="39">
        <v>444500</v>
      </c>
      <c r="KD20" s="39">
        <v>120400</v>
      </c>
      <c r="KE20" s="39">
        <v>9500</v>
      </c>
      <c r="KF20" s="39">
        <v>308000</v>
      </c>
      <c r="KG20" s="39">
        <v>51700</v>
      </c>
      <c r="KH20" s="39">
        <v>79600</v>
      </c>
      <c r="KK20" s="39">
        <v>250200</v>
      </c>
      <c r="KL20" s="39">
        <v>208700</v>
      </c>
      <c r="KM20" s="39">
        <v>2359000</v>
      </c>
      <c r="KO20" s="39">
        <v>2041000</v>
      </c>
      <c r="KP20" s="39">
        <v>1052000</v>
      </c>
      <c r="KQ20" s="39">
        <v>0</v>
      </c>
      <c r="KR20" s="39">
        <v>0</v>
      </c>
      <c r="KS20" s="39">
        <v>1335500</v>
      </c>
      <c r="KW20" s="39">
        <v>0</v>
      </c>
      <c r="KY20" s="39">
        <v>324000</v>
      </c>
      <c r="KZ20" s="39">
        <v>0</v>
      </c>
      <c r="LA20" s="39">
        <v>36400</v>
      </c>
      <c r="LB20" s="39">
        <v>39700</v>
      </c>
      <c r="LC20" s="39">
        <v>405000</v>
      </c>
      <c r="LD20" s="39">
        <v>12100</v>
      </c>
      <c r="LE20" s="39">
        <v>146000</v>
      </c>
      <c r="LH20" s="39">
        <v>7300</v>
      </c>
      <c r="LI20" s="39">
        <v>810000</v>
      </c>
      <c r="LK20" s="39">
        <v>6920000</v>
      </c>
      <c r="LL20" s="39">
        <v>1960000</v>
      </c>
      <c r="LP20" s="39">
        <v>1281400</v>
      </c>
      <c r="LV20" s="39">
        <v>259100</v>
      </c>
      <c r="LX20" s="39">
        <v>67400</v>
      </c>
      <c r="LY20" s="39">
        <v>26800</v>
      </c>
      <c r="LZ20" s="39">
        <v>632000</v>
      </c>
      <c r="MA20" s="39">
        <v>19050</v>
      </c>
      <c r="MB20" s="39">
        <v>203700</v>
      </c>
      <c r="ME20" s="39">
        <v>9100</v>
      </c>
      <c r="MF20" s="39">
        <v>2722000</v>
      </c>
      <c r="MH20" s="39">
        <v>10206000</v>
      </c>
      <c r="MI20" s="39">
        <v>1841000</v>
      </c>
      <c r="MJ20" s="39">
        <v>0</v>
      </c>
      <c r="MK20" s="39">
        <v>0</v>
      </c>
      <c r="MM20" s="39">
        <v>1416400</v>
      </c>
      <c r="MO20" s="39">
        <v>1600</v>
      </c>
      <c r="MP20" s="39">
        <v>10500</v>
      </c>
      <c r="MR20" s="39">
        <v>101000</v>
      </c>
      <c r="MS20" s="39">
        <v>0</v>
      </c>
      <c r="MT20" s="39">
        <v>101200</v>
      </c>
      <c r="MU20" s="39">
        <v>14200</v>
      </c>
      <c r="MV20" s="39">
        <v>506000</v>
      </c>
      <c r="MW20" s="39">
        <v>3200</v>
      </c>
      <c r="MX20" s="39">
        <v>101000</v>
      </c>
      <c r="MZ20" s="39">
        <v>12900</v>
      </c>
      <c r="NA20" s="39">
        <v>0</v>
      </c>
      <c r="NB20" s="39">
        <v>1460000</v>
      </c>
      <c r="ND20" s="39">
        <v>2105000</v>
      </c>
      <c r="NE20" s="39">
        <v>4550000</v>
      </c>
      <c r="NF20" s="39">
        <v>0</v>
      </c>
      <c r="NI20" s="39">
        <v>1440200</v>
      </c>
      <c r="NK20" s="39">
        <v>11000</v>
      </c>
      <c r="NL20" s="39">
        <v>417000</v>
      </c>
      <c r="NN20" s="39">
        <v>111800</v>
      </c>
      <c r="NP20" s="39">
        <v>265400</v>
      </c>
      <c r="NQ20" s="39">
        <v>13600</v>
      </c>
      <c r="NR20" s="39">
        <v>1126000</v>
      </c>
      <c r="NS20" s="39">
        <v>6800</v>
      </c>
      <c r="NT20" s="39">
        <v>175700</v>
      </c>
      <c r="NV20" s="39">
        <v>499700</v>
      </c>
      <c r="NW20" s="39">
        <v>0</v>
      </c>
      <c r="NX20" s="39">
        <v>6260000</v>
      </c>
      <c r="NZ20" s="39">
        <v>4028000</v>
      </c>
      <c r="OA20" s="39">
        <v>52600</v>
      </c>
      <c r="OB20" s="39">
        <v>109300</v>
      </c>
      <c r="OC20" s="39">
        <v>10900</v>
      </c>
      <c r="OD20" s="39">
        <v>0</v>
      </c>
      <c r="OE20" s="39">
        <v>1600</v>
      </c>
      <c r="OF20" s="39">
        <v>20200</v>
      </c>
      <c r="OG20" s="39" t="s">
        <v>68</v>
      </c>
      <c r="OH20" s="39">
        <v>4000</v>
      </c>
      <c r="OI20" s="39">
        <v>271000</v>
      </c>
      <c r="OJ20" s="39">
        <v>32400</v>
      </c>
      <c r="OK20" s="39">
        <v>126300</v>
      </c>
      <c r="OM20" s="39">
        <v>122500</v>
      </c>
      <c r="ON20" s="39">
        <v>499000</v>
      </c>
      <c r="OP20" s="39">
        <v>4100</v>
      </c>
      <c r="OQ20" s="39">
        <v>50900</v>
      </c>
      <c r="OR20" s="39" t="s">
        <v>68</v>
      </c>
      <c r="OS20" s="39">
        <v>8400</v>
      </c>
      <c r="OT20" s="39">
        <v>1769000</v>
      </c>
      <c r="OU20" s="39">
        <v>81600</v>
      </c>
    </row>
    <row r="21" spans="1:442" x14ac:dyDescent="0.25">
      <c r="A21" s="39">
        <v>1980</v>
      </c>
      <c r="B21" s="39">
        <v>4686700</v>
      </c>
      <c r="C21" s="39">
        <v>38400</v>
      </c>
      <c r="D21" s="39">
        <v>46500</v>
      </c>
      <c r="E21" s="39">
        <v>0</v>
      </c>
      <c r="F21" s="39">
        <v>2080100</v>
      </c>
      <c r="J21" s="39">
        <v>1021900</v>
      </c>
      <c r="K21" s="39">
        <v>439450</v>
      </c>
      <c r="M21" s="39">
        <v>555000</v>
      </c>
      <c r="N21" s="39">
        <v>0</v>
      </c>
      <c r="O21" s="39">
        <v>568850</v>
      </c>
      <c r="P21" s="39">
        <v>92600</v>
      </c>
      <c r="Q21" s="39">
        <v>1450850</v>
      </c>
      <c r="R21" s="39">
        <v>49300</v>
      </c>
      <c r="S21" s="39">
        <v>313200</v>
      </c>
      <c r="U21" s="39">
        <v>277200</v>
      </c>
      <c r="V21" s="39">
        <v>26500</v>
      </c>
      <c r="W21" s="39">
        <v>136800</v>
      </c>
      <c r="X21" s="39">
        <v>5272400</v>
      </c>
      <c r="Z21" s="39">
        <v>11209450</v>
      </c>
      <c r="AA21" s="39">
        <v>11395250</v>
      </c>
      <c r="AB21" s="39">
        <v>70300</v>
      </c>
      <c r="AC21" s="39">
        <v>25600</v>
      </c>
      <c r="AE21" s="39">
        <v>2483400</v>
      </c>
      <c r="AI21" s="39">
        <v>5753200</v>
      </c>
      <c r="AJ21" s="39">
        <v>12805700</v>
      </c>
      <c r="AL21" s="39">
        <v>441900</v>
      </c>
      <c r="AN21" s="39">
        <v>1509250</v>
      </c>
      <c r="AO21" s="39">
        <v>90700</v>
      </c>
      <c r="AP21" s="39">
        <v>2912000</v>
      </c>
      <c r="AQ21" s="39">
        <v>75950</v>
      </c>
      <c r="AR21" s="39">
        <v>455800</v>
      </c>
      <c r="AT21" s="39">
        <v>689800</v>
      </c>
      <c r="AU21" s="39">
        <v>881000</v>
      </c>
      <c r="AV21" s="39">
        <v>166100</v>
      </c>
      <c r="AW21" s="39">
        <v>23167800</v>
      </c>
      <c r="AY21" s="39">
        <v>19291400</v>
      </c>
      <c r="AZ21" s="39">
        <v>0</v>
      </c>
      <c r="BB21" s="39">
        <v>26300</v>
      </c>
      <c r="BC21" s="39">
        <v>0</v>
      </c>
      <c r="BD21" s="39">
        <v>8550</v>
      </c>
      <c r="BE21" s="39">
        <v>36250</v>
      </c>
      <c r="BF21" s="39">
        <v>37450</v>
      </c>
      <c r="BG21" s="39">
        <v>0</v>
      </c>
      <c r="BH21" s="39">
        <v>0</v>
      </c>
      <c r="BI21" s="39">
        <v>195000</v>
      </c>
      <c r="BJ21" s="39">
        <v>11850</v>
      </c>
      <c r="BK21" s="39">
        <v>62450</v>
      </c>
      <c r="BM21" s="39">
        <v>243000</v>
      </c>
      <c r="BN21" s="39">
        <v>93400</v>
      </c>
      <c r="BO21" s="39">
        <v>67100</v>
      </c>
      <c r="BR21" s="39">
        <v>949000</v>
      </c>
      <c r="BS21" s="39">
        <v>28100</v>
      </c>
      <c r="BT21" s="39">
        <v>20600</v>
      </c>
      <c r="BV21" s="39">
        <v>2850</v>
      </c>
      <c r="BW21" s="39">
        <v>32000</v>
      </c>
      <c r="BX21" s="39">
        <v>15400</v>
      </c>
      <c r="BY21" s="39">
        <v>0</v>
      </c>
      <c r="BZ21" s="39">
        <v>0</v>
      </c>
      <c r="CA21" s="39">
        <v>53000</v>
      </c>
      <c r="CB21" s="39">
        <v>4650</v>
      </c>
      <c r="CC21" s="39">
        <v>50000</v>
      </c>
      <c r="CF21" s="39">
        <v>76000</v>
      </c>
      <c r="CG21" s="39">
        <v>83200</v>
      </c>
      <c r="CH21" s="39">
        <v>30450</v>
      </c>
      <c r="CL21" s="39">
        <v>267000</v>
      </c>
      <c r="CM21" s="39">
        <v>11700</v>
      </c>
      <c r="CN21" s="39">
        <v>2250</v>
      </c>
      <c r="CO21" s="39">
        <v>0</v>
      </c>
      <c r="CP21" s="39">
        <v>3750</v>
      </c>
      <c r="CQ21" s="39">
        <v>2450</v>
      </c>
      <c r="CR21" s="39">
        <v>6250</v>
      </c>
      <c r="CS21" s="39">
        <v>0</v>
      </c>
      <c r="CU21" s="39">
        <v>72000</v>
      </c>
      <c r="CV21" s="39">
        <v>2650</v>
      </c>
      <c r="CW21" s="39">
        <v>5950</v>
      </c>
      <c r="DA21" s="39">
        <v>109000</v>
      </c>
      <c r="DB21" s="39">
        <v>6550</v>
      </c>
      <c r="DC21" s="39">
        <v>13200</v>
      </c>
      <c r="DE21" s="39">
        <v>0</v>
      </c>
      <c r="DG21" s="39">
        <v>357000</v>
      </c>
      <c r="DH21" s="39">
        <v>7250</v>
      </c>
      <c r="DI21" s="39">
        <v>3450</v>
      </c>
      <c r="DJ21" s="39">
        <v>0</v>
      </c>
      <c r="DM21" s="39">
        <v>1950</v>
      </c>
      <c r="DN21" s="39">
        <v>1800</v>
      </c>
      <c r="DO21" s="39">
        <v>15800</v>
      </c>
      <c r="DQ21" s="39">
        <v>70000</v>
      </c>
      <c r="DR21" s="39">
        <v>4550</v>
      </c>
      <c r="DS21" s="39">
        <v>6500</v>
      </c>
      <c r="DX21" s="39">
        <v>58000</v>
      </c>
      <c r="DY21" s="39">
        <v>3650</v>
      </c>
      <c r="DZ21" s="39">
        <v>23450</v>
      </c>
      <c r="ED21" s="39">
        <v>325000</v>
      </c>
      <c r="EE21" s="39">
        <v>9150</v>
      </c>
      <c r="EF21" s="39">
        <v>65600</v>
      </c>
      <c r="EG21" s="39">
        <v>0</v>
      </c>
      <c r="EH21" s="39">
        <v>6800</v>
      </c>
      <c r="EJ21" s="39">
        <v>154000</v>
      </c>
      <c r="EK21" s="39">
        <v>90300</v>
      </c>
      <c r="EL21" s="39">
        <v>0</v>
      </c>
      <c r="EM21" s="39">
        <v>49800</v>
      </c>
      <c r="EN21" s="39">
        <v>164900</v>
      </c>
      <c r="EO21" s="39">
        <v>0</v>
      </c>
      <c r="EP21" s="39">
        <v>3500</v>
      </c>
      <c r="EQ21" s="39">
        <v>0</v>
      </c>
      <c r="ER21" s="39">
        <v>2800</v>
      </c>
      <c r="ES21" s="39">
        <v>993400</v>
      </c>
      <c r="ET21" s="39">
        <v>42700</v>
      </c>
      <c r="EU21" s="39">
        <v>171500</v>
      </c>
      <c r="EV21" s="39">
        <v>0</v>
      </c>
      <c r="EW21" s="39">
        <v>8200</v>
      </c>
      <c r="EY21" s="39">
        <v>838200</v>
      </c>
      <c r="EZ21" s="39">
        <v>2874700</v>
      </c>
      <c r="FB21" s="39">
        <v>128600</v>
      </c>
      <c r="FC21" s="39">
        <v>279000</v>
      </c>
      <c r="FE21" s="39">
        <v>4800</v>
      </c>
      <c r="FG21" s="39">
        <v>121600</v>
      </c>
      <c r="FH21" s="39">
        <v>4691800</v>
      </c>
      <c r="FI21" s="39">
        <v>124800</v>
      </c>
      <c r="FJ21" s="39">
        <v>163900</v>
      </c>
      <c r="FK21" s="39">
        <v>38400</v>
      </c>
      <c r="FL21" s="39">
        <v>0</v>
      </c>
      <c r="FM21" s="39">
        <v>0</v>
      </c>
      <c r="FN21" s="39">
        <v>809000</v>
      </c>
      <c r="FO21" s="39">
        <v>287000</v>
      </c>
      <c r="FP21" s="39">
        <v>0</v>
      </c>
      <c r="FQ21" s="39">
        <v>319700</v>
      </c>
      <c r="FR21" s="39">
        <v>153800</v>
      </c>
      <c r="FS21" s="39">
        <v>0</v>
      </c>
      <c r="FT21" s="39">
        <v>32400</v>
      </c>
      <c r="FU21" s="39">
        <v>277200</v>
      </c>
      <c r="FV21" s="39">
        <v>0</v>
      </c>
      <c r="FW21" s="39">
        <v>1085000</v>
      </c>
      <c r="FX21" s="39">
        <v>202900</v>
      </c>
      <c r="FY21" s="39">
        <v>511400</v>
      </c>
      <c r="FZ21" s="39">
        <v>70300</v>
      </c>
      <c r="GA21" s="39">
        <v>0</v>
      </c>
      <c r="GC21" s="39">
        <v>4710000</v>
      </c>
      <c r="GD21" s="39">
        <v>8373000</v>
      </c>
      <c r="GF21" s="39">
        <v>917000</v>
      </c>
      <c r="GG21" s="39">
        <v>345800</v>
      </c>
      <c r="GI21" s="39">
        <v>75200</v>
      </c>
      <c r="GJ21" s="39">
        <v>689800</v>
      </c>
      <c r="GL21" s="39">
        <v>7294000</v>
      </c>
      <c r="GM21" s="39">
        <v>734400</v>
      </c>
      <c r="HJ21" s="39">
        <v>4350000</v>
      </c>
      <c r="HM21" s="39">
        <v>2023400</v>
      </c>
      <c r="HO21" s="39">
        <v>58900</v>
      </c>
      <c r="HP21" s="39">
        <v>41900</v>
      </c>
      <c r="HQ21" s="39">
        <v>555000</v>
      </c>
      <c r="HS21" s="39">
        <v>161900</v>
      </c>
      <c r="HU21" s="39">
        <v>1072000</v>
      </c>
      <c r="HV21" s="39">
        <v>49300</v>
      </c>
      <c r="HW21" s="39">
        <v>272800</v>
      </c>
      <c r="HY21" s="39">
        <v>23700</v>
      </c>
      <c r="IA21" s="39">
        <v>2720000</v>
      </c>
      <c r="IC21" s="39">
        <v>10887000</v>
      </c>
      <c r="ID21" s="39">
        <v>10430000</v>
      </c>
      <c r="IG21" s="39">
        <v>2426700</v>
      </c>
      <c r="II21" s="39">
        <v>205000</v>
      </c>
      <c r="IJ21" s="39">
        <v>816000</v>
      </c>
      <c r="IK21" s="39">
        <v>441900</v>
      </c>
      <c r="IM21" s="39">
        <v>367400</v>
      </c>
      <c r="IO21" s="39">
        <v>2160000</v>
      </c>
      <c r="IP21" s="39">
        <v>75950</v>
      </c>
      <c r="IQ21" s="39">
        <v>366700</v>
      </c>
      <c r="IS21" s="39">
        <v>759400</v>
      </c>
      <c r="IU21" s="39">
        <v>8346000</v>
      </c>
      <c r="IW21" s="39">
        <v>18234000</v>
      </c>
      <c r="IX21" s="39">
        <v>809000</v>
      </c>
      <c r="IY21" s="39">
        <v>0</v>
      </c>
      <c r="IZ21" s="39">
        <v>39700</v>
      </c>
      <c r="JA21" s="39">
        <v>0</v>
      </c>
      <c r="JB21" s="39">
        <v>323700</v>
      </c>
      <c r="JC21" s="39">
        <v>56700</v>
      </c>
      <c r="JD21" s="39">
        <v>30400</v>
      </c>
      <c r="JF21" s="39">
        <v>324000</v>
      </c>
      <c r="JG21" s="39">
        <v>0</v>
      </c>
      <c r="JH21" s="39">
        <v>48600</v>
      </c>
      <c r="JI21" s="39">
        <v>17800</v>
      </c>
      <c r="JJ21" s="39">
        <v>182000</v>
      </c>
      <c r="JK21" s="39">
        <v>34000</v>
      </c>
      <c r="JL21" s="39">
        <v>60800</v>
      </c>
      <c r="JO21" s="39">
        <v>9900</v>
      </c>
      <c r="JP21" s="39">
        <v>129500</v>
      </c>
      <c r="JQ21" s="39">
        <v>530000</v>
      </c>
      <c r="JS21" s="39">
        <v>1336000</v>
      </c>
      <c r="JT21" s="39">
        <v>1568000</v>
      </c>
      <c r="JV21" s="39">
        <v>17400</v>
      </c>
      <c r="JX21" s="39">
        <v>294800</v>
      </c>
      <c r="JY21" s="39">
        <v>190500</v>
      </c>
      <c r="JZ21" s="39">
        <v>381000</v>
      </c>
      <c r="KB21" s="39">
        <v>210800</v>
      </c>
      <c r="KD21" s="39">
        <v>87800</v>
      </c>
      <c r="KE21" s="39">
        <v>16300</v>
      </c>
      <c r="KF21" s="39">
        <v>278000</v>
      </c>
      <c r="KG21" s="39">
        <v>49000</v>
      </c>
      <c r="KH21" s="39">
        <v>75000</v>
      </c>
      <c r="KK21" s="39">
        <v>234800</v>
      </c>
      <c r="KL21" s="39">
        <v>158800</v>
      </c>
      <c r="KM21" s="39">
        <v>1361000</v>
      </c>
      <c r="KO21" s="39">
        <v>1905000</v>
      </c>
      <c r="KP21" s="39">
        <v>1315000</v>
      </c>
      <c r="KQ21" s="39">
        <v>0</v>
      </c>
      <c r="KR21" s="39">
        <v>0</v>
      </c>
      <c r="KS21" s="39">
        <v>809400</v>
      </c>
      <c r="KW21" s="39">
        <v>0</v>
      </c>
      <c r="KY21" s="39">
        <v>162000</v>
      </c>
      <c r="KZ21" s="39">
        <v>0</v>
      </c>
      <c r="LA21" s="39">
        <v>40500</v>
      </c>
      <c r="LB21" s="39">
        <v>54600</v>
      </c>
      <c r="LC21" s="39">
        <v>364000</v>
      </c>
      <c r="LD21" s="39">
        <v>12100</v>
      </c>
      <c r="LE21" s="39">
        <v>111000</v>
      </c>
      <c r="LH21" s="39">
        <v>7300</v>
      </c>
      <c r="LI21" s="39">
        <v>770000</v>
      </c>
      <c r="LK21" s="39">
        <v>7122000</v>
      </c>
      <c r="LL21" s="39">
        <v>2787000</v>
      </c>
      <c r="LP21" s="39">
        <v>997900</v>
      </c>
      <c r="LV21" s="39">
        <v>147300</v>
      </c>
      <c r="LX21" s="39">
        <v>75500</v>
      </c>
      <c r="LY21" s="39">
        <v>49000</v>
      </c>
      <c r="LZ21" s="39">
        <v>617000</v>
      </c>
      <c r="MA21" s="39">
        <v>19050</v>
      </c>
      <c r="MB21" s="39">
        <v>108400</v>
      </c>
      <c r="ME21" s="39">
        <v>7300</v>
      </c>
      <c r="MF21" s="39">
        <v>1270000</v>
      </c>
      <c r="MH21" s="39">
        <v>10940000</v>
      </c>
      <c r="MI21" s="39">
        <v>2226000</v>
      </c>
      <c r="MJ21" s="39">
        <v>0</v>
      </c>
      <c r="MK21" s="39">
        <v>0</v>
      </c>
      <c r="MM21" s="39">
        <v>890300</v>
      </c>
      <c r="MO21" s="39">
        <v>2200</v>
      </c>
      <c r="MP21" s="39">
        <v>11500</v>
      </c>
      <c r="MR21" s="39">
        <v>69000</v>
      </c>
      <c r="MS21" s="39">
        <v>0</v>
      </c>
      <c r="MT21" s="39">
        <v>72800</v>
      </c>
      <c r="MU21" s="39">
        <v>20200</v>
      </c>
      <c r="MV21" s="39">
        <v>526000</v>
      </c>
      <c r="MW21" s="39">
        <v>3200</v>
      </c>
      <c r="MX21" s="39">
        <v>101000</v>
      </c>
      <c r="MZ21" s="39">
        <v>13800</v>
      </c>
      <c r="NA21" s="39">
        <v>0</v>
      </c>
      <c r="NB21" s="39">
        <v>1420000</v>
      </c>
      <c r="ND21" s="39">
        <v>2429000</v>
      </c>
      <c r="NE21" s="39">
        <v>6075000</v>
      </c>
      <c r="NF21" s="39">
        <v>0</v>
      </c>
      <c r="NI21" s="39">
        <v>1134000</v>
      </c>
      <c r="NK21" s="39">
        <v>14500</v>
      </c>
      <c r="NL21" s="39">
        <v>435000</v>
      </c>
      <c r="NN21" s="39">
        <v>83800</v>
      </c>
      <c r="NP21" s="39">
        <v>204100</v>
      </c>
      <c r="NQ21" s="39">
        <v>25400</v>
      </c>
      <c r="NR21" s="39">
        <v>1265000</v>
      </c>
      <c r="NS21" s="39">
        <v>7900</v>
      </c>
      <c r="NT21" s="39">
        <v>183300</v>
      </c>
      <c r="NV21" s="39">
        <v>524600</v>
      </c>
      <c r="NW21" s="39">
        <v>0</v>
      </c>
      <c r="NX21" s="39">
        <v>5715000</v>
      </c>
      <c r="NZ21" s="39">
        <v>5389000</v>
      </c>
      <c r="OA21" s="39">
        <v>80900</v>
      </c>
      <c r="OB21" s="39">
        <v>56700</v>
      </c>
      <c r="OC21" s="39">
        <v>11700</v>
      </c>
      <c r="OD21" s="39">
        <v>0</v>
      </c>
      <c r="OE21" s="39">
        <v>1200</v>
      </c>
      <c r="OF21" s="39">
        <v>22700</v>
      </c>
      <c r="OG21" s="39" t="s">
        <v>68</v>
      </c>
      <c r="OH21" s="39">
        <v>4500</v>
      </c>
      <c r="OI21" s="39">
        <v>279000</v>
      </c>
      <c r="OJ21" s="39">
        <v>65000</v>
      </c>
      <c r="OK21" s="39">
        <v>219900</v>
      </c>
      <c r="OM21" s="39">
        <v>56700</v>
      </c>
      <c r="ON21" s="39">
        <v>499000</v>
      </c>
      <c r="OP21" s="39">
        <v>2850</v>
      </c>
      <c r="OQ21" s="39">
        <v>60100</v>
      </c>
      <c r="OR21" s="39" t="s">
        <v>68</v>
      </c>
      <c r="OS21" s="39">
        <v>9100</v>
      </c>
      <c r="OT21" s="39">
        <v>1887000</v>
      </c>
      <c r="OU21" s="39">
        <v>170100</v>
      </c>
    </row>
    <row r="22" spans="1:442" x14ac:dyDescent="0.25">
      <c r="A22" s="39">
        <v>1981</v>
      </c>
      <c r="B22" s="39">
        <v>5476100</v>
      </c>
      <c r="C22" s="39">
        <v>44500</v>
      </c>
      <c r="D22" s="39">
        <v>56800</v>
      </c>
      <c r="E22" s="39">
        <v>0</v>
      </c>
      <c r="F22" s="39">
        <v>1401400</v>
      </c>
      <c r="J22" s="39">
        <v>1140860</v>
      </c>
      <c r="K22" s="39">
        <v>394750</v>
      </c>
      <c r="M22" s="39">
        <v>465000</v>
      </c>
      <c r="N22" s="39">
        <v>51000</v>
      </c>
      <c r="O22" s="39">
        <v>544600</v>
      </c>
      <c r="P22" s="39">
        <v>88600</v>
      </c>
      <c r="Q22" s="39">
        <v>1560100</v>
      </c>
      <c r="R22" s="39">
        <v>59500</v>
      </c>
      <c r="S22" s="39">
        <v>441600</v>
      </c>
      <c r="U22" s="39">
        <v>279200</v>
      </c>
      <c r="V22" s="39">
        <v>29400</v>
      </c>
      <c r="W22" s="39">
        <v>116200</v>
      </c>
      <c r="X22" s="39">
        <v>5117500</v>
      </c>
      <c r="Z22" s="39">
        <v>12425400</v>
      </c>
      <c r="AA22" s="39">
        <v>13724150</v>
      </c>
      <c r="AB22" s="39">
        <v>64650</v>
      </c>
      <c r="AC22" s="39">
        <v>52800</v>
      </c>
      <c r="AE22" s="39">
        <v>1848500</v>
      </c>
      <c r="AI22" s="39">
        <v>6682600</v>
      </c>
      <c r="AJ22" s="39">
        <v>12095900</v>
      </c>
      <c r="AL22" s="39">
        <v>467400</v>
      </c>
      <c r="AM22" s="39">
        <v>55700</v>
      </c>
      <c r="AN22" s="39">
        <v>1458900</v>
      </c>
      <c r="AO22" s="39">
        <v>98000</v>
      </c>
      <c r="AP22" s="39">
        <v>3188300</v>
      </c>
      <c r="AQ22" s="39">
        <v>110500</v>
      </c>
      <c r="AR22" s="39">
        <v>922900</v>
      </c>
      <c r="AT22" s="39">
        <v>606800</v>
      </c>
      <c r="AU22" s="39">
        <v>1215100</v>
      </c>
      <c r="AV22" s="39">
        <v>165200</v>
      </c>
      <c r="AW22" s="39">
        <v>24989400</v>
      </c>
      <c r="AY22" s="39">
        <v>24802200</v>
      </c>
      <c r="AZ22" s="39">
        <v>0</v>
      </c>
      <c r="BB22" s="39">
        <v>28800</v>
      </c>
      <c r="BC22" s="39">
        <v>1860</v>
      </c>
      <c r="BD22" s="39">
        <v>7350</v>
      </c>
      <c r="BE22" s="39">
        <v>38600</v>
      </c>
      <c r="BF22" s="39">
        <v>35000</v>
      </c>
      <c r="BG22" s="39">
        <v>2100</v>
      </c>
      <c r="BH22" s="39">
        <v>0</v>
      </c>
      <c r="BI22" s="39">
        <v>190000</v>
      </c>
      <c r="BJ22" s="39">
        <v>9800</v>
      </c>
      <c r="BK22" s="39">
        <v>79150</v>
      </c>
      <c r="BL22" s="39">
        <v>8900</v>
      </c>
      <c r="BM22" s="39">
        <v>232000</v>
      </c>
      <c r="BN22" s="39">
        <v>111550</v>
      </c>
      <c r="BO22" s="39">
        <v>73900</v>
      </c>
      <c r="BP22" s="39">
        <v>6500</v>
      </c>
      <c r="BR22" s="39">
        <v>945000</v>
      </c>
      <c r="BS22" s="39">
        <v>27600</v>
      </c>
      <c r="BT22" s="39">
        <v>21400</v>
      </c>
      <c r="BV22" s="39">
        <v>2550</v>
      </c>
      <c r="BW22" s="39">
        <v>34400</v>
      </c>
      <c r="BX22" s="39">
        <v>13350</v>
      </c>
      <c r="BY22" s="39">
        <v>0</v>
      </c>
      <c r="BZ22" s="39">
        <v>0</v>
      </c>
      <c r="CA22" s="39">
        <v>50000</v>
      </c>
      <c r="CB22" s="39">
        <v>3300</v>
      </c>
      <c r="CC22" s="39">
        <v>60000</v>
      </c>
      <c r="CF22" s="39">
        <v>83000</v>
      </c>
      <c r="CG22" s="39">
        <v>100600</v>
      </c>
      <c r="CH22" s="39">
        <v>29000</v>
      </c>
      <c r="CL22" s="39">
        <v>236000</v>
      </c>
      <c r="CM22" s="39">
        <v>9050</v>
      </c>
      <c r="CN22" s="39">
        <v>3500</v>
      </c>
      <c r="CO22" s="39">
        <v>1860</v>
      </c>
      <c r="CP22" s="39">
        <v>3200</v>
      </c>
      <c r="CQ22" s="39">
        <v>2200</v>
      </c>
      <c r="CR22" s="39">
        <v>6700</v>
      </c>
      <c r="CS22" s="39">
        <v>2100</v>
      </c>
      <c r="CU22" s="39">
        <v>71000</v>
      </c>
      <c r="CV22" s="39">
        <v>2850</v>
      </c>
      <c r="CW22" s="39">
        <v>9350</v>
      </c>
      <c r="CZ22" s="39">
        <v>8900</v>
      </c>
      <c r="DA22" s="39">
        <v>95000</v>
      </c>
      <c r="DB22" s="39">
        <v>5750</v>
      </c>
      <c r="DC22" s="39">
        <v>14100</v>
      </c>
      <c r="DE22" s="39">
        <v>6500</v>
      </c>
      <c r="DG22" s="39">
        <v>383000</v>
      </c>
      <c r="DH22" s="39">
        <v>8500</v>
      </c>
      <c r="DI22" s="39">
        <v>3900</v>
      </c>
      <c r="DJ22" s="39">
        <v>0</v>
      </c>
      <c r="DM22" s="39">
        <v>1600</v>
      </c>
      <c r="DN22" s="39">
        <v>2000</v>
      </c>
      <c r="DO22" s="39">
        <v>14950</v>
      </c>
      <c r="DQ22" s="39">
        <v>69000</v>
      </c>
      <c r="DR22" s="39">
        <v>3650</v>
      </c>
      <c r="DS22" s="39">
        <v>9800</v>
      </c>
      <c r="DX22" s="39">
        <v>54000</v>
      </c>
      <c r="DY22" s="39">
        <v>5200</v>
      </c>
      <c r="DZ22" s="39">
        <v>30800</v>
      </c>
      <c r="ED22" s="39">
        <v>326000</v>
      </c>
      <c r="EE22" s="39">
        <v>10050</v>
      </c>
      <c r="EF22" s="39">
        <v>106000</v>
      </c>
      <c r="EG22" s="39">
        <v>0</v>
      </c>
      <c r="EH22" s="39">
        <v>6200</v>
      </c>
      <c r="EJ22" s="39">
        <v>165400</v>
      </c>
      <c r="EK22" s="39">
        <v>84400</v>
      </c>
      <c r="EL22" s="39">
        <v>0</v>
      </c>
      <c r="EM22" s="39">
        <v>50900</v>
      </c>
      <c r="EN22" s="39">
        <v>150100</v>
      </c>
      <c r="EO22" s="39">
        <v>0</v>
      </c>
      <c r="EP22" s="39">
        <v>0</v>
      </c>
      <c r="EQ22" s="39">
        <v>0</v>
      </c>
      <c r="ER22" s="39">
        <v>4000</v>
      </c>
      <c r="ES22" s="39">
        <v>965500</v>
      </c>
      <c r="ET22" s="39">
        <v>40900</v>
      </c>
      <c r="EU22" s="39">
        <v>257100</v>
      </c>
      <c r="EV22" s="39">
        <v>0</v>
      </c>
      <c r="EW22" s="39">
        <v>7100</v>
      </c>
      <c r="EY22" s="39">
        <v>975400</v>
      </c>
      <c r="EZ22" s="39">
        <v>2876900</v>
      </c>
      <c r="FB22" s="39">
        <v>130100</v>
      </c>
      <c r="FC22" s="39">
        <v>266400</v>
      </c>
      <c r="FE22" s="39">
        <v>0</v>
      </c>
      <c r="FG22" s="39">
        <v>160500</v>
      </c>
      <c r="FH22" s="39">
        <v>4935400</v>
      </c>
      <c r="FI22" s="39">
        <v>119500</v>
      </c>
      <c r="FJ22" s="39">
        <v>190200</v>
      </c>
      <c r="FK22" s="39">
        <v>44500</v>
      </c>
      <c r="FL22" s="39">
        <v>0</v>
      </c>
      <c r="FM22" s="39">
        <v>0</v>
      </c>
      <c r="FN22" s="39">
        <v>878000</v>
      </c>
      <c r="FO22" s="39">
        <v>261000</v>
      </c>
      <c r="FP22" s="39">
        <v>0</v>
      </c>
      <c r="FQ22" s="39">
        <v>317700</v>
      </c>
      <c r="FR22" s="39">
        <v>133500</v>
      </c>
      <c r="FS22" s="39">
        <v>0</v>
      </c>
      <c r="FT22" s="39">
        <v>36400</v>
      </c>
      <c r="FU22" s="39">
        <v>279200</v>
      </c>
      <c r="FV22" s="39">
        <v>0</v>
      </c>
      <c r="FW22" s="39">
        <v>1052000</v>
      </c>
      <c r="FX22" s="39">
        <v>212900</v>
      </c>
      <c r="FY22" s="39">
        <v>583500</v>
      </c>
      <c r="FZ22" s="39">
        <v>64650</v>
      </c>
      <c r="GA22" s="39">
        <v>0</v>
      </c>
      <c r="GC22" s="39">
        <v>5236000</v>
      </c>
      <c r="GD22" s="39">
        <v>7772000</v>
      </c>
      <c r="GF22" s="39">
        <v>885000</v>
      </c>
      <c r="GG22" s="39">
        <v>269600</v>
      </c>
      <c r="GI22" s="39">
        <v>84400</v>
      </c>
      <c r="GJ22" s="39">
        <v>606800</v>
      </c>
      <c r="GL22" s="39">
        <v>7044000</v>
      </c>
      <c r="GM22" s="39">
        <v>733000</v>
      </c>
      <c r="HJ22" s="39">
        <v>5058000</v>
      </c>
      <c r="HM22" s="39">
        <v>1375900</v>
      </c>
      <c r="HO22" s="39">
        <v>95600</v>
      </c>
      <c r="HP22" s="39">
        <v>30300</v>
      </c>
      <c r="HQ22" s="39">
        <v>465000</v>
      </c>
      <c r="HS22" s="39">
        <v>135600</v>
      </c>
      <c r="HU22" s="39">
        <v>1214000</v>
      </c>
      <c r="HV22" s="39">
        <v>59500</v>
      </c>
      <c r="HW22" s="39">
        <v>399400</v>
      </c>
      <c r="HY22" s="39">
        <v>25400</v>
      </c>
      <c r="IA22" s="39">
        <v>2620000</v>
      </c>
      <c r="IC22" s="39">
        <v>12118900</v>
      </c>
      <c r="ID22" s="39">
        <v>12628000</v>
      </c>
      <c r="IG22" s="39">
        <v>1825800</v>
      </c>
      <c r="II22" s="39">
        <v>462300</v>
      </c>
      <c r="IJ22" s="39">
        <v>780000</v>
      </c>
      <c r="IK22" s="39">
        <v>467400</v>
      </c>
      <c r="IM22" s="39">
        <v>328600</v>
      </c>
      <c r="IO22" s="39">
        <v>2529000</v>
      </c>
      <c r="IP22" s="39">
        <v>110500</v>
      </c>
      <c r="IQ22" s="39">
        <v>825000</v>
      </c>
      <c r="IS22" s="39">
        <v>1054600</v>
      </c>
      <c r="IU22" s="39">
        <v>10251000</v>
      </c>
      <c r="IW22" s="39">
        <v>23835000</v>
      </c>
      <c r="IX22" s="39">
        <v>951000</v>
      </c>
      <c r="IY22" s="39">
        <v>0</v>
      </c>
      <c r="IZ22" s="39">
        <v>50600</v>
      </c>
      <c r="JA22" s="39">
        <v>0</v>
      </c>
      <c r="JB22" s="39">
        <v>242800</v>
      </c>
      <c r="JC22" s="39">
        <v>91100</v>
      </c>
      <c r="JD22" s="39">
        <v>20200</v>
      </c>
      <c r="JF22" s="39">
        <v>283000</v>
      </c>
      <c r="JG22" s="39">
        <v>14200</v>
      </c>
      <c r="JH22" s="39">
        <v>48600</v>
      </c>
      <c r="JI22" s="39">
        <v>18200</v>
      </c>
      <c r="JJ22" s="39">
        <v>243000</v>
      </c>
      <c r="JK22" s="39">
        <v>40500</v>
      </c>
      <c r="JL22" s="39">
        <v>76400</v>
      </c>
      <c r="JO22" s="39">
        <v>11200</v>
      </c>
      <c r="JP22" s="39">
        <v>109300</v>
      </c>
      <c r="JQ22" s="39">
        <v>510000</v>
      </c>
      <c r="JS22" s="39">
        <v>1577900</v>
      </c>
      <c r="JT22" s="39">
        <v>2330000</v>
      </c>
      <c r="JV22" s="39">
        <v>45700</v>
      </c>
      <c r="JX22" s="39">
        <v>306200</v>
      </c>
      <c r="JY22" s="39">
        <v>431800</v>
      </c>
      <c r="JZ22" s="39">
        <v>354000</v>
      </c>
      <c r="KB22" s="39">
        <v>261600</v>
      </c>
      <c r="KC22" s="39">
        <v>15000</v>
      </c>
      <c r="KD22" s="39">
        <v>110200</v>
      </c>
      <c r="KE22" s="39">
        <v>19100</v>
      </c>
      <c r="KF22" s="39">
        <v>463000</v>
      </c>
      <c r="KG22" s="39">
        <v>78950</v>
      </c>
      <c r="KH22" s="39">
        <v>175100</v>
      </c>
      <c r="KK22" s="39">
        <v>339700</v>
      </c>
      <c r="KL22" s="39">
        <v>158800</v>
      </c>
      <c r="KM22" s="39">
        <v>2268000</v>
      </c>
      <c r="KO22" s="39">
        <v>3326000</v>
      </c>
      <c r="KP22" s="39">
        <v>1497000</v>
      </c>
      <c r="KQ22" s="39">
        <v>0</v>
      </c>
      <c r="KR22" s="39">
        <v>0</v>
      </c>
      <c r="KS22" s="39">
        <v>546300</v>
      </c>
      <c r="KW22" s="39">
        <v>0</v>
      </c>
      <c r="KY22" s="39">
        <v>142000</v>
      </c>
      <c r="KZ22" s="39">
        <v>34400</v>
      </c>
      <c r="LA22" s="39">
        <v>26300</v>
      </c>
      <c r="LB22" s="39">
        <v>52200</v>
      </c>
      <c r="LC22" s="39">
        <v>445000</v>
      </c>
      <c r="LD22" s="39">
        <v>15800</v>
      </c>
      <c r="LE22" s="39">
        <v>202000</v>
      </c>
      <c r="LH22" s="39">
        <v>6900</v>
      </c>
      <c r="LI22" s="39">
        <v>690000</v>
      </c>
      <c r="LK22" s="39">
        <v>7830000</v>
      </c>
      <c r="LL22" s="39">
        <v>3331000</v>
      </c>
      <c r="LP22" s="39">
        <v>759800</v>
      </c>
      <c r="LV22" s="39">
        <v>149900</v>
      </c>
      <c r="LW22" s="39">
        <v>38100</v>
      </c>
      <c r="LX22" s="39">
        <v>55100</v>
      </c>
      <c r="LY22" s="39">
        <v>54400</v>
      </c>
      <c r="LZ22" s="39">
        <v>817000</v>
      </c>
      <c r="MA22" s="39">
        <v>22000</v>
      </c>
      <c r="MB22" s="39">
        <v>330100</v>
      </c>
      <c r="ME22" s="39">
        <v>6400</v>
      </c>
      <c r="MF22" s="39">
        <v>1905000</v>
      </c>
      <c r="MH22" s="39">
        <v>14288000</v>
      </c>
      <c r="MI22" s="39">
        <v>2610000</v>
      </c>
      <c r="MJ22" s="39">
        <v>0</v>
      </c>
      <c r="MK22" s="39">
        <v>0</v>
      </c>
      <c r="MM22" s="39">
        <v>586800</v>
      </c>
      <c r="MO22" s="39">
        <v>4500</v>
      </c>
      <c r="MP22" s="39">
        <v>10100</v>
      </c>
      <c r="MR22" s="39">
        <v>40000</v>
      </c>
      <c r="MS22" s="39">
        <v>2400</v>
      </c>
      <c r="MT22" s="39">
        <v>60700</v>
      </c>
      <c r="MU22" s="39">
        <v>18200</v>
      </c>
      <c r="MV22" s="39">
        <v>526000</v>
      </c>
      <c r="MW22" s="39">
        <v>3200</v>
      </c>
      <c r="MX22" s="39">
        <v>121000</v>
      </c>
      <c r="MZ22" s="39">
        <v>14200</v>
      </c>
      <c r="NA22" s="39">
        <v>0</v>
      </c>
      <c r="NB22" s="39">
        <v>1420000</v>
      </c>
      <c r="ND22" s="39">
        <v>2711000</v>
      </c>
      <c r="NE22" s="39">
        <v>6967000</v>
      </c>
      <c r="NF22" s="39">
        <v>0</v>
      </c>
      <c r="NI22" s="39">
        <v>759800</v>
      </c>
      <c r="NK22" s="39">
        <v>30500</v>
      </c>
      <c r="NL22" s="39">
        <v>426000</v>
      </c>
      <c r="NN22" s="39">
        <v>55900</v>
      </c>
      <c r="NO22" s="39">
        <v>2600</v>
      </c>
      <c r="NP22" s="39">
        <v>163300</v>
      </c>
      <c r="NQ22" s="39">
        <v>24500</v>
      </c>
      <c r="NR22" s="39">
        <v>1249000</v>
      </c>
      <c r="NS22" s="39">
        <v>9550</v>
      </c>
      <c r="NT22" s="39">
        <v>319800</v>
      </c>
      <c r="NV22" s="39">
        <v>714900</v>
      </c>
      <c r="NW22" s="39">
        <v>0</v>
      </c>
      <c r="NX22" s="39">
        <v>6078000</v>
      </c>
      <c r="NZ22" s="39">
        <v>6221000</v>
      </c>
      <c r="OA22" s="39">
        <v>93100</v>
      </c>
      <c r="OB22" s="39">
        <v>25500</v>
      </c>
      <c r="OC22" s="39">
        <v>11700</v>
      </c>
      <c r="OD22" s="39">
        <v>0</v>
      </c>
      <c r="OE22" s="39">
        <v>1800</v>
      </c>
      <c r="OF22" s="39">
        <v>27500</v>
      </c>
      <c r="OG22" s="39" t="s">
        <v>68</v>
      </c>
      <c r="OH22" s="39">
        <v>3700</v>
      </c>
      <c r="OI22" s="39">
        <v>290000</v>
      </c>
      <c r="OJ22" s="39">
        <v>42900</v>
      </c>
      <c r="OK22" s="39">
        <v>176400</v>
      </c>
      <c r="OM22" s="39">
        <v>22700</v>
      </c>
      <c r="ON22" s="39">
        <v>435000</v>
      </c>
      <c r="OP22" s="39">
        <v>3650</v>
      </c>
      <c r="OQ22" s="39">
        <v>49400</v>
      </c>
      <c r="OR22" s="39" t="s">
        <v>68</v>
      </c>
      <c r="OS22" s="39">
        <v>7000</v>
      </c>
      <c r="OT22" s="39">
        <v>1814000</v>
      </c>
      <c r="OU22" s="39">
        <v>87100</v>
      </c>
    </row>
    <row r="23" spans="1:442" x14ac:dyDescent="0.25">
      <c r="A23" s="39">
        <v>1982</v>
      </c>
      <c r="B23" s="39">
        <v>5148700</v>
      </c>
      <c r="C23" s="39">
        <v>44500</v>
      </c>
      <c r="D23" s="39">
        <v>55400</v>
      </c>
      <c r="E23" s="39">
        <v>0</v>
      </c>
      <c r="F23" s="39">
        <v>1768500</v>
      </c>
      <c r="J23" s="39">
        <v>1109000</v>
      </c>
      <c r="K23" s="39">
        <v>398650</v>
      </c>
      <c r="M23" s="39">
        <v>631000</v>
      </c>
      <c r="N23" s="39">
        <v>70800</v>
      </c>
      <c r="O23" s="39">
        <v>530800</v>
      </c>
      <c r="P23" s="39">
        <v>63500</v>
      </c>
      <c r="Q23" s="39">
        <v>1612850</v>
      </c>
      <c r="R23" s="39">
        <v>78500</v>
      </c>
      <c r="S23" s="39">
        <v>454700</v>
      </c>
      <c r="U23" s="39">
        <v>364000</v>
      </c>
      <c r="V23" s="39">
        <v>28700</v>
      </c>
      <c r="W23" s="39">
        <v>77300</v>
      </c>
      <c r="X23" s="39">
        <v>5118000</v>
      </c>
      <c r="Z23" s="39">
        <v>12521000</v>
      </c>
      <c r="AA23" s="39">
        <v>13965000</v>
      </c>
      <c r="AB23" s="39">
        <v>68050</v>
      </c>
      <c r="AC23" s="39">
        <v>28950</v>
      </c>
      <c r="AE23" s="39">
        <v>2218100</v>
      </c>
      <c r="AI23" s="39">
        <v>6522300</v>
      </c>
      <c r="AJ23" s="39">
        <v>11234000</v>
      </c>
      <c r="AL23" s="39">
        <v>751900</v>
      </c>
      <c r="AM23" s="39">
        <v>90200</v>
      </c>
      <c r="AN23" s="39">
        <v>1483600</v>
      </c>
      <c r="AO23" s="39">
        <v>76500</v>
      </c>
      <c r="AP23" s="39">
        <v>3636800</v>
      </c>
      <c r="AQ23" s="39">
        <v>156800</v>
      </c>
      <c r="AR23" s="39">
        <v>928300</v>
      </c>
      <c r="AT23" s="39">
        <v>848000</v>
      </c>
      <c r="AU23" s="39">
        <v>1024200</v>
      </c>
      <c r="AV23" s="39">
        <v>94600</v>
      </c>
      <c r="AW23" s="39">
        <v>24355000</v>
      </c>
      <c r="AY23" s="39">
        <v>26714750</v>
      </c>
      <c r="AZ23" s="39">
        <v>0</v>
      </c>
      <c r="BB23" s="39">
        <v>27900</v>
      </c>
      <c r="BC23" s="39">
        <v>2000</v>
      </c>
      <c r="BD23" s="39">
        <v>7250</v>
      </c>
      <c r="BE23" s="39">
        <v>39600</v>
      </c>
      <c r="BF23" s="39">
        <v>36850</v>
      </c>
      <c r="BG23" s="39">
        <v>1600</v>
      </c>
      <c r="BH23" s="39">
        <v>0</v>
      </c>
      <c r="BI23" s="39">
        <v>192000</v>
      </c>
      <c r="BJ23" s="39">
        <v>8400</v>
      </c>
      <c r="BK23" s="39">
        <v>82600</v>
      </c>
      <c r="BL23" s="39">
        <v>9400</v>
      </c>
      <c r="BM23" s="39">
        <v>234000</v>
      </c>
      <c r="BN23" s="39">
        <v>122150</v>
      </c>
      <c r="BO23" s="39">
        <v>78000</v>
      </c>
      <c r="BP23" s="39">
        <v>4600</v>
      </c>
      <c r="BR23" s="39">
        <v>973000</v>
      </c>
      <c r="BS23" s="39">
        <v>25250</v>
      </c>
      <c r="BT23" s="39">
        <v>19400</v>
      </c>
      <c r="BV23" s="39">
        <v>2450</v>
      </c>
      <c r="BW23" s="39">
        <v>35600</v>
      </c>
      <c r="BX23" s="39">
        <v>13350</v>
      </c>
      <c r="BY23" s="39">
        <v>0</v>
      </c>
      <c r="BZ23" s="39">
        <v>0</v>
      </c>
      <c r="CA23" s="39">
        <v>51000</v>
      </c>
      <c r="CB23" s="39">
        <v>2850</v>
      </c>
      <c r="CC23" s="39">
        <v>59600</v>
      </c>
      <c r="CF23" s="39">
        <v>83000</v>
      </c>
      <c r="CG23" s="39">
        <v>111400</v>
      </c>
      <c r="CH23" s="39">
        <v>31050</v>
      </c>
      <c r="CL23" s="39">
        <v>238000</v>
      </c>
      <c r="CM23" s="39">
        <v>8950</v>
      </c>
      <c r="CN23" s="39">
        <v>3650</v>
      </c>
      <c r="CO23" s="39">
        <v>2000</v>
      </c>
      <c r="CP23" s="39">
        <v>3200</v>
      </c>
      <c r="CQ23" s="39">
        <v>2400</v>
      </c>
      <c r="CR23" s="39">
        <v>7300</v>
      </c>
      <c r="CS23" s="39">
        <v>1600</v>
      </c>
      <c r="CU23" s="39">
        <v>71000</v>
      </c>
      <c r="CV23" s="39">
        <v>2300</v>
      </c>
      <c r="CW23" s="39">
        <v>10200</v>
      </c>
      <c r="CZ23" s="39">
        <v>9400</v>
      </c>
      <c r="DA23" s="39">
        <v>104000</v>
      </c>
      <c r="DB23" s="39">
        <v>6600</v>
      </c>
      <c r="DC23" s="39">
        <v>16100</v>
      </c>
      <c r="DE23" s="39">
        <v>4600</v>
      </c>
      <c r="DG23" s="39">
        <v>431000</v>
      </c>
      <c r="DH23" s="39">
        <v>7150</v>
      </c>
      <c r="DI23" s="39">
        <v>4850</v>
      </c>
      <c r="DJ23" s="39">
        <v>0</v>
      </c>
      <c r="DM23" s="39">
        <v>1600</v>
      </c>
      <c r="DN23" s="39">
        <v>1600</v>
      </c>
      <c r="DO23" s="39">
        <v>16200</v>
      </c>
      <c r="DQ23" s="39">
        <v>70000</v>
      </c>
      <c r="DR23" s="39">
        <v>3250</v>
      </c>
      <c r="DS23" s="39">
        <v>12800</v>
      </c>
      <c r="DX23" s="39">
        <v>47000</v>
      </c>
      <c r="DY23" s="39">
        <v>4150</v>
      </c>
      <c r="DZ23" s="39">
        <v>30850</v>
      </c>
      <c r="ED23" s="39">
        <v>304000</v>
      </c>
      <c r="EE23" s="39">
        <v>9150</v>
      </c>
      <c r="EF23" s="39">
        <v>121000</v>
      </c>
      <c r="EG23" s="39">
        <v>0</v>
      </c>
      <c r="EH23" s="39">
        <v>8900</v>
      </c>
      <c r="EJ23" s="39">
        <v>179600</v>
      </c>
      <c r="EK23" s="39">
        <v>87000</v>
      </c>
      <c r="EL23" s="39">
        <v>0</v>
      </c>
      <c r="EM23" s="39">
        <v>54500</v>
      </c>
      <c r="EN23" s="39">
        <v>163000</v>
      </c>
      <c r="EO23" s="39">
        <v>0</v>
      </c>
      <c r="EP23" s="39">
        <v>0</v>
      </c>
      <c r="EQ23" s="39">
        <v>0</v>
      </c>
      <c r="ER23" s="39">
        <v>5200</v>
      </c>
      <c r="ES23" s="39">
        <v>967000</v>
      </c>
      <c r="ET23" s="39">
        <v>32000</v>
      </c>
      <c r="EU23" s="39">
        <v>360000</v>
      </c>
      <c r="EV23" s="39">
        <v>0</v>
      </c>
      <c r="EW23" s="39">
        <v>7200</v>
      </c>
      <c r="EY23" s="39">
        <v>1040000</v>
      </c>
      <c r="EZ23" s="39">
        <v>2600000</v>
      </c>
      <c r="FB23" s="39">
        <v>144000</v>
      </c>
      <c r="FC23" s="39">
        <v>310000</v>
      </c>
      <c r="FE23" s="39">
        <v>0</v>
      </c>
      <c r="FG23" s="39">
        <v>177300</v>
      </c>
      <c r="FH23" s="39">
        <v>4300000</v>
      </c>
      <c r="FI23" s="39">
        <v>93000</v>
      </c>
      <c r="FJ23" s="39">
        <v>234700</v>
      </c>
      <c r="FK23" s="39">
        <v>44500</v>
      </c>
      <c r="FL23" s="39">
        <v>0</v>
      </c>
      <c r="FM23" s="39">
        <v>0</v>
      </c>
      <c r="FN23" s="39">
        <v>842000</v>
      </c>
      <c r="FO23" s="39">
        <v>251000</v>
      </c>
      <c r="FP23" s="39">
        <v>0</v>
      </c>
      <c r="FQ23" s="39">
        <v>299500</v>
      </c>
      <c r="FR23" s="39">
        <v>149700</v>
      </c>
      <c r="FS23" s="39">
        <v>0</v>
      </c>
      <c r="FT23" s="39">
        <v>38400</v>
      </c>
      <c r="FU23" s="39">
        <v>364000</v>
      </c>
      <c r="FV23" s="39">
        <v>0</v>
      </c>
      <c r="FW23" s="39">
        <v>1028000</v>
      </c>
      <c r="FX23" s="39">
        <v>129900</v>
      </c>
      <c r="FY23" s="39">
        <v>749000</v>
      </c>
      <c r="FZ23" s="39">
        <v>68050</v>
      </c>
      <c r="GA23" s="39">
        <v>0</v>
      </c>
      <c r="GC23" s="39">
        <v>5195000</v>
      </c>
      <c r="GD23" s="39">
        <v>7026000</v>
      </c>
      <c r="GF23" s="39">
        <v>859000</v>
      </c>
      <c r="GG23" s="39">
        <v>347000</v>
      </c>
      <c r="GI23" s="39">
        <v>84300</v>
      </c>
      <c r="GJ23" s="39">
        <v>848000</v>
      </c>
      <c r="GL23" s="39">
        <v>6925000</v>
      </c>
      <c r="GM23" s="39">
        <v>377000</v>
      </c>
      <c r="HJ23" s="39">
        <v>4674000</v>
      </c>
      <c r="HM23" s="39">
        <v>1719900</v>
      </c>
      <c r="HO23" s="39">
        <v>85400</v>
      </c>
      <c r="HP23" s="39">
        <v>41300</v>
      </c>
      <c r="HQ23" s="39">
        <v>631000</v>
      </c>
      <c r="HS23" s="39">
        <v>135600</v>
      </c>
      <c r="HU23" s="39">
        <v>1235000</v>
      </c>
      <c r="HV23" s="39">
        <v>78500</v>
      </c>
      <c r="HW23" s="39">
        <v>409800</v>
      </c>
      <c r="HY23" s="39">
        <v>23500</v>
      </c>
      <c r="IA23" s="39">
        <v>2640000</v>
      </c>
      <c r="IC23" s="39">
        <v>12302100</v>
      </c>
      <c r="ID23" s="39">
        <v>12584000</v>
      </c>
      <c r="IG23" s="39">
        <v>2168200</v>
      </c>
      <c r="II23" s="39">
        <v>277900</v>
      </c>
      <c r="IJ23" s="39">
        <v>889000</v>
      </c>
      <c r="IK23" s="39">
        <v>751900</v>
      </c>
      <c r="IM23" s="39">
        <v>355100</v>
      </c>
      <c r="IO23" s="39">
        <v>2837000</v>
      </c>
      <c r="IP23" s="39">
        <v>156800</v>
      </c>
      <c r="IQ23" s="39">
        <v>832000</v>
      </c>
      <c r="IS23" s="39">
        <v>846900</v>
      </c>
      <c r="IU23" s="39">
        <v>10524000</v>
      </c>
      <c r="IW23" s="39">
        <v>26127000</v>
      </c>
      <c r="IX23" s="39">
        <v>809000</v>
      </c>
      <c r="IY23" s="39">
        <v>0</v>
      </c>
      <c r="IZ23" s="39">
        <v>46500</v>
      </c>
      <c r="JA23" s="39">
        <v>0</v>
      </c>
      <c r="JB23" s="39">
        <v>344000</v>
      </c>
      <c r="JC23" s="39">
        <v>80900</v>
      </c>
      <c r="JD23" s="39">
        <v>31200</v>
      </c>
      <c r="JF23" s="39">
        <v>364000</v>
      </c>
      <c r="JG23" s="39">
        <v>16200</v>
      </c>
      <c r="JH23" s="39">
        <v>48600</v>
      </c>
      <c r="JI23" s="39">
        <v>10100</v>
      </c>
      <c r="JJ23" s="39">
        <v>223000</v>
      </c>
      <c r="JK23" s="39">
        <v>44500</v>
      </c>
      <c r="JL23" s="39">
        <v>92800</v>
      </c>
      <c r="JO23" s="39">
        <v>11200</v>
      </c>
      <c r="JP23" s="39">
        <v>70800</v>
      </c>
      <c r="JQ23" s="39">
        <v>510000</v>
      </c>
      <c r="JS23" s="39">
        <v>1619100</v>
      </c>
      <c r="JT23" s="39">
        <v>2373000</v>
      </c>
      <c r="JV23" s="39">
        <v>21750</v>
      </c>
      <c r="JX23" s="39">
        <v>399200</v>
      </c>
      <c r="JY23" s="39">
        <v>254000</v>
      </c>
      <c r="JZ23" s="39">
        <v>481000</v>
      </c>
      <c r="KB23" s="39">
        <v>436900</v>
      </c>
      <c r="KC23" s="39">
        <v>18100</v>
      </c>
      <c r="KD23" s="39">
        <v>130600</v>
      </c>
      <c r="KE23" s="39">
        <v>10700</v>
      </c>
      <c r="KF23" s="39">
        <v>524000</v>
      </c>
      <c r="KG23" s="39">
        <v>81650</v>
      </c>
      <c r="KH23" s="39">
        <v>213100</v>
      </c>
      <c r="KK23" s="39">
        <v>372300</v>
      </c>
      <c r="KL23" s="39">
        <v>87300</v>
      </c>
      <c r="KM23" s="39">
        <v>2268000</v>
      </c>
      <c r="KO23" s="39">
        <v>3701000</v>
      </c>
      <c r="KP23" s="39">
        <v>1396000</v>
      </c>
      <c r="KQ23" s="39">
        <v>0</v>
      </c>
      <c r="KR23" s="39">
        <v>0</v>
      </c>
      <c r="KS23" s="39">
        <v>607000</v>
      </c>
      <c r="KW23" s="39">
        <v>0</v>
      </c>
      <c r="KY23" s="39">
        <v>202000</v>
      </c>
      <c r="KZ23" s="39">
        <v>50600</v>
      </c>
      <c r="LA23" s="39">
        <v>26300</v>
      </c>
      <c r="LB23" s="39">
        <v>33200</v>
      </c>
      <c r="LC23" s="39">
        <v>445000</v>
      </c>
      <c r="LD23" s="39">
        <v>28700</v>
      </c>
      <c r="LE23" s="39">
        <v>200000</v>
      </c>
      <c r="LH23" s="39">
        <v>6500</v>
      </c>
      <c r="LI23" s="39">
        <v>710000</v>
      </c>
      <c r="LK23" s="39">
        <v>7931000</v>
      </c>
      <c r="LL23" s="39">
        <v>3636000</v>
      </c>
      <c r="LP23" s="39">
        <v>793800</v>
      </c>
      <c r="LV23" s="39">
        <v>233700</v>
      </c>
      <c r="LW23" s="39">
        <v>68000</v>
      </c>
      <c r="LX23" s="39">
        <v>61200</v>
      </c>
      <c r="LY23" s="39">
        <v>38600</v>
      </c>
      <c r="LZ23" s="39">
        <v>956000</v>
      </c>
      <c r="MA23" s="39">
        <v>59900</v>
      </c>
      <c r="MB23" s="39">
        <v>390700</v>
      </c>
      <c r="ME23" s="39">
        <v>7300</v>
      </c>
      <c r="MF23" s="39">
        <v>2722000</v>
      </c>
      <c r="MH23" s="39">
        <v>16438000</v>
      </c>
      <c r="MI23" s="39">
        <v>2469000</v>
      </c>
      <c r="MJ23" s="39">
        <v>0</v>
      </c>
      <c r="MK23" s="39">
        <v>0</v>
      </c>
      <c r="MM23" s="39">
        <v>768900</v>
      </c>
      <c r="MO23" s="39">
        <v>4500</v>
      </c>
      <c r="MP23" s="39">
        <v>10100</v>
      </c>
      <c r="MR23" s="39">
        <v>65000</v>
      </c>
      <c r="MS23" s="39">
        <v>4000</v>
      </c>
      <c r="MT23" s="39">
        <v>60700</v>
      </c>
      <c r="MU23" s="39">
        <v>20200</v>
      </c>
      <c r="MV23" s="39">
        <v>567000</v>
      </c>
      <c r="MW23" s="39">
        <v>5300</v>
      </c>
      <c r="MX23" s="39">
        <v>117000</v>
      </c>
      <c r="MZ23" s="39">
        <v>12300</v>
      </c>
      <c r="NA23" s="39">
        <v>0</v>
      </c>
      <c r="NB23" s="39">
        <v>1420000</v>
      </c>
      <c r="ND23" s="39">
        <v>2752000</v>
      </c>
      <c r="NE23" s="39">
        <v>6575000</v>
      </c>
      <c r="NF23" s="39">
        <v>0</v>
      </c>
      <c r="NI23" s="39">
        <v>975200</v>
      </c>
      <c r="NK23" s="39">
        <v>23900</v>
      </c>
      <c r="NL23" s="39">
        <v>408000</v>
      </c>
      <c r="NN23" s="39">
        <v>81300</v>
      </c>
      <c r="NO23" s="39">
        <v>4100</v>
      </c>
      <c r="NP23" s="39">
        <v>163300</v>
      </c>
      <c r="NQ23" s="39">
        <v>27200</v>
      </c>
      <c r="NR23" s="39">
        <v>1357000</v>
      </c>
      <c r="NS23" s="39">
        <v>15250</v>
      </c>
      <c r="NT23" s="39">
        <v>228200</v>
      </c>
      <c r="NV23" s="39">
        <v>474600</v>
      </c>
      <c r="NW23" s="39">
        <v>0</v>
      </c>
      <c r="NX23" s="39">
        <v>5534000</v>
      </c>
      <c r="NZ23" s="39">
        <v>5988000</v>
      </c>
      <c r="OA23" s="39">
        <v>91100</v>
      </c>
      <c r="OB23" s="39">
        <v>48600</v>
      </c>
      <c r="OC23" s="39">
        <v>12100</v>
      </c>
      <c r="OD23" s="39">
        <v>0</v>
      </c>
      <c r="OE23" s="39">
        <v>1600</v>
      </c>
      <c r="OF23" s="39">
        <v>28300</v>
      </c>
      <c r="OG23" s="39" t="s">
        <v>68</v>
      </c>
      <c r="OH23" s="39">
        <v>4900</v>
      </c>
      <c r="OI23" s="39">
        <v>291000</v>
      </c>
      <c r="OJ23" s="39">
        <v>48600</v>
      </c>
      <c r="OK23" s="39">
        <v>189400</v>
      </c>
      <c r="OM23" s="39">
        <v>49900</v>
      </c>
      <c r="ON23" s="39">
        <v>485000</v>
      </c>
      <c r="OP23" s="39">
        <v>3350</v>
      </c>
      <c r="OQ23" s="39">
        <v>64800</v>
      </c>
      <c r="OR23" s="39" t="s">
        <v>68</v>
      </c>
      <c r="OS23" s="39">
        <v>7400</v>
      </c>
      <c r="OT23" s="39">
        <v>1633000</v>
      </c>
      <c r="OU23" s="39">
        <v>92500</v>
      </c>
    </row>
    <row r="24" spans="1:442" x14ac:dyDescent="0.25">
      <c r="A24" s="39">
        <v>1983</v>
      </c>
      <c r="B24" s="39">
        <v>4332800</v>
      </c>
      <c r="C24" s="39">
        <v>27500</v>
      </c>
      <c r="D24" s="39">
        <v>46100</v>
      </c>
      <c r="E24" s="39">
        <v>0</v>
      </c>
      <c r="F24" s="39">
        <v>2313900</v>
      </c>
      <c r="J24" s="39">
        <v>1074900</v>
      </c>
      <c r="K24" s="39">
        <v>363100</v>
      </c>
      <c r="M24" s="39">
        <v>429300</v>
      </c>
      <c r="N24" s="39">
        <v>47700</v>
      </c>
      <c r="O24" s="39">
        <v>504300</v>
      </c>
      <c r="P24" s="39">
        <v>95100</v>
      </c>
      <c r="Q24" s="39">
        <v>1400300</v>
      </c>
      <c r="R24" s="39">
        <v>64400</v>
      </c>
      <c r="S24" s="39">
        <v>425000</v>
      </c>
      <c r="U24" s="39">
        <v>364000</v>
      </c>
      <c r="V24" s="39">
        <v>30900</v>
      </c>
      <c r="W24" s="39">
        <v>41700</v>
      </c>
      <c r="X24" s="39">
        <v>5215800</v>
      </c>
      <c r="Z24" s="39">
        <v>13680500</v>
      </c>
      <c r="AA24" s="39">
        <v>10209000</v>
      </c>
      <c r="AB24" s="39">
        <v>38600</v>
      </c>
      <c r="AC24" s="39">
        <v>35900</v>
      </c>
      <c r="AE24" s="39">
        <v>2593300</v>
      </c>
      <c r="AI24" s="39">
        <v>5930800</v>
      </c>
      <c r="AJ24" s="39">
        <v>9593000</v>
      </c>
      <c r="AL24" s="39">
        <v>443900</v>
      </c>
      <c r="AM24" s="39">
        <v>57400</v>
      </c>
      <c r="AN24" s="39">
        <v>1146200</v>
      </c>
      <c r="AO24" s="39">
        <v>86400</v>
      </c>
      <c r="AP24" s="39">
        <v>2773300</v>
      </c>
      <c r="AQ24" s="39">
        <v>116700</v>
      </c>
      <c r="AR24" s="39">
        <v>822700</v>
      </c>
      <c r="AT24" s="39">
        <v>735000</v>
      </c>
      <c r="AU24" s="39">
        <v>1167400</v>
      </c>
      <c r="AV24" s="39">
        <v>46200</v>
      </c>
      <c r="AW24" s="39">
        <v>24723700</v>
      </c>
      <c r="AY24" s="39">
        <v>26464200</v>
      </c>
      <c r="AZ24" s="39">
        <v>0</v>
      </c>
      <c r="BA24" s="39">
        <v>12700</v>
      </c>
      <c r="BB24" s="39">
        <v>30800</v>
      </c>
      <c r="BC24" s="39">
        <v>2000</v>
      </c>
      <c r="BD24" s="39">
        <v>6700</v>
      </c>
      <c r="BE24" s="39">
        <v>36800</v>
      </c>
      <c r="BF24" s="39">
        <v>36000</v>
      </c>
      <c r="BG24" s="39">
        <v>1500</v>
      </c>
      <c r="BH24" s="39">
        <v>0</v>
      </c>
      <c r="BI24" s="39">
        <v>190600</v>
      </c>
      <c r="BJ24" s="39">
        <v>8000</v>
      </c>
      <c r="BK24" s="39">
        <v>77000</v>
      </c>
      <c r="BL24" s="39">
        <v>10000</v>
      </c>
      <c r="BM24" s="39">
        <v>203000</v>
      </c>
      <c r="BN24" s="39">
        <v>96500</v>
      </c>
      <c r="BO24" s="39">
        <v>74300</v>
      </c>
      <c r="BP24" s="39">
        <v>4000</v>
      </c>
      <c r="BR24" s="39">
        <v>993000</v>
      </c>
      <c r="BS24" s="39">
        <v>23600</v>
      </c>
      <c r="BT24" s="39">
        <v>20200</v>
      </c>
      <c r="BV24" s="39">
        <v>2000</v>
      </c>
      <c r="BW24" s="39">
        <v>33600</v>
      </c>
      <c r="BX24" s="39">
        <v>12500</v>
      </c>
      <c r="BY24" s="39">
        <v>0</v>
      </c>
      <c r="BZ24" s="39">
        <v>0</v>
      </c>
      <c r="CA24" s="39">
        <v>51000</v>
      </c>
      <c r="CB24" s="39">
        <v>2400</v>
      </c>
      <c r="CC24" s="39">
        <v>49000</v>
      </c>
      <c r="CF24" s="39">
        <v>59000</v>
      </c>
      <c r="CG24" s="39">
        <v>88000</v>
      </c>
      <c r="CH24" s="39">
        <v>26800</v>
      </c>
      <c r="CL24" s="39">
        <v>256000</v>
      </c>
      <c r="CM24" s="39">
        <v>7300</v>
      </c>
      <c r="CN24" s="39">
        <v>4500</v>
      </c>
      <c r="CO24" s="39">
        <v>2000</v>
      </c>
      <c r="CP24" s="39">
        <v>3100</v>
      </c>
      <c r="CQ24" s="39">
        <v>2000</v>
      </c>
      <c r="CR24" s="39">
        <v>7700</v>
      </c>
      <c r="CS24" s="39">
        <v>1500</v>
      </c>
      <c r="CU24" s="39">
        <v>70000</v>
      </c>
      <c r="CV24" s="39">
        <v>2000</v>
      </c>
      <c r="CW24" s="39">
        <v>12300</v>
      </c>
      <c r="CZ24" s="39">
        <v>10000</v>
      </c>
      <c r="DA24" s="39">
        <v>95000</v>
      </c>
      <c r="DB24" s="39">
        <v>5500</v>
      </c>
      <c r="DC24" s="39">
        <v>17400</v>
      </c>
      <c r="DE24" s="39">
        <v>4000</v>
      </c>
      <c r="DG24" s="39">
        <v>440000</v>
      </c>
      <c r="DH24" s="39">
        <v>6300</v>
      </c>
      <c r="DI24" s="39">
        <v>6100</v>
      </c>
      <c r="DJ24" s="39">
        <v>0</v>
      </c>
      <c r="DM24" s="39">
        <v>1600</v>
      </c>
      <c r="DN24" s="39">
        <v>1200</v>
      </c>
      <c r="DO24" s="39">
        <v>15800</v>
      </c>
      <c r="DQ24" s="39">
        <v>69600</v>
      </c>
      <c r="DR24" s="39">
        <v>3600</v>
      </c>
      <c r="DS24" s="39">
        <v>15700</v>
      </c>
      <c r="DX24" s="39">
        <v>49000</v>
      </c>
      <c r="DY24" s="39">
        <v>3000</v>
      </c>
      <c r="DZ24" s="39">
        <v>30100</v>
      </c>
      <c r="ED24" s="39">
        <v>297000</v>
      </c>
      <c r="EE24" s="39">
        <v>10000</v>
      </c>
      <c r="EF24" s="39">
        <v>132000</v>
      </c>
      <c r="EG24" s="39">
        <v>0</v>
      </c>
      <c r="EH24" s="39">
        <v>9700</v>
      </c>
      <c r="EJ24" s="39">
        <v>182000</v>
      </c>
      <c r="EK24" s="39">
        <v>81000</v>
      </c>
      <c r="EL24" s="39">
        <v>0</v>
      </c>
      <c r="EM24" s="39">
        <v>51000</v>
      </c>
      <c r="EN24" s="39">
        <v>170000</v>
      </c>
      <c r="EO24" s="39">
        <v>0</v>
      </c>
      <c r="EP24" s="39">
        <v>0</v>
      </c>
      <c r="EQ24" s="39">
        <v>0</v>
      </c>
      <c r="ER24" s="39">
        <v>6800</v>
      </c>
      <c r="ES24" s="39">
        <v>969200</v>
      </c>
      <c r="ET24" s="39">
        <v>30000</v>
      </c>
      <c r="EU24" s="39">
        <v>320000</v>
      </c>
      <c r="EV24" s="39">
        <v>0</v>
      </c>
      <c r="EW24" s="39">
        <v>12000</v>
      </c>
      <c r="EY24" s="39">
        <v>975000</v>
      </c>
      <c r="EZ24" s="39">
        <v>2400000</v>
      </c>
      <c r="FB24" s="39">
        <v>122000</v>
      </c>
      <c r="FC24" s="39">
        <v>300000</v>
      </c>
      <c r="FE24" s="39">
        <v>0</v>
      </c>
      <c r="FG24" s="39">
        <v>247200</v>
      </c>
      <c r="FH24" s="39">
        <v>3920000</v>
      </c>
      <c r="FI24" s="39">
        <v>82000</v>
      </c>
      <c r="FJ24" s="39">
        <v>212000</v>
      </c>
      <c r="FK24" s="39">
        <v>27500</v>
      </c>
      <c r="FL24" s="39">
        <v>0</v>
      </c>
      <c r="FM24" s="39">
        <v>6900</v>
      </c>
      <c r="FN24" s="39">
        <v>809000</v>
      </c>
      <c r="FO24" s="39">
        <v>235000</v>
      </c>
      <c r="FP24" s="39">
        <v>0</v>
      </c>
      <c r="FQ24" s="39">
        <v>277000</v>
      </c>
      <c r="FR24" s="39">
        <v>134000</v>
      </c>
      <c r="FS24" s="39">
        <v>0</v>
      </c>
      <c r="FT24" s="39">
        <v>36400</v>
      </c>
      <c r="FU24" s="39">
        <v>364000</v>
      </c>
      <c r="FV24" s="39">
        <v>0</v>
      </c>
      <c r="FW24" s="39">
        <v>1032000</v>
      </c>
      <c r="FX24" s="39">
        <v>240300</v>
      </c>
      <c r="FY24" s="39">
        <v>526000</v>
      </c>
      <c r="FZ24" s="39">
        <v>38600</v>
      </c>
      <c r="GA24" s="39">
        <v>0</v>
      </c>
      <c r="GB24" s="39">
        <v>7300</v>
      </c>
      <c r="GC24" s="39">
        <v>4696000</v>
      </c>
      <c r="GD24" s="39">
        <v>5993000</v>
      </c>
      <c r="GF24" s="39">
        <v>613000</v>
      </c>
      <c r="GG24" s="39">
        <v>234000</v>
      </c>
      <c r="GI24" s="39">
        <v>77700</v>
      </c>
      <c r="GJ24" s="39">
        <v>735000</v>
      </c>
      <c r="GL24" s="39">
        <v>6662000</v>
      </c>
      <c r="GM24" s="39">
        <v>803500</v>
      </c>
      <c r="HJ24" s="39">
        <v>3885000</v>
      </c>
      <c r="HM24" s="39">
        <v>2246000</v>
      </c>
      <c r="HO24" s="39">
        <v>81900</v>
      </c>
      <c r="HP24" s="39">
        <v>29900</v>
      </c>
      <c r="HQ24" s="39">
        <v>429300</v>
      </c>
      <c r="HS24" s="39">
        <v>137900</v>
      </c>
      <c r="HU24" s="39">
        <v>1032000</v>
      </c>
      <c r="HV24" s="39">
        <v>64400</v>
      </c>
      <c r="HW24" s="39">
        <v>378400</v>
      </c>
      <c r="HY24" s="39">
        <v>24100</v>
      </c>
      <c r="IA24" s="39">
        <v>2731000</v>
      </c>
      <c r="IC24" s="39">
        <v>13353200</v>
      </c>
      <c r="ID24" s="39">
        <v>9101000</v>
      </c>
      <c r="IG24" s="39">
        <v>2529000</v>
      </c>
      <c r="II24" s="39">
        <v>249800</v>
      </c>
      <c r="IJ24" s="39">
        <v>689000</v>
      </c>
      <c r="IK24" s="39">
        <v>443900</v>
      </c>
      <c r="IM24" s="39">
        <v>310200</v>
      </c>
      <c r="IO24" s="39">
        <v>2098000</v>
      </c>
      <c r="IP24" s="39">
        <v>116700</v>
      </c>
      <c r="IQ24" s="39">
        <v>721400</v>
      </c>
      <c r="IS24" s="39">
        <v>920200</v>
      </c>
      <c r="IU24" s="39">
        <v>11340000</v>
      </c>
      <c r="IW24" s="39">
        <v>25427100</v>
      </c>
      <c r="IX24" s="39">
        <v>708000</v>
      </c>
      <c r="IY24" s="39">
        <v>0</v>
      </c>
      <c r="IZ24" s="39">
        <v>36400</v>
      </c>
      <c r="JA24" s="39">
        <v>0</v>
      </c>
      <c r="JB24" s="39">
        <v>384000</v>
      </c>
      <c r="JC24" s="39">
        <v>77000</v>
      </c>
      <c r="JD24" s="39">
        <v>20200</v>
      </c>
      <c r="JF24" s="39">
        <v>304000</v>
      </c>
      <c r="JG24" s="39">
        <v>10100</v>
      </c>
      <c r="JH24" s="39">
        <v>48600</v>
      </c>
      <c r="JI24" s="39">
        <v>12100</v>
      </c>
      <c r="JJ24" s="39">
        <v>223000</v>
      </c>
      <c r="JK24" s="39">
        <v>40500</v>
      </c>
      <c r="JL24" s="39">
        <v>85000</v>
      </c>
      <c r="JO24" s="39">
        <v>11200</v>
      </c>
      <c r="JP24" s="39">
        <v>36400</v>
      </c>
      <c r="JQ24" s="39">
        <v>526000</v>
      </c>
      <c r="JS24" s="39">
        <v>1861200</v>
      </c>
      <c r="JT24" s="39">
        <v>1589000</v>
      </c>
      <c r="JV24" s="39">
        <v>23900</v>
      </c>
      <c r="JX24" s="39">
        <v>397000</v>
      </c>
      <c r="JY24" s="39">
        <v>218000</v>
      </c>
      <c r="JZ24" s="39">
        <v>308000</v>
      </c>
      <c r="KB24" s="39">
        <v>297000</v>
      </c>
      <c r="KC24" s="39">
        <v>11300</v>
      </c>
      <c r="KD24" s="39">
        <v>98000</v>
      </c>
      <c r="KE24" s="39">
        <v>11600</v>
      </c>
      <c r="KF24" s="39">
        <v>401000</v>
      </c>
      <c r="KG24" s="39">
        <v>68000</v>
      </c>
      <c r="KH24" s="39">
        <v>163000</v>
      </c>
      <c r="KK24" s="39">
        <v>350200</v>
      </c>
      <c r="KL24" s="39">
        <v>40800</v>
      </c>
      <c r="KM24" s="39">
        <v>2177000</v>
      </c>
      <c r="KO24" s="39">
        <v>3410100</v>
      </c>
      <c r="KP24" s="39">
        <v>1113000</v>
      </c>
      <c r="KQ24" s="39">
        <v>0</v>
      </c>
      <c r="KR24" s="39">
        <v>0</v>
      </c>
      <c r="KS24" s="39">
        <v>850000</v>
      </c>
      <c r="KW24" s="39">
        <v>0</v>
      </c>
      <c r="KY24" s="39">
        <v>101000</v>
      </c>
      <c r="KZ24" s="39">
        <v>36800</v>
      </c>
      <c r="LA24" s="39">
        <v>28300</v>
      </c>
      <c r="LB24" s="39">
        <v>56700</v>
      </c>
      <c r="LC24" s="39">
        <v>344000</v>
      </c>
      <c r="LD24" s="39">
        <v>18200</v>
      </c>
      <c r="LE24" s="39">
        <v>190200</v>
      </c>
      <c r="LH24" s="39">
        <v>5300</v>
      </c>
      <c r="LI24" s="39">
        <v>708000</v>
      </c>
      <c r="LK24" s="39">
        <v>8377000</v>
      </c>
      <c r="LL24" s="39">
        <v>2417000</v>
      </c>
      <c r="LP24" s="39">
        <v>1066000</v>
      </c>
      <c r="LV24" s="39">
        <v>119000</v>
      </c>
      <c r="LW24" s="39">
        <v>45400</v>
      </c>
      <c r="LX24" s="39">
        <v>57200</v>
      </c>
      <c r="LY24" s="39">
        <v>49900</v>
      </c>
      <c r="LZ24" s="39">
        <v>648000</v>
      </c>
      <c r="MA24" s="39">
        <v>34000</v>
      </c>
      <c r="MB24" s="39">
        <v>348000</v>
      </c>
      <c r="ME24" s="39">
        <v>5400</v>
      </c>
      <c r="MF24" s="39">
        <v>2631000</v>
      </c>
      <c r="MH24" s="39">
        <v>15213000</v>
      </c>
      <c r="MI24" s="39">
        <v>2064000</v>
      </c>
      <c r="MJ24" s="39">
        <v>0</v>
      </c>
      <c r="MK24" s="39">
        <v>0</v>
      </c>
      <c r="MM24" s="39">
        <v>1012000</v>
      </c>
      <c r="MO24" s="39">
        <v>4900</v>
      </c>
      <c r="MP24" s="39">
        <v>9700</v>
      </c>
      <c r="MR24" s="39">
        <v>24300</v>
      </c>
      <c r="MS24" s="39">
        <v>800</v>
      </c>
      <c r="MT24" s="39">
        <v>61000</v>
      </c>
      <c r="MU24" s="39">
        <v>26300</v>
      </c>
      <c r="MV24" s="39">
        <v>465000</v>
      </c>
      <c r="MW24" s="39">
        <v>5700</v>
      </c>
      <c r="MX24" s="39">
        <v>103200</v>
      </c>
      <c r="MZ24" s="39">
        <v>12900</v>
      </c>
      <c r="NA24" s="39">
        <v>0</v>
      </c>
      <c r="NB24" s="39">
        <v>1497000</v>
      </c>
      <c r="ND24" s="39">
        <v>3115000</v>
      </c>
      <c r="NE24" s="39">
        <v>5095000</v>
      </c>
      <c r="NF24" s="39">
        <v>0</v>
      </c>
      <c r="NI24" s="39">
        <v>1066000</v>
      </c>
      <c r="NK24" s="39">
        <v>31800</v>
      </c>
      <c r="NL24" s="39">
        <v>381000</v>
      </c>
      <c r="NN24" s="39">
        <v>27900</v>
      </c>
      <c r="NO24" s="39">
        <v>700</v>
      </c>
      <c r="NP24" s="39">
        <v>155000</v>
      </c>
      <c r="NQ24" s="39">
        <v>24900</v>
      </c>
      <c r="NR24" s="39">
        <v>1049000</v>
      </c>
      <c r="NS24" s="39">
        <v>14700</v>
      </c>
      <c r="NT24" s="39">
        <v>210400</v>
      </c>
      <c r="NV24" s="39">
        <v>570000</v>
      </c>
      <c r="NW24" s="39">
        <v>0</v>
      </c>
      <c r="NX24" s="39">
        <v>6532000</v>
      </c>
      <c r="NZ24" s="39">
        <v>6804000</v>
      </c>
      <c r="OA24" s="39">
        <v>73000</v>
      </c>
      <c r="OB24" s="39">
        <v>61000</v>
      </c>
      <c r="OC24" s="39">
        <v>10500</v>
      </c>
      <c r="OD24" s="39">
        <v>0</v>
      </c>
      <c r="OE24" s="39">
        <v>1600</v>
      </c>
      <c r="OF24" s="39">
        <v>28300</v>
      </c>
      <c r="OG24" s="39" t="s">
        <v>68</v>
      </c>
      <c r="OH24" s="39">
        <v>8700</v>
      </c>
      <c r="OI24" s="39">
        <v>293000</v>
      </c>
      <c r="OJ24" s="39">
        <v>49000</v>
      </c>
      <c r="OK24" s="39">
        <v>185000</v>
      </c>
      <c r="OM24" s="39">
        <v>57000</v>
      </c>
      <c r="ON24" s="39">
        <v>308000</v>
      </c>
      <c r="OP24" s="39">
        <v>4500</v>
      </c>
      <c r="OQ24" s="39">
        <v>67000</v>
      </c>
      <c r="OR24" s="39" t="s">
        <v>68</v>
      </c>
      <c r="OS24" s="39">
        <v>19600</v>
      </c>
      <c r="OT24" s="39">
        <v>1796000</v>
      </c>
      <c r="OU24" s="39">
        <v>128000</v>
      </c>
    </row>
    <row r="25" spans="1:442" x14ac:dyDescent="0.25">
      <c r="A25" s="39">
        <v>1984</v>
      </c>
      <c r="B25" s="39">
        <v>4557000</v>
      </c>
      <c r="C25" s="39">
        <v>30400</v>
      </c>
      <c r="D25" s="39">
        <v>34800</v>
      </c>
      <c r="E25" s="39">
        <v>0</v>
      </c>
      <c r="F25" s="39">
        <v>3071300</v>
      </c>
      <c r="J25" s="39">
        <v>1149300</v>
      </c>
      <c r="K25" s="39">
        <v>344200</v>
      </c>
      <c r="M25" s="39">
        <v>720400</v>
      </c>
      <c r="N25" s="39">
        <v>63500</v>
      </c>
      <c r="O25" s="39">
        <v>461800</v>
      </c>
      <c r="P25" s="39">
        <v>140500</v>
      </c>
      <c r="Q25" s="39">
        <v>1336500</v>
      </c>
      <c r="R25" s="39">
        <v>74500</v>
      </c>
      <c r="S25" s="39">
        <v>363300</v>
      </c>
      <c r="U25" s="39">
        <v>405000</v>
      </c>
      <c r="V25" s="39">
        <v>27000</v>
      </c>
      <c r="W25" s="39">
        <v>79300</v>
      </c>
      <c r="X25" s="39">
        <v>5311000</v>
      </c>
      <c r="Z25" s="39">
        <v>13160900</v>
      </c>
      <c r="AA25" s="39">
        <v>10278600</v>
      </c>
      <c r="AB25" s="39">
        <v>45100</v>
      </c>
      <c r="AC25" s="39">
        <v>23100</v>
      </c>
      <c r="AE25" s="39">
        <v>3411900</v>
      </c>
      <c r="AI25" s="39">
        <v>6777500</v>
      </c>
      <c r="AJ25" s="39">
        <v>10292000</v>
      </c>
      <c r="AL25" s="39">
        <v>693500</v>
      </c>
      <c r="AM25" s="39">
        <v>38900</v>
      </c>
      <c r="AN25" s="39">
        <v>1238100</v>
      </c>
      <c r="AO25" s="39">
        <v>112400</v>
      </c>
      <c r="AP25" s="39">
        <v>2576100</v>
      </c>
      <c r="AQ25" s="39">
        <v>131100</v>
      </c>
      <c r="AR25" s="39">
        <v>652300</v>
      </c>
      <c r="AT25" s="39">
        <v>917000</v>
      </c>
      <c r="AU25" s="39">
        <v>925900</v>
      </c>
      <c r="AV25" s="39">
        <v>84800</v>
      </c>
      <c r="AW25" s="39">
        <v>25362600</v>
      </c>
      <c r="AY25" s="39">
        <v>21187900</v>
      </c>
      <c r="AZ25" s="39">
        <v>0</v>
      </c>
      <c r="BA25" s="39">
        <v>13600</v>
      </c>
      <c r="BB25" s="39">
        <v>34000</v>
      </c>
      <c r="BC25" s="39">
        <v>2200</v>
      </c>
      <c r="BD25" s="39">
        <v>5500</v>
      </c>
      <c r="BE25" s="39">
        <v>34400</v>
      </c>
      <c r="BF25" s="39">
        <v>34200</v>
      </c>
      <c r="BG25" s="39">
        <v>1200</v>
      </c>
      <c r="BH25" s="39">
        <v>0</v>
      </c>
      <c r="BI25" s="39">
        <v>189000</v>
      </c>
      <c r="BJ25" s="39">
        <v>9200</v>
      </c>
      <c r="BK25" s="39">
        <v>85600</v>
      </c>
      <c r="BL25" s="39">
        <v>10200</v>
      </c>
      <c r="BM25" s="39">
        <v>170000</v>
      </c>
      <c r="BN25" s="39">
        <v>89500</v>
      </c>
      <c r="BO25" s="39">
        <v>70100</v>
      </c>
      <c r="BP25" s="39">
        <v>3800</v>
      </c>
      <c r="BR25" s="39">
        <v>968000</v>
      </c>
      <c r="BS25" s="39">
        <v>27100</v>
      </c>
      <c r="BT25" s="39">
        <v>21400</v>
      </c>
      <c r="BV25" s="39">
        <v>1600</v>
      </c>
      <c r="BW25" s="39">
        <v>31200</v>
      </c>
      <c r="BX25" s="39">
        <v>12100</v>
      </c>
      <c r="BY25" s="39">
        <v>0</v>
      </c>
      <c r="BZ25" s="39">
        <v>0</v>
      </c>
      <c r="CA25" s="39">
        <v>50600</v>
      </c>
      <c r="CB25" s="39">
        <v>3200</v>
      </c>
      <c r="CC25" s="39">
        <v>55000</v>
      </c>
      <c r="CF25" s="39">
        <v>45000</v>
      </c>
      <c r="CG25" s="39">
        <v>82000</v>
      </c>
      <c r="CH25" s="39">
        <v>26800</v>
      </c>
      <c r="CL25" s="39">
        <v>255000</v>
      </c>
      <c r="CM25" s="39">
        <v>10700</v>
      </c>
      <c r="CN25" s="39">
        <v>4900</v>
      </c>
      <c r="CO25" s="39">
        <v>2200</v>
      </c>
      <c r="CP25" s="39">
        <v>2500</v>
      </c>
      <c r="CQ25" s="39">
        <v>1800</v>
      </c>
      <c r="CR25" s="39">
        <v>7900</v>
      </c>
      <c r="CS25" s="39">
        <v>1200</v>
      </c>
      <c r="CU25" s="39">
        <v>68800</v>
      </c>
      <c r="CV25" s="39">
        <v>2400</v>
      </c>
      <c r="CW25" s="39">
        <v>14100</v>
      </c>
      <c r="CZ25" s="39">
        <v>10200</v>
      </c>
      <c r="DA25" s="39">
        <v>77000</v>
      </c>
      <c r="DB25" s="39">
        <v>4600</v>
      </c>
      <c r="DC25" s="39">
        <v>17900</v>
      </c>
      <c r="DE25" s="39">
        <v>3800</v>
      </c>
      <c r="DG25" s="39">
        <v>370000</v>
      </c>
      <c r="DH25" s="39">
        <v>7800</v>
      </c>
      <c r="DI25" s="39">
        <v>7700</v>
      </c>
      <c r="DJ25" s="39">
        <v>0</v>
      </c>
      <c r="DM25" s="39">
        <v>1400</v>
      </c>
      <c r="DN25" s="39">
        <v>1400</v>
      </c>
      <c r="DO25" s="39">
        <v>14200</v>
      </c>
      <c r="DQ25" s="39">
        <v>69600</v>
      </c>
      <c r="DR25" s="39">
        <v>3600</v>
      </c>
      <c r="DS25" s="39">
        <v>16500</v>
      </c>
      <c r="DX25" s="39">
        <v>48000</v>
      </c>
      <c r="DY25" s="39">
        <v>2900</v>
      </c>
      <c r="DZ25" s="39">
        <v>25400</v>
      </c>
      <c r="ED25" s="39">
        <v>343000</v>
      </c>
      <c r="EE25" s="39">
        <v>8600</v>
      </c>
      <c r="EF25" s="39">
        <v>135000</v>
      </c>
      <c r="EG25" s="39">
        <v>0</v>
      </c>
      <c r="EH25" s="39">
        <v>6500</v>
      </c>
      <c r="EJ25" s="39">
        <v>210000</v>
      </c>
      <c r="EK25" s="39">
        <v>81300</v>
      </c>
      <c r="EL25" s="39">
        <v>0</v>
      </c>
      <c r="EM25" s="39">
        <v>45000</v>
      </c>
      <c r="EN25" s="39">
        <v>165000</v>
      </c>
      <c r="EO25" s="39">
        <v>0</v>
      </c>
      <c r="EP25" s="39">
        <v>0</v>
      </c>
      <c r="EQ25" s="39">
        <v>0</v>
      </c>
      <c r="ER25" s="39">
        <v>3300</v>
      </c>
      <c r="ES25" s="39">
        <v>971000</v>
      </c>
      <c r="ET25" s="39">
        <v>37000</v>
      </c>
      <c r="EU25" s="39">
        <v>400000</v>
      </c>
      <c r="EV25" s="39">
        <v>0</v>
      </c>
      <c r="EW25" s="39">
        <v>10000</v>
      </c>
      <c r="EY25" s="39">
        <v>1290000</v>
      </c>
      <c r="EZ25" s="39">
        <v>2900000</v>
      </c>
      <c r="FB25" s="39">
        <v>128000</v>
      </c>
      <c r="FC25" s="39">
        <v>360000</v>
      </c>
      <c r="FE25" s="39">
        <v>0</v>
      </c>
      <c r="FG25" s="39">
        <v>130900</v>
      </c>
      <c r="FH25" s="39">
        <v>5160000</v>
      </c>
      <c r="FI25" s="39">
        <v>120000</v>
      </c>
      <c r="FJ25" s="39">
        <v>192000</v>
      </c>
      <c r="FK25" s="39">
        <v>30400</v>
      </c>
      <c r="FL25" s="39">
        <v>0</v>
      </c>
      <c r="FM25" s="39">
        <v>11300</v>
      </c>
      <c r="FN25" s="39">
        <v>858000</v>
      </c>
      <c r="FO25" s="39">
        <v>219000</v>
      </c>
      <c r="FP25" s="39">
        <v>0</v>
      </c>
      <c r="FQ25" s="39">
        <v>255000</v>
      </c>
      <c r="FR25" s="39">
        <v>121000</v>
      </c>
      <c r="FS25" s="39">
        <v>0</v>
      </c>
      <c r="FT25" s="39">
        <v>32400</v>
      </c>
      <c r="FU25" s="39">
        <v>405000</v>
      </c>
      <c r="FV25" s="39">
        <v>0</v>
      </c>
      <c r="FW25" s="39">
        <v>1020000</v>
      </c>
      <c r="FX25" s="39">
        <v>216500</v>
      </c>
      <c r="FY25" s="39">
        <v>615000</v>
      </c>
      <c r="FZ25" s="39">
        <v>45100</v>
      </c>
      <c r="GA25" s="39">
        <v>0</v>
      </c>
      <c r="GB25" s="39">
        <v>20900</v>
      </c>
      <c r="GC25" s="39">
        <v>5207000</v>
      </c>
      <c r="GD25" s="39">
        <v>6305000</v>
      </c>
      <c r="GF25" s="39">
        <v>743000</v>
      </c>
      <c r="GG25" s="39">
        <v>277000</v>
      </c>
      <c r="GI25" s="39">
        <v>76200</v>
      </c>
      <c r="GJ25" s="39">
        <v>917000</v>
      </c>
      <c r="GL25" s="39">
        <v>6973000</v>
      </c>
      <c r="GM25" s="39">
        <v>827500</v>
      </c>
      <c r="HJ25" s="39">
        <v>4127000</v>
      </c>
      <c r="HM25" s="39">
        <v>2995000</v>
      </c>
      <c r="HO25" s="39">
        <v>79100</v>
      </c>
      <c r="HP25" s="39">
        <v>27900</v>
      </c>
      <c r="HQ25" s="39">
        <v>720400</v>
      </c>
      <c r="HS25" s="39">
        <v>125800</v>
      </c>
      <c r="HU25" s="39">
        <v>992000</v>
      </c>
      <c r="HV25" s="39">
        <v>74500</v>
      </c>
      <c r="HW25" s="39">
        <v>325700</v>
      </c>
      <c r="HY25" s="39">
        <v>23700</v>
      </c>
      <c r="IA25" s="39">
        <v>2832000</v>
      </c>
      <c r="IC25" s="39">
        <v>12849200</v>
      </c>
      <c r="ID25" s="39">
        <v>9036000</v>
      </c>
      <c r="IG25" s="39">
        <v>3334000</v>
      </c>
      <c r="II25" s="39">
        <v>270300</v>
      </c>
      <c r="IJ25" s="39">
        <v>590000</v>
      </c>
      <c r="IK25" s="39">
        <v>693500</v>
      </c>
      <c r="IM25" s="39">
        <v>273700</v>
      </c>
      <c r="IO25" s="39">
        <v>1820000</v>
      </c>
      <c r="IP25" s="39">
        <v>131100</v>
      </c>
      <c r="IQ25" s="39">
        <v>562900</v>
      </c>
      <c r="IS25" s="39">
        <v>795000</v>
      </c>
      <c r="IU25" s="39">
        <v>10524000</v>
      </c>
      <c r="IW25" s="39">
        <v>20110300</v>
      </c>
      <c r="IX25" s="39">
        <v>728000</v>
      </c>
      <c r="IY25" s="39">
        <v>0</v>
      </c>
      <c r="IZ25" s="39">
        <v>28300</v>
      </c>
      <c r="JA25" s="39">
        <v>0</v>
      </c>
      <c r="JB25" s="39">
        <v>486000</v>
      </c>
      <c r="JC25" s="39">
        <v>73000</v>
      </c>
      <c r="JD25" s="39">
        <v>18200</v>
      </c>
      <c r="JF25" s="39">
        <v>425000</v>
      </c>
      <c r="JG25" s="39">
        <v>10100</v>
      </c>
      <c r="JH25" s="39">
        <v>44500</v>
      </c>
      <c r="JI25" s="39">
        <v>16200</v>
      </c>
      <c r="JJ25" s="39">
        <v>223000</v>
      </c>
      <c r="JK25" s="39">
        <v>44500</v>
      </c>
      <c r="JL25" s="39">
        <v>88600</v>
      </c>
      <c r="JO25" s="39">
        <v>10800</v>
      </c>
      <c r="JP25" s="39">
        <v>68800</v>
      </c>
      <c r="JQ25" s="39">
        <v>526000</v>
      </c>
      <c r="JS25" s="39">
        <v>1801200</v>
      </c>
      <c r="JT25" s="39">
        <v>1938000</v>
      </c>
      <c r="JV25" s="39">
        <v>13100</v>
      </c>
      <c r="JX25" s="39">
        <v>544000</v>
      </c>
      <c r="JY25" s="39">
        <v>236000</v>
      </c>
      <c r="JZ25" s="39">
        <v>245000</v>
      </c>
      <c r="KB25" s="39">
        <v>439000</v>
      </c>
      <c r="KC25" s="39">
        <v>13600</v>
      </c>
      <c r="KD25" s="39">
        <v>104000</v>
      </c>
      <c r="KE25" s="39">
        <v>13600</v>
      </c>
      <c r="KF25" s="39">
        <v>432000</v>
      </c>
      <c r="KG25" s="39">
        <v>81600</v>
      </c>
      <c r="KH25" s="39">
        <v>195800</v>
      </c>
      <c r="KK25" s="39">
        <v>332000</v>
      </c>
      <c r="KL25" s="39">
        <v>79400</v>
      </c>
      <c r="KM25" s="39">
        <v>2087000</v>
      </c>
      <c r="KO25" s="39">
        <v>3742300</v>
      </c>
      <c r="KP25" s="39">
        <v>1295000</v>
      </c>
      <c r="KQ25" s="39">
        <v>0</v>
      </c>
      <c r="KR25" s="39">
        <v>0</v>
      </c>
      <c r="KS25" s="39">
        <v>1295000</v>
      </c>
      <c r="KW25" s="39">
        <v>0</v>
      </c>
      <c r="KY25" s="39">
        <v>263000</v>
      </c>
      <c r="KZ25" s="39">
        <v>52600</v>
      </c>
      <c r="LA25" s="39">
        <v>24300</v>
      </c>
      <c r="LB25" s="39">
        <v>102000</v>
      </c>
      <c r="LC25" s="39">
        <v>304000</v>
      </c>
      <c r="LD25" s="39">
        <v>24300</v>
      </c>
      <c r="LE25" s="39">
        <v>158200</v>
      </c>
      <c r="LH25" s="39">
        <v>10500</v>
      </c>
      <c r="LI25" s="39">
        <v>728000</v>
      </c>
      <c r="LK25" s="39">
        <v>8094000</v>
      </c>
      <c r="LL25" s="39">
        <v>2460000</v>
      </c>
      <c r="LP25" s="39">
        <v>1429000</v>
      </c>
      <c r="LV25" s="39">
        <v>224000</v>
      </c>
      <c r="LW25" s="39">
        <v>24900</v>
      </c>
      <c r="LX25" s="39">
        <v>36700</v>
      </c>
      <c r="LY25" s="39">
        <v>81600</v>
      </c>
      <c r="LZ25" s="39">
        <v>432000</v>
      </c>
      <c r="MA25" s="39">
        <v>36700</v>
      </c>
      <c r="MB25" s="39">
        <v>229700</v>
      </c>
      <c r="ME25" s="39">
        <v>5400</v>
      </c>
      <c r="MF25" s="39">
        <v>2087000</v>
      </c>
      <c r="MH25" s="39">
        <v>11485000</v>
      </c>
      <c r="MI25" s="39">
        <v>2104000</v>
      </c>
      <c r="MJ25" s="39">
        <v>0</v>
      </c>
      <c r="MK25" s="39">
        <v>0</v>
      </c>
      <c r="MM25" s="39">
        <v>1214000</v>
      </c>
      <c r="MO25" s="39">
        <v>6100</v>
      </c>
      <c r="MP25" s="39">
        <v>9700</v>
      </c>
      <c r="MR25" s="39">
        <v>32400</v>
      </c>
      <c r="MS25" s="39">
        <v>800</v>
      </c>
      <c r="MT25" s="39">
        <v>57000</v>
      </c>
      <c r="MU25" s="39">
        <v>22300</v>
      </c>
      <c r="MV25" s="39">
        <v>465000</v>
      </c>
      <c r="MW25" s="39">
        <v>5700</v>
      </c>
      <c r="MX25" s="39">
        <v>78900</v>
      </c>
      <c r="MZ25" s="39">
        <v>12900</v>
      </c>
      <c r="NA25" s="39">
        <v>0</v>
      </c>
      <c r="NB25" s="39">
        <v>1578000</v>
      </c>
      <c r="ND25" s="39">
        <v>2954000</v>
      </c>
      <c r="NE25" s="39">
        <v>4638000</v>
      </c>
      <c r="NF25" s="39">
        <v>0</v>
      </c>
      <c r="NI25" s="39">
        <v>1361000</v>
      </c>
      <c r="NK25" s="39">
        <v>34300</v>
      </c>
      <c r="NL25" s="39">
        <v>345000</v>
      </c>
      <c r="NN25" s="39">
        <v>30500</v>
      </c>
      <c r="NO25" s="39">
        <v>400</v>
      </c>
      <c r="NP25" s="39">
        <v>133000</v>
      </c>
      <c r="NQ25" s="39">
        <v>17200</v>
      </c>
      <c r="NR25" s="39">
        <v>956000</v>
      </c>
      <c r="NS25" s="39">
        <v>12800</v>
      </c>
      <c r="NT25" s="39">
        <v>137400</v>
      </c>
      <c r="NV25" s="39">
        <v>463000</v>
      </c>
      <c r="NW25" s="39">
        <v>0</v>
      </c>
      <c r="NX25" s="39">
        <v>6350000</v>
      </c>
      <c r="NZ25" s="39">
        <v>4883000</v>
      </c>
      <c r="OA25" s="39">
        <v>69000</v>
      </c>
      <c r="OB25" s="39">
        <v>65000</v>
      </c>
      <c r="OC25" s="39">
        <v>10500</v>
      </c>
      <c r="OD25" s="39">
        <v>0</v>
      </c>
      <c r="OE25" s="39">
        <v>1600</v>
      </c>
      <c r="OF25" s="39">
        <v>24300</v>
      </c>
      <c r="OG25" s="39" t="s">
        <v>68</v>
      </c>
      <c r="OH25" s="39">
        <v>4000</v>
      </c>
      <c r="OI25" s="39">
        <v>299000</v>
      </c>
      <c r="OJ25" s="39">
        <v>49000</v>
      </c>
      <c r="OK25" s="39">
        <v>142000</v>
      </c>
      <c r="OM25" s="39">
        <v>57000</v>
      </c>
      <c r="ON25" s="39">
        <v>327000</v>
      </c>
      <c r="OP25" s="39">
        <v>3900</v>
      </c>
      <c r="OQ25" s="39">
        <v>49000</v>
      </c>
      <c r="OR25" s="39" t="s">
        <v>68</v>
      </c>
      <c r="OS25" s="39">
        <v>9400</v>
      </c>
      <c r="OT25" s="39">
        <v>1724000</v>
      </c>
      <c r="OU25" s="39">
        <v>103000</v>
      </c>
    </row>
    <row r="26" spans="1:442" x14ac:dyDescent="0.25">
      <c r="A26" s="39">
        <v>1985</v>
      </c>
      <c r="B26" s="39">
        <v>4750300</v>
      </c>
      <c r="C26" s="39">
        <v>36400</v>
      </c>
      <c r="D26" s="39">
        <v>19400</v>
      </c>
      <c r="E26" s="39">
        <v>0</v>
      </c>
      <c r="F26" s="39">
        <v>2783300</v>
      </c>
      <c r="J26" s="39">
        <v>1123400</v>
      </c>
      <c r="K26" s="39">
        <v>320600</v>
      </c>
      <c r="M26" s="39">
        <v>740400</v>
      </c>
      <c r="N26" s="39">
        <v>72800</v>
      </c>
      <c r="O26" s="39">
        <v>439100</v>
      </c>
      <c r="P26" s="39">
        <v>137400</v>
      </c>
      <c r="Q26" s="39">
        <v>1263300</v>
      </c>
      <c r="R26" s="39">
        <v>74500</v>
      </c>
      <c r="S26" s="39">
        <v>353000</v>
      </c>
      <c r="U26" s="39">
        <v>405000</v>
      </c>
      <c r="V26" s="39">
        <v>12000</v>
      </c>
      <c r="W26" s="39">
        <v>51800</v>
      </c>
      <c r="X26" s="39">
        <v>5330800</v>
      </c>
      <c r="Z26" s="39">
        <v>13729200</v>
      </c>
      <c r="AA26" s="39">
        <v>12387000</v>
      </c>
      <c r="AB26" s="39">
        <v>58500</v>
      </c>
      <c r="AC26" s="39">
        <v>21700</v>
      </c>
      <c r="AE26" s="39">
        <v>3497900</v>
      </c>
      <c r="AI26" s="39">
        <v>6969900</v>
      </c>
      <c r="AJ26" s="39">
        <v>9530000</v>
      </c>
      <c r="AL26" s="39">
        <v>896900</v>
      </c>
      <c r="AM26" s="39">
        <v>62400</v>
      </c>
      <c r="AN26" s="39">
        <v>1264800</v>
      </c>
      <c r="AO26" s="39">
        <v>125300</v>
      </c>
      <c r="AP26" s="39">
        <v>2735700</v>
      </c>
      <c r="AQ26" s="39">
        <v>168800</v>
      </c>
      <c r="AR26" s="39">
        <v>568900</v>
      </c>
      <c r="AT26" s="39">
        <v>1012000</v>
      </c>
      <c r="AU26" s="39">
        <v>400000</v>
      </c>
      <c r="AV26" s="39">
        <v>61700</v>
      </c>
      <c r="AW26" s="39">
        <v>23428800</v>
      </c>
      <c r="AY26" s="39">
        <v>24252200</v>
      </c>
      <c r="AZ26" s="39">
        <v>0</v>
      </c>
      <c r="BA26" s="39">
        <v>13800</v>
      </c>
      <c r="BB26" s="39">
        <v>37300</v>
      </c>
      <c r="BC26" s="39">
        <v>2200</v>
      </c>
      <c r="BD26" s="39">
        <v>5200</v>
      </c>
      <c r="BE26" s="39">
        <v>32700</v>
      </c>
      <c r="BF26" s="39">
        <v>33000</v>
      </c>
      <c r="BG26" s="39">
        <v>1100</v>
      </c>
      <c r="BH26" s="39">
        <v>0</v>
      </c>
      <c r="BI26" s="39">
        <v>187800</v>
      </c>
      <c r="BJ26" s="39">
        <v>9600</v>
      </c>
      <c r="BK26" s="39">
        <v>110000</v>
      </c>
      <c r="BL26" s="39">
        <v>7400</v>
      </c>
      <c r="BM26" s="39">
        <v>147000</v>
      </c>
      <c r="BN26" s="39">
        <v>88400</v>
      </c>
      <c r="BO26" s="39">
        <v>73700</v>
      </c>
      <c r="BP26" s="39">
        <v>3200</v>
      </c>
      <c r="BR26" s="39">
        <v>973000</v>
      </c>
      <c r="BS26" s="39">
        <v>31700</v>
      </c>
      <c r="BT26" s="39">
        <v>23900</v>
      </c>
      <c r="BV26" s="39">
        <v>1600</v>
      </c>
      <c r="BW26" s="39">
        <v>29100</v>
      </c>
      <c r="BX26" s="39">
        <v>11300</v>
      </c>
      <c r="BY26" s="39">
        <v>0</v>
      </c>
      <c r="BZ26" s="39">
        <v>0</v>
      </c>
      <c r="CA26" s="39">
        <v>50200</v>
      </c>
      <c r="CB26" s="39">
        <v>4000</v>
      </c>
      <c r="CC26" s="39">
        <v>71000</v>
      </c>
      <c r="CF26" s="39">
        <v>45000</v>
      </c>
      <c r="CG26" s="39">
        <v>80000</v>
      </c>
      <c r="CH26" s="39">
        <v>26800</v>
      </c>
      <c r="CL26" s="39">
        <v>242000</v>
      </c>
      <c r="CM26" s="39">
        <v>13100</v>
      </c>
      <c r="CN26" s="39">
        <v>4900</v>
      </c>
      <c r="CO26" s="39">
        <v>2200</v>
      </c>
      <c r="CP26" s="39">
        <v>2400</v>
      </c>
      <c r="CQ26" s="39">
        <v>1600</v>
      </c>
      <c r="CR26" s="39">
        <v>7500</v>
      </c>
      <c r="CS26" s="39">
        <v>1100</v>
      </c>
      <c r="CU26" s="39">
        <v>68800</v>
      </c>
      <c r="CV26" s="39">
        <v>2000</v>
      </c>
      <c r="CW26" s="39">
        <v>11600</v>
      </c>
      <c r="CZ26" s="39">
        <v>7400</v>
      </c>
      <c r="DA26" s="39">
        <v>65000</v>
      </c>
      <c r="DB26" s="39">
        <v>3300</v>
      </c>
      <c r="DC26" s="39">
        <v>14500</v>
      </c>
      <c r="DE26" s="39">
        <v>3200</v>
      </c>
      <c r="DG26" s="39">
        <v>361000</v>
      </c>
      <c r="DH26" s="39">
        <v>6400</v>
      </c>
      <c r="DI26" s="39">
        <v>8500</v>
      </c>
      <c r="DJ26" s="39">
        <v>0</v>
      </c>
      <c r="DM26" s="39">
        <v>1200</v>
      </c>
      <c r="DN26" s="39">
        <v>2000</v>
      </c>
      <c r="DO26" s="39">
        <v>14200</v>
      </c>
      <c r="DQ26" s="39">
        <v>68800</v>
      </c>
      <c r="DR26" s="39">
        <v>3600</v>
      </c>
      <c r="DS26" s="39">
        <v>27400</v>
      </c>
      <c r="DX26" s="39">
        <v>37000</v>
      </c>
      <c r="DY26" s="39">
        <v>5100</v>
      </c>
      <c r="DZ26" s="39">
        <v>32400</v>
      </c>
      <c r="ED26" s="39">
        <v>370000</v>
      </c>
      <c r="EE26" s="39">
        <v>12200</v>
      </c>
      <c r="EF26" s="39">
        <v>142000</v>
      </c>
      <c r="EG26" s="39">
        <v>0</v>
      </c>
      <c r="EH26" s="39">
        <v>7300</v>
      </c>
      <c r="EJ26" s="39">
        <v>225000</v>
      </c>
      <c r="EK26" s="39">
        <v>73000</v>
      </c>
      <c r="EL26" s="39">
        <v>0</v>
      </c>
      <c r="EM26" s="39">
        <v>40000</v>
      </c>
      <c r="EN26" s="39">
        <v>150000</v>
      </c>
      <c r="EO26" s="39">
        <v>0</v>
      </c>
      <c r="EP26" s="39">
        <v>0</v>
      </c>
      <c r="EQ26" s="39">
        <v>0</v>
      </c>
      <c r="ER26" s="39">
        <v>2400</v>
      </c>
      <c r="ES26" s="39">
        <v>971000</v>
      </c>
      <c r="ET26" s="39">
        <v>47000</v>
      </c>
      <c r="EU26" s="39">
        <v>477000</v>
      </c>
      <c r="EV26" s="39">
        <v>0</v>
      </c>
      <c r="EW26" s="39">
        <v>11000</v>
      </c>
      <c r="EY26" s="39">
        <v>1420000</v>
      </c>
      <c r="EZ26" s="39">
        <v>2600000</v>
      </c>
      <c r="FB26" s="39">
        <v>130000</v>
      </c>
      <c r="FC26" s="39">
        <v>360000</v>
      </c>
      <c r="FE26" s="39">
        <v>0</v>
      </c>
      <c r="FG26" s="39">
        <v>110000</v>
      </c>
      <c r="FH26" s="39">
        <v>5160000</v>
      </c>
      <c r="FI26" s="39">
        <v>164000</v>
      </c>
      <c r="FJ26" s="39">
        <v>210000</v>
      </c>
      <c r="FK26" s="39">
        <v>36400</v>
      </c>
      <c r="FL26" s="39">
        <v>0</v>
      </c>
      <c r="FM26" s="39">
        <v>22300</v>
      </c>
      <c r="FN26" s="39">
        <v>850000</v>
      </c>
      <c r="FO26" s="39">
        <v>206000</v>
      </c>
      <c r="FP26" s="39">
        <v>0</v>
      </c>
      <c r="FQ26" s="39">
        <v>239000</v>
      </c>
      <c r="FR26" s="39">
        <v>113000</v>
      </c>
      <c r="FS26" s="39">
        <v>0</v>
      </c>
      <c r="FT26" s="39">
        <v>26300</v>
      </c>
      <c r="FU26" s="39">
        <v>405000</v>
      </c>
      <c r="FV26" s="39">
        <v>0</v>
      </c>
      <c r="FW26" s="39">
        <v>1012000</v>
      </c>
      <c r="FX26" s="39">
        <v>224100</v>
      </c>
      <c r="FY26" s="39">
        <v>755000</v>
      </c>
      <c r="FZ26" s="39">
        <v>58500</v>
      </c>
      <c r="GA26" s="39">
        <v>0</v>
      </c>
      <c r="GB26" s="39">
        <v>44900</v>
      </c>
      <c r="GC26" s="39">
        <v>5436000</v>
      </c>
      <c r="GD26" s="39">
        <v>5848000</v>
      </c>
      <c r="GF26" s="39">
        <v>753000</v>
      </c>
      <c r="GG26" s="39">
        <v>291000</v>
      </c>
      <c r="GI26" s="39">
        <v>66000</v>
      </c>
      <c r="GJ26" s="39">
        <v>1012000</v>
      </c>
      <c r="GL26" s="39">
        <v>6895000</v>
      </c>
      <c r="GM26" s="39">
        <v>995500</v>
      </c>
      <c r="HJ26" s="39">
        <v>4290000</v>
      </c>
      <c r="HM26" s="39">
        <v>2712000</v>
      </c>
      <c r="HO26" s="39">
        <v>46200</v>
      </c>
      <c r="HP26" s="39">
        <v>25500</v>
      </c>
      <c r="HQ26" s="39">
        <v>740400</v>
      </c>
      <c r="HS26" s="39">
        <v>125800</v>
      </c>
      <c r="HU26" s="39">
        <v>943000</v>
      </c>
      <c r="HV26" s="39">
        <v>74500</v>
      </c>
      <c r="HW26" s="39">
        <v>321600</v>
      </c>
      <c r="HY26" s="39">
        <v>9600</v>
      </c>
      <c r="IA26" s="39">
        <v>2852000</v>
      </c>
      <c r="IC26" s="39">
        <v>13395500</v>
      </c>
      <c r="ID26" s="39">
        <v>10930000</v>
      </c>
      <c r="IG26" s="39">
        <v>3424000</v>
      </c>
      <c r="II26" s="39">
        <v>106500</v>
      </c>
      <c r="IJ26" s="39">
        <v>590000</v>
      </c>
      <c r="IK26" s="39">
        <v>896900</v>
      </c>
      <c r="IM26" s="39">
        <v>290100</v>
      </c>
      <c r="IO26" s="39">
        <v>1974000</v>
      </c>
      <c r="IP26" s="39">
        <v>168800</v>
      </c>
      <c r="IQ26" s="39">
        <v>492100</v>
      </c>
      <c r="IS26" s="39">
        <v>290000</v>
      </c>
      <c r="IU26" s="39">
        <v>8981000</v>
      </c>
      <c r="IW26" s="39">
        <v>22979000</v>
      </c>
      <c r="IX26" s="39">
        <v>749000</v>
      </c>
      <c r="IY26" s="39">
        <v>0</v>
      </c>
      <c r="IZ26" s="39">
        <v>12100</v>
      </c>
      <c r="JA26" s="39">
        <v>0</v>
      </c>
      <c r="JB26" s="39">
        <v>405000</v>
      </c>
      <c r="JC26" s="39">
        <v>40500</v>
      </c>
      <c r="JD26" s="39">
        <v>16200</v>
      </c>
      <c r="JF26" s="39">
        <v>425000</v>
      </c>
      <c r="JG26" s="39">
        <v>10100</v>
      </c>
      <c r="JH26" s="39">
        <v>40500</v>
      </c>
      <c r="JI26" s="39">
        <v>12100</v>
      </c>
      <c r="JJ26" s="39">
        <v>194000</v>
      </c>
      <c r="JK26" s="39">
        <v>40500</v>
      </c>
      <c r="JL26" s="39">
        <v>78200</v>
      </c>
      <c r="JO26" s="39">
        <v>9600</v>
      </c>
      <c r="JP26" s="39">
        <v>48600</v>
      </c>
      <c r="JQ26" s="39">
        <v>546000</v>
      </c>
      <c r="JS26" s="39">
        <v>1962500</v>
      </c>
      <c r="JT26" s="39">
        <v>2526000</v>
      </c>
      <c r="JV26" s="39">
        <v>10700</v>
      </c>
      <c r="JX26" s="39">
        <v>635000</v>
      </c>
      <c r="JY26" s="39">
        <v>76000</v>
      </c>
      <c r="JZ26" s="39">
        <v>254000</v>
      </c>
      <c r="KB26" s="39">
        <v>559000</v>
      </c>
      <c r="KC26" s="39">
        <v>15000</v>
      </c>
      <c r="KD26" s="39">
        <v>112000</v>
      </c>
      <c r="KE26" s="39">
        <v>15000</v>
      </c>
      <c r="KF26" s="39">
        <v>494000</v>
      </c>
      <c r="KG26" s="39">
        <v>100700</v>
      </c>
      <c r="KH26" s="39">
        <v>167300</v>
      </c>
      <c r="KK26" s="39">
        <v>290000</v>
      </c>
      <c r="KL26" s="39">
        <v>59000</v>
      </c>
      <c r="KM26" s="39">
        <v>2177000</v>
      </c>
      <c r="KO26" s="39">
        <v>5226000</v>
      </c>
      <c r="KP26" s="39">
        <v>1416000</v>
      </c>
      <c r="KQ26" s="39">
        <v>0</v>
      </c>
      <c r="KR26" s="39">
        <v>0</v>
      </c>
      <c r="KS26" s="39">
        <v>1174000</v>
      </c>
      <c r="KW26" s="39">
        <v>0</v>
      </c>
      <c r="KY26" s="39">
        <v>283000</v>
      </c>
      <c r="KZ26" s="39">
        <v>60700</v>
      </c>
      <c r="LA26" s="39">
        <v>28300</v>
      </c>
      <c r="LB26" s="39">
        <v>101000</v>
      </c>
      <c r="LC26" s="39">
        <v>304000</v>
      </c>
      <c r="LD26" s="39">
        <v>28300</v>
      </c>
      <c r="LE26" s="39">
        <v>162200</v>
      </c>
      <c r="LH26" s="39">
        <v>3200</v>
      </c>
      <c r="LI26" s="39">
        <v>728000</v>
      </c>
      <c r="LK26" s="39">
        <v>8357000</v>
      </c>
      <c r="LL26" s="39">
        <v>3636000</v>
      </c>
      <c r="LP26" s="39">
        <v>1542000</v>
      </c>
      <c r="LV26" s="39">
        <v>310000</v>
      </c>
      <c r="LW26" s="39">
        <v>46300</v>
      </c>
      <c r="LX26" s="39">
        <v>53100</v>
      </c>
      <c r="LY26" s="39">
        <v>95300</v>
      </c>
      <c r="LZ26" s="39">
        <v>555000</v>
      </c>
      <c r="MA26" s="39">
        <v>57200</v>
      </c>
      <c r="MB26" s="39">
        <v>205400</v>
      </c>
      <c r="ME26" s="39">
        <v>2700</v>
      </c>
      <c r="MF26" s="39">
        <v>2177000</v>
      </c>
      <c r="MH26" s="39">
        <v>12854000</v>
      </c>
      <c r="MI26" s="39">
        <v>2125000</v>
      </c>
      <c r="MJ26" s="39">
        <v>0</v>
      </c>
      <c r="MK26" s="39">
        <v>0</v>
      </c>
      <c r="MM26" s="39">
        <v>1133000</v>
      </c>
      <c r="MO26" s="39">
        <v>5700</v>
      </c>
      <c r="MP26" s="39">
        <v>9300</v>
      </c>
      <c r="MR26" s="39">
        <v>32400</v>
      </c>
      <c r="MS26" s="39">
        <v>2000</v>
      </c>
      <c r="MT26" s="39">
        <v>57000</v>
      </c>
      <c r="MU26" s="39">
        <v>24300</v>
      </c>
      <c r="MV26" s="39">
        <v>445000</v>
      </c>
      <c r="MW26" s="39">
        <v>5700</v>
      </c>
      <c r="MX26" s="39">
        <v>81200</v>
      </c>
      <c r="MZ26" s="39">
        <v>0</v>
      </c>
      <c r="NA26" s="39">
        <v>0</v>
      </c>
      <c r="NB26" s="39">
        <v>1578000</v>
      </c>
      <c r="ND26" s="39">
        <v>3076000</v>
      </c>
      <c r="NE26" s="39">
        <v>4768000</v>
      </c>
      <c r="NF26" s="39">
        <v>0</v>
      </c>
      <c r="NI26" s="39">
        <v>1247000</v>
      </c>
      <c r="NK26" s="39">
        <v>30500</v>
      </c>
      <c r="NL26" s="39">
        <v>336000</v>
      </c>
      <c r="NN26" s="39">
        <v>27900</v>
      </c>
      <c r="NO26" s="39">
        <v>1100</v>
      </c>
      <c r="NP26" s="39">
        <v>125000</v>
      </c>
      <c r="NQ26" s="39">
        <v>15000</v>
      </c>
      <c r="NR26" s="39">
        <v>925000</v>
      </c>
      <c r="NS26" s="39">
        <v>10900</v>
      </c>
      <c r="NT26" s="39">
        <v>119400</v>
      </c>
      <c r="NV26" s="39">
        <v>0</v>
      </c>
      <c r="NW26" s="39">
        <v>0</v>
      </c>
      <c r="NX26" s="39">
        <v>4627000</v>
      </c>
      <c r="NZ26" s="39">
        <v>4899000</v>
      </c>
      <c r="OA26" s="39">
        <v>71000</v>
      </c>
      <c r="OB26" s="39">
        <v>49000</v>
      </c>
      <c r="OC26" s="39">
        <v>10900</v>
      </c>
      <c r="OD26" s="39">
        <v>0</v>
      </c>
      <c r="OE26" s="39">
        <v>1600</v>
      </c>
      <c r="OF26" s="39">
        <v>24300</v>
      </c>
      <c r="OG26" s="39" t="s">
        <v>68</v>
      </c>
      <c r="OH26" s="39">
        <v>4000</v>
      </c>
      <c r="OI26" s="39">
        <v>308000</v>
      </c>
      <c r="OJ26" s="39">
        <v>53000</v>
      </c>
      <c r="OK26" s="39">
        <v>115000</v>
      </c>
      <c r="OM26" s="39">
        <v>29000</v>
      </c>
      <c r="ON26" s="39">
        <v>345000</v>
      </c>
      <c r="OP26" s="39">
        <v>3300</v>
      </c>
      <c r="OQ26" s="39">
        <v>37000</v>
      </c>
      <c r="OR26" s="39" t="s">
        <v>68</v>
      </c>
      <c r="OS26" s="39">
        <v>7600</v>
      </c>
      <c r="OT26" s="39">
        <v>1406000</v>
      </c>
      <c r="OU26" s="39">
        <v>82000</v>
      </c>
    </row>
    <row r="27" spans="1:442" x14ac:dyDescent="0.25">
      <c r="A27" s="39">
        <v>1986</v>
      </c>
      <c r="B27" s="39">
        <v>4828700</v>
      </c>
      <c r="C27" s="39">
        <v>43700</v>
      </c>
      <c r="D27" s="39">
        <v>36300</v>
      </c>
      <c r="E27" s="39">
        <v>89500</v>
      </c>
      <c r="F27" s="39">
        <v>2629600</v>
      </c>
      <c r="J27" s="39">
        <v>993800</v>
      </c>
      <c r="K27" s="39">
        <v>287100</v>
      </c>
      <c r="M27" s="39">
        <v>752700</v>
      </c>
      <c r="N27" s="39">
        <v>130800</v>
      </c>
      <c r="O27" s="39">
        <v>312200</v>
      </c>
      <c r="P27" s="39">
        <v>184100</v>
      </c>
      <c r="Q27" s="39">
        <v>1272500</v>
      </c>
      <c r="R27" s="39">
        <v>131400</v>
      </c>
      <c r="S27" s="39">
        <v>268100</v>
      </c>
      <c r="U27" s="39">
        <v>384800</v>
      </c>
      <c r="V27" s="39">
        <v>23400</v>
      </c>
      <c r="W27" s="39">
        <v>27900</v>
      </c>
      <c r="X27" s="39">
        <v>5429500</v>
      </c>
      <c r="Z27" s="39">
        <v>14231100</v>
      </c>
      <c r="AA27" s="39">
        <v>14568000</v>
      </c>
      <c r="AB27" s="39">
        <v>41800</v>
      </c>
      <c r="AC27" s="39">
        <v>38600</v>
      </c>
      <c r="AD27" s="39">
        <v>126100</v>
      </c>
      <c r="AE27" s="39">
        <v>3713700</v>
      </c>
      <c r="AI27" s="39">
        <v>5911700</v>
      </c>
      <c r="AJ27" s="39">
        <v>8293700</v>
      </c>
      <c r="AL27" s="39">
        <v>990700</v>
      </c>
      <c r="AM27" s="39">
        <v>170500</v>
      </c>
      <c r="AN27" s="39">
        <v>884300</v>
      </c>
      <c r="AO27" s="39">
        <v>226800</v>
      </c>
      <c r="AP27" s="39">
        <v>3218400</v>
      </c>
      <c r="AQ27" s="39">
        <v>238900</v>
      </c>
      <c r="AR27" s="39">
        <v>514600</v>
      </c>
      <c r="AT27" s="39">
        <v>959800</v>
      </c>
      <c r="AU27" s="39">
        <v>945300</v>
      </c>
      <c r="AV27" s="39">
        <v>39900</v>
      </c>
      <c r="AW27" s="39">
        <v>30203000</v>
      </c>
      <c r="AY27" s="39">
        <v>31359300</v>
      </c>
      <c r="AZ27" s="39">
        <v>3700</v>
      </c>
      <c r="BA27" s="39">
        <v>16300</v>
      </c>
      <c r="BB27" s="39">
        <v>43300</v>
      </c>
      <c r="BC27" s="39">
        <v>2000</v>
      </c>
      <c r="BD27" s="39">
        <v>2500</v>
      </c>
      <c r="BE27" s="39">
        <v>27100</v>
      </c>
      <c r="BF27" s="39">
        <v>30700</v>
      </c>
      <c r="BG27" s="39">
        <v>0</v>
      </c>
      <c r="BH27" s="39">
        <v>0</v>
      </c>
      <c r="BI27" s="39">
        <v>189000</v>
      </c>
      <c r="BJ27" s="39">
        <v>11100</v>
      </c>
      <c r="BK27" s="39">
        <v>131700</v>
      </c>
      <c r="BL27" s="39">
        <v>4200</v>
      </c>
      <c r="BM27" s="39">
        <v>69900</v>
      </c>
      <c r="BN27" s="39">
        <v>81600</v>
      </c>
      <c r="BO27" s="39">
        <v>71100</v>
      </c>
      <c r="BP27" s="39">
        <v>0</v>
      </c>
      <c r="BR27" s="39">
        <v>949800</v>
      </c>
      <c r="BS27" s="39">
        <v>37000</v>
      </c>
      <c r="BT27" s="39">
        <v>27500</v>
      </c>
      <c r="BV27" s="39">
        <v>0</v>
      </c>
      <c r="BW27" s="39">
        <v>27100</v>
      </c>
      <c r="BX27" s="39">
        <v>11000</v>
      </c>
      <c r="BY27" s="39">
        <v>0</v>
      </c>
      <c r="BZ27" s="39">
        <v>0</v>
      </c>
      <c r="CA27" s="39">
        <v>51400</v>
      </c>
      <c r="CB27" s="39">
        <v>4700</v>
      </c>
      <c r="CC27" s="39">
        <v>87000</v>
      </c>
      <c r="CF27" s="39">
        <v>0</v>
      </c>
      <c r="CG27" s="39">
        <v>81600</v>
      </c>
      <c r="CH27" s="39">
        <v>28200</v>
      </c>
      <c r="CL27" s="39">
        <v>242200</v>
      </c>
      <c r="CM27" s="39">
        <v>16600</v>
      </c>
      <c r="CN27" s="39">
        <v>5200</v>
      </c>
      <c r="CO27" s="39">
        <v>2000</v>
      </c>
      <c r="CP27" s="39">
        <v>2500</v>
      </c>
      <c r="CQ27" s="39">
        <v>0</v>
      </c>
      <c r="CR27" s="39">
        <v>6600</v>
      </c>
      <c r="CS27" s="39">
        <v>0</v>
      </c>
      <c r="CU27" s="39">
        <v>68400</v>
      </c>
      <c r="CV27" s="39">
        <v>2500</v>
      </c>
      <c r="CW27" s="39">
        <v>14600</v>
      </c>
      <c r="CZ27" s="39">
        <v>4200</v>
      </c>
      <c r="DA27" s="39">
        <v>69900</v>
      </c>
      <c r="DB27" s="39">
        <v>0</v>
      </c>
      <c r="DC27" s="39">
        <v>15300</v>
      </c>
      <c r="DE27" s="39">
        <v>0</v>
      </c>
      <c r="DG27" s="39">
        <v>384600</v>
      </c>
      <c r="DH27" s="39">
        <v>8700</v>
      </c>
      <c r="DI27" s="39">
        <v>10600</v>
      </c>
      <c r="DJ27" s="39">
        <v>0</v>
      </c>
      <c r="DM27" s="39">
        <v>0</v>
      </c>
      <c r="DN27" s="39">
        <v>0</v>
      </c>
      <c r="DO27" s="39">
        <v>13100</v>
      </c>
      <c r="DQ27" s="39">
        <v>69200</v>
      </c>
      <c r="DR27" s="39">
        <v>3900</v>
      </c>
      <c r="DS27" s="39">
        <v>30100</v>
      </c>
      <c r="DX27" s="39">
        <v>0</v>
      </c>
      <c r="DY27" s="39">
        <v>0</v>
      </c>
      <c r="DZ27" s="39">
        <v>27600</v>
      </c>
      <c r="ED27" s="39">
        <v>323000</v>
      </c>
      <c r="EE27" s="39">
        <v>11700</v>
      </c>
      <c r="EF27" s="39">
        <v>172000</v>
      </c>
      <c r="EG27" s="39">
        <v>0</v>
      </c>
      <c r="EH27" s="39">
        <v>8700</v>
      </c>
      <c r="EJ27" s="39">
        <v>234400</v>
      </c>
      <c r="EK27" s="39">
        <v>61300</v>
      </c>
      <c r="EL27" s="39">
        <v>0</v>
      </c>
      <c r="EM27" s="39">
        <v>30500</v>
      </c>
      <c r="EN27" s="39">
        <v>101000</v>
      </c>
      <c r="EO27" s="39">
        <v>0</v>
      </c>
      <c r="EP27" s="39">
        <v>0</v>
      </c>
      <c r="EQ27" s="39">
        <v>4400</v>
      </c>
      <c r="ER27" s="39">
        <v>0</v>
      </c>
      <c r="ES27" s="39">
        <v>974700</v>
      </c>
      <c r="ET27" s="39">
        <v>53600</v>
      </c>
      <c r="EU27" s="39">
        <v>515000</v>
      </c>
      <c r="EV27" s="39">
        <v>0</v>
      </c>
      <c r="EW27" s="39">
        <v>13500</v>
      </c>
      <c r="EY27" s="39">
        <v>1130000</v>
      </c>
      <c r="EZ27" s="39">
        <v>1800000</v>
      </c>
      <c r="FB27" s="39">
        <v>83000</v>
      </c>
      <c r="FC27" s="39">
        <v>224000</v>
      </c>
      <c r="FE27" s="39">
        <v>0</v>
      </c>
      <c r="FF27" s="39">
        <v>10000</v>
      </c>
      <c r="FG27" s="39">
        <v>0</v>
      </c>
      <c r="FH27" s="39">
        <v>6100000</v>
      </c>
      <c r="FI27" s="39">
        <v>166000</v>
      </c>
      <c r="FJ27" s="39">
        <v>238800</v>
      </c>
      <c r="FK27" s="39">
        <v>43700</v>
      </c>
      <c r="FL27" s="39">
        <v>5700</v>
      </c>
      <c r="FM27" s="39">
        <v>37600</v>
      </c>
      <c r="FN27" s="39">
        <v>740600</v>
      </c>
      <c r="FO27" s="39">
        <v>190200</v>
      </c>
      <c r="FP27" s="39">
        <v>0</v>
      </c>
      <c r="FQ27" s="39">
        <v>210400</v>
      </c>
      <c r="FR27" s="39">
        <v>85000</v>
      </c>
      <c r="FS27" s="39">
        <v>0</v>
      </c>
      <c r="FT27" s="39">
        <v>21000</v>
      </c>
      <c r="FU27" s="39">
        <v>380400</v>
      </c>
      <c r="FV27" s="39">
        <v>0</v>
      </c>
      <c r="FW27" s="39">
        <v>1011700</v>
      </c>
      <c r="FX27" s="39">
        <v>290600</v>
      </c>
      <c r="FY27" s="39">
        <v>770700</v>
      </c>
      <c r="FZ27" s="39">
        <v>41800</v>
      </c>
      <c r="GA27" s="39">
        <v>4900</v>
      </c>
      <c r="GB27" s="39">
        <v>73500</v>
      </c>
      <c r="GC27" s="39">
        <v>4699200</v>
      </c>
      <c r="GD27" s="39">
        <v>5444000</v>
      </c>
      <c r="GF27" s="39">
        <v>596900</v>
      </c>
      <c r="GG27" s="39">
        <v>197400</v>
      </c>
      <c r="GI27" s="39">
        <v>45700</v>
      </c>
      <c r="GJ27" s="39">
        <v>949800</v>
      </c>
      <c r="GL27" s="39">
        <v>7624000</v>
      </c>
      <c r="GM27" s="39">
        <v>1036500</v>
      </c>
      <c r="HJ27" s="39">
        <v>4309900</v>
      </c>
      <c r="HM27" s="39">
        <v>2549500</v>
      </c>
      <c r="HO27" s="39">
        <v>16800</v>
      </c>
      <c r="HP27" s="39">
        <v>21800</v>
      </c>
      <c r="HQ27" s="39">
        <v>752700</v>
      </c>
      <c r="HS27" s="39">
        <v>42500</v>
      </c>
      <c r="HU27" s="39">
        <v>1027900</v>
      </c>
      <c r="HV27" s="39">
        <v>131400</v>
      </c>
      <c r="HW27" s="39">
        <v>243500</v>
      </c>
      <c r="HY27" s="39">
        <v>23400</v>
      </c>
      <c r="IA27" s="39">
        <v>2931900</v>
      </c>
      <c r="IC27" s="39">
        <v>13836100</v>
      </c>
      <c r="ID27" s="39">
        <v>12976400</v>
      </c>
      <c r="IG27" s="39">
        <v>3594800</v>
      </c>
      <c r="II27" s="39">
        <v>78300</v>
      </c>
      <c r="IJ27" s="39">
        <v>598800</v>
      </c>
      <c r="IK27" s="39">
        <v>990700</v>
      </c>
      <c r="IM27" s="39">
        <v>118300</v>
      </c>
      <c r="IO27" s="39">
        <v>2660400</v>
      </c>
      <c r="IP27" s="39">
        <v>238900</v>
      </c>
      <c r="IQ27" s="39">
        <v>461300</v>
      </c>
      <c r="IS27" s="39">
        <v>945300</v>
      </c>
      <c r="IU27" s="39">
        <v>13789200</v>
      </c>
      <c r="IW27" s="39">
        <v>30040800</v>
      </c>
      <c r="IX27" s="39">
        <v>627300</v>
      </c>
      <c r="IY27" s="39">
        <v>0</v>
      </c>
      <c r="IZ27" s="39">
        <v>21900</v>
      </c>
      <c r="JA27" s="39">
        <v>23100</v>
      </c>
      <c r="JB27" s="39">
        <v>396600</v>
      </c>
      <c r="JC27" s="39">
        <v>13800</v>
      </c>
      <c r="JD27" s="39">
        <v>12900</v>
      </c>
      <c r="JF27" s="39">
        <v>414800</v>
      </c>
      <c r="JG27" s="39">
        <v>17800</v>
      </c>
      <c r="JH27" s="39">
        <v>14200</v>
      </c>
      <c r="JI27" s="39">
        <v>14200</v>
      </c>
      <c r="JJ27" s="39">
        <v>178100</v>
      </c>
      <c r="JK27" s="39">
        <v>58700</v>
      </c>
      <c r="JL27" s="39">
        <v>29100</v>
      </c>
      <c r="JO27" s="39">
        <v>11300</v>
      </c>
      <c r="JP27" s="39">
        <v>23100</v>
      </c>
      <c r="JQ27" s="39">
        <v>580700</v>
      </c>
      <c r="JS27" s="39">
        <v>1995100</v>
      </c>
      <c r="JT27" s="39">
        <v>1850700</v>
      </c>
      <c r="JV27" s="39">
        <v>20200</v>
      </c>
      <c r="JW27" s="39">
        <v>28600</v>
      </c>
      <c r="JX27" s="39">
        <v>567000</v>
      </c>
      <c r="JY27" s="39">
        <v>61000</v>
      </c>
      <c r="JZ27" s="39">
        <v>272200</v>
      </c>
      <c r="KB27" s="39">
        <v>546100</v>
      </c>
      <c r="KC27" s="39">
        <v>20900</v>
      </c>
      <c r="KD27" s="39">
        <v>36700</v>
      </c>
      <c r="KE27" s="39">
        <v>17200</v>
      </c>
      <c r="KF27" s="39">
        <v>455000</v>
      </c>
      <c r="KG27" s="39">
        <v>103400</v>
      </c>
      <c r="KH27" s="39">
        <v>57400</v>
      </c>
      <c r="KK27" s="39">
        <v>350200</v>
      </c>
      <c r="KL27" s="39">
        <v>33100</v>
      </c>
      <c r="KM27" s="39">
        <v>3084400</v>
      </c>
      <c r="KO27" s="39">
        <v>4458300</v>
      </c>
      <c r="KP27" s="39">
        <v>1436600</v>
      </c>
      <c r="KQ27" s="39">
        <v>0</v>
      </c>
      <c r="KR27" s="39">
        <v>66400</v>
      </c>
      <c r="KS27" s="39">
        <v>1019800</v>
      </c>
      <c r="KW27" s="39">
        <v>0</v>
      </c>
      <c r="KY27" s="39">
        <v>303500</v>
      </c>
      <c r="KZ27" s="39">
        <v>108100</v>
      </c>
      <c r="LA27" s="39">
        <v>8100</v>
      </c>
      <c r="LB27" s="39">
        <v>141600</v>
      </c>
      <c r="LC27" s="39">
        <v>323700</v>
      </c>
      <c r="LD27" s="39">
        <v>66800</v>
      </c>
      <c r="LE27" s="39">
        <v>153700</v>
      </c>
      <c r="LH27" s="39">
        <v>3000</v>
      </c>
      <c r="LI27" s="39">
        <v>752700</v>
      </c>
      <c r="LK27" s="39">
        <v>8765400</v>
      </c>
      <c r="LL27" s="39">
        <v>3940800</v>
      </c>
      <c r="LO27" s="39">
        <v>97500</v>
      </c>
      <c r="LP27" s="39">
        <v>1440200</v>
      </c>
      <c r="LV27" s="39">
        <v>396300</v>
      </c>
      <c r="LW27" s="39">
        <v>145100</v>
      </c>
      <c r="LX27" s="39">
        <v>20400</v>
      </c>
      <c r="LY27" s="39">
        <v>176900</v>
      </c>
      <c r="LZ27" s="39">
        <v>755700</v>
      </c>
      <c r="MA27" s="39">
        <v>119700</v>
      </c>
      <c r="MB27" s="39">
        <v>261700</v>
      </c>
      <c r="ME27" s="39">
        <v>3200</v>
      </c>
      <c r="MF27" s="39">
        <v>2812300</v>
      </c>
      <c r="MH27" s="39">
        <v>18370200</v>
      </c>
      <c r="MI27" s="39">
        <v>2246000</v>
      </c>
      <c r="MJ27" s="39">
        <v>0</v>
      </c>
      <c r="MK27" s="39">
        <v>0</v>
      </c>
      <c r="MM27" s="39">
        <v>1133100</v>
      </c>
      <c r="MO27" s="39">
        <v>3000</v>
      </c>
      <c r="MP27" s="39">
        <v>8900</v>
      </c>
      <c r="MR27" s="39">
        <v>34400</v>
      </c>
      <c r="MS27" s="39">
        <v>4900</v>
      </c>
      <c r="MT27" s="39">
        <v>20200</v>
      </c>
      <c r="MU27" s="39">
        <v>28300</v>
      </c>
      <c r="MV27" s="39">
        <v>526100</v>
      </c>
      <c r="MW27" s="39">
        <v>5900</v>
      </c>
      <c r="MX27" s="39">
        <v>60700</v>
      </c>
      <c r="MZ27" s="39">
        <v>12100</v>
      </c>
      <c r="NA27" s="39">
        <v>1800</v>
      </c>
      <c r="NB27" s="39">
        <v>1598500</v>
      </c>
      <c r="ND27" s="39">
        <v>3075600</v>
      </c>
      <c r="NE27" s="39">
        <v>7184900</v>
      </c>
      <c r="NF27" s="39">
        <v>0</v>
      </c>
      <c r="NI27" s="39">
        <v>1587600</v>
      </c>
      <c r="NK27" s="39">
        <v>17300</v>
      </c>
      <c r="NL27" s="39">
        <v>326600</v>
      </c>
      <c r="NN27" s="39">
        <v>48300</v>
      </c>
      <c r="NO27" s="39">
        <v>4500</v>
      </c>
      <c r="NP27" s="39">
        <v>61200</v>
      </c>
      <c r="NQ27" s="39">
        <v>32700</v>
      </c>
      <c r="NR27" s="39">
        <v>1449700</v>
      </c>
      <c r="NS27" s="39">
        <v>15800</v>
      </c>
      <c r="NT27" s="39">
        <v>142200</v>
      </c>
      <c r="NV27" s="39">
        <v>595100</v>
      </c>
      <c r="NW27" s="39">
        <v>3600</v>
      </c>
      <c r="NX27" s="39">
        <v>7892500</v>
      </c>
      <c r="NZ27" s="39">
        <v>7212300</v>
      </c>
      <c r="OA27" s="39">
        <v>64700</v>
      </c>
      <c r="OB27" s="39">
        <v>42500</v>
      </c>
      <c r="OC27" s="39">
        <v>11300</v>
      </c>
      <c r="OD27" s="39">
        <v>0</v>
      </c>
      <c r="OE27" s="39">
        <v>1700</v>
      </c>
      <c r="OF27" s="39">
        <v>27900</v>
      </c>
      <c r="OG27" s="39" t="s">
        <v>68</v>
      </c>
      <c r="OH27" s="39">
        <v>3600</v>
      </c>
      <c r="OI27" s="39">
        <v>318500</v>
      </c>
      <c r="OJ27" s="39">
        <v>39700</v>
      </c>
      <c r="OK27" s="39">
        <v>174200</v>
      </c>
      <c r="OM27" s="39">
        <v>45400</v>
      </c>
      <c r="ON27" s="39">
        <v>381000</v>
      </c>
      <c r="OP27" s="39">
        <v>4500</v>
      </c>
      <c r="OQ27" s="39">
        <v>65500</v>
      </c>
      <c r="OR27" s="39" t="s">
        <v>68</v>
      </c>
      <c r="OS27" s="39">
        <v>7600</v>
      </c>
      <c r="OT27" s="39">
        <v>1723700</v>
      </c>
      <c r="OU27" s="39">
        <v>79000</v>
      </c>
    </row>
    <row r="28" spans="1:442" x14ac:dyDescent="0.25">
      <c r="A28" s="39">
        <v>1987</v>
      </c>
      <c r="B28" s="39">
        <v>4992600</v>
      </c>
      <c r="C28" s="39">
        <v>54600</v>
      </c>
      <c r="D28" s="39">
        <v>27700</v>
      </c>
      <c r="E28" s="39">
        <v>82900</v>
      </c>
      <c r="F28" s="39">
        <v>2614300</v>
      </c>
      <c r="J28" s="39">
        <v>1006200</v>
      </c>
      <c r="K28" s="39">
        <v>246800</v>
      </c>
      <c r="M28" s="39">
        <v>564600</v>
      </c>
      <c r="N28" s="39">
        <v>218500</v>
      </c>
      <c r="O28" s="39">
        <v>311400</v>
      </c>
      <c r="P28" s="39">
        <v>113400</v>
      </c>
      <c r="Q28" s="39">
        <v>1248400</v>
      </c>
      <c r="R28" s="39">
        <v>236700</v>
      </c>
      <c r="S28" s="39">
        <v>256900</v>
      </c>
      <c r="U28" s="39">
        <v>461200</v>
      </c>
      <c r="V28" s="39">
        <v>22600</v>
      </c>
      <c r="W28" s="39">
        <v>33800</v>
      </c>
      <c r="X28" s="39">
        <v>5715500</v>
      </c>
      <c r="Z28" s="39">
        <v>13457700</v>
      </c>
      <c r="AA28" s="39">
        <v>13916100</v>
      </c>
      <c r="AB28" s="39">
        <v>110200</v>
      </c>
      <c r="AC28" s="39">
        <v>36100</v>
      </c>
      <c r="AD28" s="39">
        <v>99600</v>
      </c>
      <c r="AE28" s="39">
        <v>3719500</v>
      </c>
      <c r="AI28" s="39">
        <v>7064700</v>
      </c>
      <c r="AJ28" s="39">
        <v>8570600</v>
      </c>
      <c r="AL28" s="39">
        <v>701100</v>
      </c>
      <c r="AM28" s="39">
        <v>286500</v>
      </c>
      <c r="AN28" s="39">
        <v>883600</v>
      </c>
      <c r="AO28" s="39">
        <v>132400</v>
      </c>
      <c r="AP28" s="39">
        <v>2957200</v>
      </c>
      <c r="AQ28" s="39">
        <v>415000</v>
      </c>
      <c r="AR28" s="39">
        <v>408900</v>
      </c>
      <c r="AT28" s="39">
        <v>1269700</v>
      </c>
      <c r="AU28" s="39">
        <v>1007000</v>
      </c>
      <c r="AV28" s="39">
        <v>51800</v>
      </c>
      <c r="AW28" s="39">
        <v>30606500</v>
      </c>
      <c r="AY28" s="39">
        <v>25945300</v>
      </c>
      <c r="AZ28" s="39">
        <v>3800</v>
      </c>
      <c r="BA28" s="39">
        <v>13000</v>
      </c>
      <c r="BB28" s="39">
        <v>43300</v>
      </c>
      <c r="BC28" s="39">
        <v>1200</v>
      </c>
      <c r="BD28" s="39">
        <v>2100</v>
      </c>
      <c r="BE28" s="39">
        <v>25900</v>
      </c>
      <c r="BF28" s="39">
        <v>28500</v>
      </c>
      <c r="BG28" s="39">
        <v>0</v>
      </c>
      <c r="BH28" s="39">
        <v>0</v>
      </c>
      <c r="BI28" s="39">
        <v>191800</v>
      </c>
      <c r="BJ28" s="39">
        <v>11000</v>
      </c>
      <c r="BK28" s="39">
        <v>138700</v>
      </c>
      <c r="BL28" s="39">
        <v>6400</v>
      </c>
      <c r="BM28" s="39">
        <v>59000</v>
      </c>
      <c r="BN28" s="39">
        <v>75800</v>
      </c>
      <c r="BO28" s="39">
        <v>62200</v>
      </c>
      <c r="BP28" s="39">
        <v>0</v>
      </c>
      <c r="BR28" s="39">
        <v>998800</v>
      </c>
      <c r="BS28" s="39">
        <v>39900</v>
      </c>
      <c r="BT28" s="39">
        <v>26700</v>
      </c>
      <c r="BV28" s="39">
        <v>0</v>
      </c>
      <c r="BW28" s="39">
        <v>25900</v>
      </c>
      <c r="BX28" s="39">
        <v>9700</v>
      </c>
      <c r="BY28" s="39">
        <v>0</v>
      </c>
      <c r="BZ28" s="39">
        <v>0</v>
      </c>
      <c r="CA28" s="39">
        <v>54200</v>
      </c>
      <c r="CB28" s="39">
        <v>5200</v>
      </c>
      <c r="CC28" s="39">
        <v>84900</v>
      </c>
      <c r="CF28" s="39">
        <v>0</v>
      </c>
      <c r="CG28" s="39">
        <v>75800</v>
      </c>
      <c r="CH28" s="39">
        <v>23000</v>
      </c>
      <c r="CL28" s="39">
        <v>281200</v>
      </c>
      <c r="CM28" s="39">
        <v>18500</v>
      </c>
      <c r="CN28" s="39">
        <v>5300</v>
      </c>
      <c r="CO28" s="39">
        <v>1200</v>
      </c>
      <c r="CP28" s="39">
        <v>2100</v>
      </c>
      <c r="CQ28" s="39">
        <v>0</v>
      </c>
      <c r="CR28" s="39">
        <v>6700</v>
      </c>
      <c r="CS28" s="39">
        <v>0</v>
      </c>
      <c r="CU28" s="39">
        <v>69200</v>
      </c>
      <c r="CV28" s="39">
        <v>2800</v>
      </c>
      <c r="CW28" s="39">
        <v>16300</v>
      </c>
      <c r="CZ28" s="39">
        <v>6400</v>
      </c>
      <c r="DA28" s="39">
        <v>59000</v>
      </c>
      <c r="DB28" s="39">
        <v>0</v>
      </c>
      <c r="DC28" s="39">
        <v>13300</v>
      </c>
      <c r="DE28" s="39">
        <v>0</v>
      </c>
      <c r="DG28" s="39">
        <v>353800</v>
      </c>
      <c r="DH28" s="39">
        <v>11500</v>
      </c>
      <c r="DI28" s="39">
        <v>11300</v>
      </c>
      <c r="DJ28" s="39">
        <v>0</v>
      </c>
      <c r="DM28" s="39">
        <v>0</v>
      </c>
      <c r="DN28" s="39">
        <v>0</v>
      </c>
      <c r="DO28" s="39">
        <v>12100</v>
      </c>
      <c r="DQ28" s="39">
        <v>68400</v>
      </c>
      <c r="DR28" s="39">
        <v>3000</v>
      </c>
      <c r="DS28" s="39">
        <v>37500</v>
      </c>
      <c r="DX28" s="39">
        <v>0</v>
      </c>
      <c r="DY28" s="39">
        <v>0</v>
      </c>
      <c r="DZ28" s="39">
        <v>25900</v>
      </c>
      <c r="ED28" s="39">
        <v>363800</v>
      </c>
      <c r="EE28" s="39">
        <v>9900</v>
      </c>
      <c r="EF28" s="39">
        <v>174000</v>
      </c>
      <c r="EG28" s="39">
        <v>0</v>
      </c>
      <c r="EH28" s="39">
        <v>5300</v>
      </c>
      <c r="EJ28" s="39">
        <v>237000</v>
      </c>
      <c r="EK28" s="39">
        <v>54500</v>
      </c>
      <c r="EL28" s="39">
        <v>0</v>
      </c>
      <c r="EM28" s="39">
        <v>29000</v>
      </c>
      <c r="EN28" s="39">
        <v>101000</v>
      </c>
      <c r="EO28" s="39">
        <v>0</v>
      </c>
      <c r="EP28" s="39">
        <v>0</v>
      </c>
      <c r="EQ28" s="39">
        <v>8000</v>
      </c>
      <c r="ER28" s="39">
        <v>0</v>
      </c>
      <c r="ES28" s="39">
        <v>951000</v>
      </c>
      <c r="ET28" s="39">
        <v>61800</v>
      </c>
      <c r="EU28" s="39">
        <v>457000</v>
      </c>
      <c r="EV28" s="39">
        <v>0</v>
      </c>
      <c r="EW28" s="39">
        <v>7000</v>
      </c>
      <c r="EY28" s="39">
        <v>1470000</v>
      </c>
      <c r="EZ28" s="39">
        <v>1880000</v>
      </c>
      <c r="FB28" s="39">
        <v>78000</v>
      </c>
      <c r="FC28" s="39">
        <v>227000</v>
      </c>
      <c r="FE28" s="39">
        <v>0</v>
      </c>
      <c r="FF28" s="39">
        <v>17800</v>
      </c>
      <c r="FG28" s="39">
        <v>0</v>
      </c>
      <c r="FH28" s="39">
        <v>6280000</v>
      </c>
      <c r="FI28" s="39">
        <v>173500</v>
      </c>
      <c r="FJ28" s="39">
        <v>226600</v>
      </c>
      <c r="FK28" s="39">
        <v>54600</v>
      </c>
      <c r="FL28" s="39">
        <v>6200</v>
      </c>
      <c r="FM28" s="39">
        <v>16200</v>
      </c>
      <c r="FN28" s="39">
        <v>744600</v>
      </c>
      <c r="FO28" s="39">
        <v>161900</v>
      </c>
      <c r="FP28" s="39">
        <v>0</v>
      </c>
      <c r="FQ28" s="39">
        <v>210400</v>
      </c>
      <c r="FR28" s="39">
        <v>93100</v>
      </c>
      <c r="FS28" s="39">
        <v>0</v>
      </c>
      <c r="FT28" s="39">
        <v>18200</v>
      </c>
      <c r="FU28" s="39">
        <v>453200</v>
      </c>
      <c r="FV28" s="39">
        <v>0</v>
      </c>
      <c r="FW28" s="39">
        <v>1031900</v>
      </c>
      <c r="FX28" s="39">
        <v>200300</v>
      </c>
      <c r="FY28" s="39">
        <v>740300</v>
      </c>
      <c r="FZ28" s="39">
        <v>110200</v>
      </c>
      <c r="GA28" s="39">
        <v>8900</v>
      </c>
      <c r="GB28" s="39">
        <v>29500</v>
      </c>
      <c r="GC28" s="39">
        <v>5461300</v>
      </c>
      <c r="GD28" s="39">
        <v>5806000</v>
      </c>
      <c r="GF28" s="39">
        <v>611400</v>
      </c>
      <c r="GG28" s="39">
        <v>215900</v>
      </c>
      <c r="GI28" s="39">
        <v>35600</v>
      </c>
      <c r="GJ28" s="39">
        <v>1251900</v>
      </c>
      <c r="GL28" s="39">
        <v>7711100</v>
      </c>
      <c r="GM28" s="39">
        <v>672300</v>
      </c>
      <c r="HJ28" s="39">
        <v>4492000</v>
      </c>
      <c r="HM28" s="39">
        <v>2557600</v>
      </c>
      <c r="HO28" s="39">
        <v>23400</v>
      </c>
      <c r="HP28" s="39">
        <v>17400</v>
      </c>
      <c r="HQ28" s="39">
        <v>564600</v>
      </c>
      <c r="HS28" s="39">
        <v>44500</v>
      </c>
      <c r="HU28" s="39">
        <v>999500</v>
      </c>
      <c r="HV28" s="39">
        <v>236700</v>
      </c>
      <c r="HW28" s="39">
        <v>234700</v>
      </c>
      <c r="HY28" s="39">
        <v>22600</v>
      </c>
      <c r="IA28" s="39">
        <v>3197100</v>
      </c>
      <c r="IC28" s="39">
        <v>13140100</v>
      </c>
      <c r="ID28" s="39">
        <v>12442900</v>
      </c>
      <c r="IG28" s="39">
        <v>3640100</v>
      </c>
      <c r="II28" s="39">
        <v>127000</v>
      </c>
      <c r="IJ28" s="39">
        <v>435500</v>
      </c>
      <c r="IK28" s="39">
        <v>701100</v>
      </c>
      <c r="IM28" s="39">
        <v>114300</v>
      </c>
      <c r="IO28" s="39">
        <v>2390400</v>
      </c>
      <c r="IP28" s="39">
        <v>415000</v>
      </c>
      <c r="IQ28" s="39">
        <v>365700</v>
      </c>
      <c r="IS28" s="39">
        <v>1007000</v>
      </c>
      <c r="IU28" s="39">
        <v>13607800</v>
      </c>
      <c r="IW28" s="39">
        <v>24953600</v>
      </c>
      <c r="IX28" s="39">
        <v>688000</v>
      </c>
      <c r="IY28" s="39">
        <v>0</v>
      </c>
      <c r="IZ28" s="39">
        <v>16200</v>
      </c>
      <c r="JA28" s="39">
        <v>10100</v>
      </c>
      <c r="JB28" s="39">
        <v>392500</v>
      </c>
      <c r="JC28" s="39">
        <v>20200</v>
      </c>
      <c r="JD28" s="39">
        <v>10100</v>
      </c>
      <c r="JF28" s="39">
        <v>315700</v>
      </c>
      <c r="JG28" s="39">
        <v>24300</v>
      </c>
      <c r="JH28" s="39">
        <v>14200</v>
      </c>
      <c r="JI28" s="39">
        <v>6100</v>
      </c>
      <c r="JJ28" s="39">
        <v>190200</v>
      </c>
      <c r="JK28" s="39">
        <v>72800</v>
      </c>
      <c r="JL28" s="39">
        <v>26300</v>
      </c>
      <c r="JO28" s="39">
        <v>10500</v>
      </c>
      <c r="JP28" s="39">
        <v>28300</v>
      </c>
      <c r="JQ28" s="39">
        <v>627300</v>
      </c>
      <c r="JS28" s="39">
        <v>1962700</v>
      </c>
      <c r="JT28" s="39">
        <v>1937700</v>
      </c>
      <c r="JV28" s="39">
        <v>20200</v>
      </c>
      <c r="JW28" s="39">
        <v>13400</v>
      </c>
      <c r="JX28" s="39">
        <v>567000</v>
      </c>
      <c r="JY28" s="39">
        <v>109200</v>
      </c>
      <c r="JZ28" s="39">
        <v>208700</v>
      </c>
      <c r="KB28" s="39">
        <v>398800</v>
      </c>
      <c r="KC28" s="39">
        <v>37200</v>
      </c>
      <c r="KD28" s="39">
        <v>36700</v>
      </c>
      <c r="KE28" s="39">
        <v>7700</v>
      </c>
      <c r="KF28" s="39">
        <v>431800</v>
      </c>
      <c r="KG28" s="39">
        <v>144200</v>
      </c>
      <c r="KH28" s="39">
        <v>45700</v>
      </c>
      <c r="KK28" s="39">
        <v>441800</v>
      </c>
      <c r="KL28" s="39">
        <v>44500</v>
      </c>
      <c r="KM28" s="39">
        <v>2903000</v>
      </c>
      <c r="KO28" s="39">
        <v>3946000</v>
      </c>
      <c r="KP28" s="39">
        <v>1537800</v>
      </c>
      <c r="KQ28" s="39">
        <v>0</v>
      </c>
      <c r="KR28" s="39">
        <v>72800</v>
      </c>
      <c r="KS28" s="39">
        <v>991500</v>
      </c>
      <c r="KW28" s="39">
        <v>0</v>
      </c>
      <c r="KY28" s="39">
        <v>226600</v>
      </c>
      <c r="KZ28" s="39">
        <v>182100</v>
      </c>
      <c r="LA28" s="39">
        <v>10100</v>
      </c>
      <c r="LB28" s="39">
        <v>85000</v>
      </c>
      <c r="LC28" s="39">
        <v>323700</v>
      </c>
      <c r="LD28" s="39">
        <v>137600</v>
      </c>
      <c r="LE28" s="39">
        <v>137600</v>
      </c>
      <c r="LH28" s="39">
        <v>4000</v>
      </c>
      <c r="LI28" s="39">
        <v>809400</v>
      </c>
      <c r="LK28" s="39">
        <v>8235400</v>
      </c>
      <c r="LL28" s="39">
        <v>3919000</v>
      </c>
      <c r="LO28" s="39">
        <v>86200</v>
      </c>
      <c r="LP28" s="39">
        <v>1406100</v>
      </c>
      <c r="LV28" s="39">
        <v>271800</v>
      </c>
      <c r="LW28" s="39">
        <v>235900</v>
      </c>
      <c r="LX28" s="39">
        <v>24500</v>
      </c>
      <c r="LY28" s="39">
        <v>100200</v>
      </c>
      <c r="LZ28" s="39">
        <v>709400</v>
      </c>
      <c r="MA28" s="39">
        <v>223200</v>
      </c>
      <c r="MB28" s="39">
        <v>198100</v>
      </c>
      <c r="ME28" s="39">
        <v>5300</v>
      </c>
      <c r="MF28" s="39">
        <v>2540100</v>
      </c>
      <c r="MH28" s="39">
        <v>15211000</v>
      </c>
      <c r="MI28" s="39">
        <v>2266200</v>
      </c>
      <c r="MJ28" s="39">
        <v>0</v>
      </c>
      <c r="MK28" s="39">
        <v>0</v>
      </c>
      <c r="MM28" s="39">
        <v>1173600</v>
      </c>
      <c r="MO28" s="39">
        <v>3200</v>
      </c>
      <c r="MP28" s="39">
        <v>7300</v>
      </c>
      <c r="MR28" s="39">
        <v>22300</v>
      </c>
      <c r="MS28" s="39">
        <v>12100</v>
      </c>
      <c r="MT28" s="39">
        <v>20200</v>
      </c>
      <c r="MU28" s="39">
        <v>22300</v>
      </c>
      <c r="MV28" s="39">
        <v>485600</v>
      </c>
      <c r="MW28" s="39">
        <v>26300</v>
      </c>
      <c r="MX28" s="39">
        <v>70800</v>
      </c>
      <c r="MZ28" s="39">
        <v>12100</v>
      </c>
      <c r="NA28" s="39">
        <v>1500</v>
      </c>
      <c r="NB28" s="39">
        <v>1760400</v>
      </c>
      <c r="ND28" s="39">
        <v>2942000</v>
      </c>
      <c r="NE28" s="39">
        <v>6586200</v>
      </c>
      <c r="NF28" s="39">
        <v>0</v>
      </c>
      <c r="NI28" s="39">
        <v>1667000</v>
      </c>
      <c r="NK28" s="39">
        <v>17800</v>
      </c>
      <c r="NL28" s="39">
        <v>226800</v>
      </c>
      <c r="NN28" s="39">
        <v>30500</v>
      </c>
      <c r="NO28" s="39">
        <v>13400</v>
      </c>
      <c r="NP28" s="39">
        <v>53100</v>
      </c>
      <c r="NQ28" s="39">
        <v>24500</v>
      </c>
      <c r="NR28" s="39">
        <v>1249200</v>
      </c>
      <c r="NS28" s="39">
        <v>47600</v>
      </c>
      <c r="NT28" s="39">
        <v>121900</v>
      </c>
      <c r="NV28" s="39">
        <v>565200</v>
      </c>
      <c r="NW28" s="39">
        <v>2000</v>
      </c>
      <c r="NX28" s="39">
        <v>8164700</v>
      </c>
      <c r="NZ28" s="39">
        <v>5796600</v>
      </c>
      <c r="OA28" s="39">
        <v>56700</v>
      </c>
      <c r="OB28" s="39">
        <v>40500</v>
      </c>
      <c r="OC28" s="39">
        <v>10900</v>
      </c>
      <c r="OD28" s="39">
        <v>0</v>
      </c>
      <c r="OE28" s="39">
        <v>1600</v>
      </c>
      <c r="OF28" s="39">
        <v>26300</v>
      </c>
      <c r="OG28" s="39" t="s">
        <v>68</v>
      </c>
      <c r="OH28" s="39">
        <v>4000</v>
      </c>
      <c r="OI28" s="39">
        <v>339900</v>
      </c>
      <c r="OJ28" s="39">
        <v>44500</v>
      </c>
      <c r="OK28" s="39">
        <v>137200</v>
      </c>
      <c r="OM28" s="39">
        <v>49900</v>
      </c>
      <c r="ON28" s="39">
        <v>390100</v>
      </c>
      <c r="OP28" s="39">
        <v>4100</v>
      </c>
      <c r="OQ28" s="39">
        <v>61700</v>
      </c>
      <c r="OR28" s="39" t="s">
        <v>68</v>
      </c>
      <c r="OS28" s="39">
        <v>7600</v>
      </c>
      <c r="OT28" s="39">
        <v>1995800</v>
      </c>
      <c r="OU28" s="39">
        <v>106000</v>
      </c>
    </row>
    <row r="29" spans="1:442" x14ac:dyDescent="0.25">
      <c r="A29" s="39">
        <v>1988</v>
      </c>
      <c r="B29" s="39">
        <v>4191100</v>
      </c>
      <c r="C29" s="39">
        <v>36400</v>
      </c>
      <c r="D29" s="39">
        <v>30500</v>
      </c>
      <c r="E29" s="39">
        <v>103200</v>
      </c>
      <c r="F29" s="39">
        <v>3715100</v>
      </c>
      <c r="J29" s="39">
        <v>994600</v>
      </c>
      <c r="K29" s="39">
        <v>228300</v>
      </c>
      <c r="M29" s="39">
        <v>445200</v>
      </c>
      <c r="N29" s="39">
        <v>135500</v>
      </c>
      <c r="O29" s="39">
        <v>288300</v>
      </c>
      <c r="P29" s="39">
        <v>165900</v>
      </c>
      <c r="Q29" s="39">
        <v>1352700</v>
      </c>
      <c r="R29" s="39">
        <v>271100</v>
      </c>
      <c r="S29" s="39">
        <v>251400</v>
      </c>
      <c r="U29" s="39">
        <v>533000</v>
      </c>
      <c r="V29" s="39">
        <v>20600</v>
      </c>
      <c r="W29" s="39">
        <v>39600</v>
      </c>
      <c r="X29" s="39">
        <v>5854200</v>
      </c>
      <c r="Z29" s="39">
        <v>12944300</v>
      </c>
      <c r="AA29" s="39">
        <v>10326100</v>
      </c>
      <c r="AB29" s="39">
        <v>59000</v>
      </c>
      <c r="AC29" s="39">
        <v>22700</v>
      </c>
      <c r="AD29" s="39">
        <v>59900</v>
      </c>
      <c r="AE29" s="39">
        <v>4218300</v>
      </c>
      <c r="AI29" s="39">
        <v>5449500</v>
      </c>
      <c r="AJ29" s="39">
        <v>6573900</v>
      </c>
      <c r="AL29" s="39">
        <v>327600</v>
      </c>
      <c r="AM29" s="39">
        <v>58600</v>
      </c>
      <c r="AN29" s="39">
        <v>652400</v>
      </c>
      <c r="AO29" s="39">
        <v>117400</v>
      </c>
      <c r="AP29" s="39">
        <v>2941700</v>
      </c>
      <c r="AQ29" s="39">
        <v>319700</v>
      </c>
      <c r="AR29" s="39">
        <v>277000</v>
      </c>
      <c r="AT29" s="39">
        <v>1152600</v>
      </c>
      <c r="AU29" s="39">
        <v>771100</v>
      </c>
      <c r="AV29" s="39">
        <v>48500</v>
      </c>
      <c r="AW29" s="39">
        <v>28405900</v>
      </c>
      <c r="AY29" s="39">
        <v>15912700</v>
      </c>
      <c r="AZ29" s="39">
        <v>4500</v>
      </c>
      <c r="BA29" s="39">
        <v>21600</v>
      </c>
      <c r="BB29" s="39">
        <v>44900</v>
      </c>
      <c r="BC29" s="39">
        <v>1000</v>
      </c>
      <c r="BD29" s="39">
        <v>2100</v>
      </c>
      <c r="BE29" s="39">
        <v>23100</v>
      </c>
      <c r="BF29" s="39">
        <v>27700</v>
      </c>
      <c r="BG29" s="39">
        <v>0</v>
      </c>
      <c r="BH29" s="39">
        <v>0</v>
      </c>
      <c r="BI29" s="39">
        <v>191800</v>
      </c>
      <c r="BJ29" s="39">
        <v>11500</v>
      </c>
      <c r="BK29" s="39">
        <v>135000</v>
      </c>
      <c r="BL29" s="39">
        <v>5800</v>
      </c>
      <c r="BM29" s="39">
        <v>55300</v>
      </c>
      <c r="BN29" s="39">
        <v>61300</v>
      </c>
      <c r="BO29" s="39">
        <v>61700</v>
      </c>
      <c r="BP29" s="39">
        <v>0</v>
      </c>
      <c r="BR29" s="39">
        <v>1134000</v>
      </c>
      <c r="BS29" s="39">
        <v>39100</v>
      </c>
      <c r="BT29" s="39">
        <v>28300</v>
      </c>
      <c r="BV29" s="39">
        <v>0</v>
      </c>
      <c r="BW29" s="39">
        <v>23100</v>
      </c>
      <c r="BX29" s="39">
        <v>9700</v>
      </c>
      <c r="BY29" s="39">
        <v>0</v>
      </c>
      <c r="BZ29" s="39">
        <v>0</v>
      </c>
      <c r="CA29" s="39">
        <v>53800</v>
      </c>
      <c r="CB29" s="39">
        <v>6100</v>
      </c>
      <c r="CC29" s="39">
        <v>84900</v>
      </c>
      <c r="CF29" s="39">
        <v>0</v>
      </c>
      <c r="CG29" s="39">
        <v>61300</v>
      </c>
      <c r="CH29" s="39">
        <v>21800</v>
      </c>
      <c r="CL29" s="39">
        <v>303900</v>
      </c>
      <c r="CM29" s="39">
        <v>19800</v>
      </c>
      <c r="CN29" s="39">
        <v>4900</v>
      </c>
      <c r="CO29" s="39">
        <v>1000</v>
      </c>
      <c r="CP29" s="39">
        <v>2100</v>
      </c>
      <c r="CQ29" s="39">
        <v>0</v>
      </c>
      <c r="CR29" s="39">
        <v>6300</v>
      </c>
      <c r="CS29" s="39">
        <v>0</v>
      </c>
      <c r="CU29" s="39">
        <v>70000</v>
      </c>
      <c r="CV29" s="39">
        <v>2600</v>
      </c>
      <c r="CW29" s="39">
        <v>14600</v>
      </c>
      <c r="CZ29" s="39">
        <v>5800</v>
      </c>
      <c r="DA29" s="39">
        <v>55300</v>
      </c>
      <c r="DB29" s="39">
        <v>0</v>
      </c>
      <c r="DC29" s="39">
        <v>14500</v>
      </c>
      <c r="DE29" s="39">
        <v>0</v>
      </c>
      <c r="DG29" s="39">
        <v>462700</v>
      </c>
      <c r="DH29" s="39">
        <v>9700</v>
      </c>
      <c r="DI29" s="39">
        <v>11700</v>
      </c>
      <c r="DJ29" s="39">
        <v>0</v>
      </c>
      <c r="DM29" s="39">
        <v>0</v>
      </c>
      <c r="DN29" s="39">
        <v>0</v>
      </c>
      <c r="DO29" s="39">
        <v>11700</v>
      </c>
      <c r="DQ29" s="39">
        <v>68000</v>
      </c>
      <c r="DR29" s="39">
        <v>2800</v>
      </c>
      <c r="DS29" s="39">
        <v>35500</v>
      </c>
      <c r="DX29" s="39">
        <v>0</v>
      </c>
      <c r="DY29" s="39">
        <v>0</v>
      </c>
      <c r="DZ29" s="39">
        <v>25400</v>
      </c>
      <c r="ED29" s="39">
        <v>367400</v>
      </c>
      <c r="EE29" s="39">
        <v>9600</v>
      </c>
      <c r="EF29" s="39">
        <v>158000</v>
      </c>
      <c r="EG29" s="39">
        <v>0</v>
      </c>
      <c r="EH29" s="39">
        <v>2900</v>
      </c>
      <c r="EJ29" s="39">
        <v>251000</v>
      </c>
      <c r="EK29" s="39">
        <v>44500</v>
      </c>
      <c r="EL29" s="39">
        <v>0</v>
      </c>
      <c r="EM29" s="39">
        <v>29000</v>
      </c>
      <c r="EN29" s="39">
        <v>109000</v>
      </c>
      <c r="EO29" s="39">
        <v>0</v>
      </c>
      <c r="EP29" s="39">
        <v>0</v>
      </c>
      <c r="EQ29" s="39">
        <v>15000</v>
      </c>
      <c r="ER29" s="39">
        <v>0</v>
      </c>
      <c r="ES29" s="39">
        <v>919000</v>
      </c>
      <c r="ET29" s="39">
        <v>59800</v>
      </c>
      <c r="EU29" s="39">
        <v>448000</v>
      </c>
      <c r="EV29" s="39">
        <v>0</v>
      </c>
      <c r="EW29" s="39">
        <v>4100</v>
      </c>
      <c r="EY29" s="39">
        <v>1570000</v>
      </c>
      <c r="EZ29" s="39">
        <v>1520000</v>
      </c>
      <c r="FB29" s="39">
        <v>78000</v>
      </c>
      <c r="FC29" s="39">
        <v>256000</v>
      </c>
      <c r="FE29" s="39">
        <v>0</v>
      </c>
      <c r="FF29" s="39">
        <v>28600</v>
      </c>
      <c r="FG29" s="39">
        <v>0</v>
      </c>
      <c r="FH29" s="39">
        <v>5750000</v>
      </c>
      <c r="FI29" s="39">
        <v>156500</v>
      </c>
      <c r="FJ29" s="39">
        <v>214500</v>
      </c>
      <c r="FK29" s="39">
        <v>36400</v>
      </c>
      <c r="FL29" s="39">
        <v>5300</v>
      </c>
      <c r="FM29" s="39">
        <v>22300</v>
      </c>
      <c r="FN29" s="39">
        <v>704200</v>
      </c>
      <c r="FO29" s="39">
        <v>153800</v>
      </c>
      <c r="FP29" s="39">
        <v>0</v>
      </c>
      <c r="FQ29" s="39">
        <v>194200</v>
      </c>
      <c r="FR29" s="39">
        <v>97100</v>
      </c>
      <c r="FS29" s="39">
        <v>0</v>
      </c>
      <c r="FT29" s="39">
        <v>14200</v>
      </c>
      <c r="FU29" s="39">
        <v>518000</v>
      </c>
      <c r="FV29" s="39">
        <v>0</v>
      </c>
      <c r="FW29" s="39">
        <v>1036000</v>
      </c>
      <c r="FX29" s="39">
        <v>317700</v>
      </c>
      <c r="FY29" s="39">
        <v>544300</v>
      </c>
      <c r="FZ29" s="39">
        <v>59000</v>
      </c>
      <c r="GA29" s="39">
        <v>4900</v>
      </c>
      <c r="GB29" s="39">
        <v>27200</v>
      </c>
      <c r="GC29" s="39">
        <v>3734000</v>
      </c>
      <c r="GD29" s="39">
        <v>4082300</v>
      </c>
      <c r="GF29" s="39">
        <v>420900</v>
      </c>
      <c r="GG29" s="39">
        <v>172700</v>
      </c>
      <c r="GI29" s="39">
        <v>26700</v>
      </c>
      <c r="GJ29" s="39">
        <v>1124000</v>
      </c>
      <c r="GL29" s="39">
        <v>6622400</v>
      </c>
      <c r="GM29" s="39">
        <v>1135000</v>
      </c>
      <c r="HJ29" s="39">
        <v>3731200</v>
      </c>
      <c r="HM29" s="39">
        <v>3662400</v>
      </c>
      <c r="HO29" s="39">
        <v>38400</v>
      </c>
      <c r="HP29" s="39">
        <v>17400</v>
      </c>
      <c r="HQ29" s="39">
        <v>445200</v>
      </c>
      <c r="HS29" s="39">
        <v>40400</v>
      </c>
      <c r="HU29" s="39">
        <v>1090600</v>
      </c>
      <c r="HV29" s="39">
        <v>271100</v>
      </c>
      <c r="HW29" s="39">
        <v>232700</v>
      </c>
      <c r="HY29" s="39">
        <v>20600</v>
      </c>
      <c r="IA29" s="39">
        <v>3358900</v>
      </c>
      <c r="IC29" s="39">
        <v>12516900</v>
      </c>
      <c r="ID29" s="39">
        <v>9079100</v>
      </c>
      <c r="IG29" s="39">
        <v>4150300</v>
      </c>
      <c r="II29" s="39">
        <v>139700</v>
      </c>
      <c r="IJ29" s="39">
        <v>417300</v>
      </c>
      <c r="IK29" s="39">
        <v>327600</v>
      </c>
      <c r="IM29" s="39">
        <v>87700</v>
      </c>
      <c r="IO29" s="39">
        <v>2375000</v>
      </c>
      <c r="IP29" s="39">
        <v>319700</v>
      </c>
      <c r="IQ29" s="39">
        <v>241400</v>
      </c>
      <c r="IS29" s="39">
        <v>771100</v>
      </c>
      <c r="IU29" s="39">
        <v>12519200</v>
      </c>
      <c r="IW29" s="39">
        <v>14473100</v>
      </c>
      <c r="IX29" s="39">
        <v>574700</v>
      </c>
      <c r="IY29" s="39">
        <v>0</v>
      </c>
      <c r="IZ29" s="39">
        <v>22300</v>
      </c>
      <c r="JA29" s="39">
        <v>10100</v>
      </c>
      <c r="JB29" s="39">
        <v>647500</v>
      </c>
      <c r="JC29" s="39">
        <v>34400</v>
      </c>
      <c r="JD29" s="39">
        <v>10100</v>
      </c>
      <c r="JF29" s="39">
        <v>259000</v>
      </c>
      <c r="JG29" s="39">
        <v>12100</v>
      </c>
      <c r="JH29" s="39">
        <v>10100</v>
      </c>
      <c r="JI29" s="39">
        <v>6100</v>
      </c>
      <c r="JJ29" s="39">
        <v>167900</v>
      </c>
      <c r="JK29" s="39">
        <v>72800</v>
      </c>
      <c r="JL29" s="39">
        <v>44500</v>
      </c>
      <c r="JO29" s="39">
        <v>8900</v>
      </c>
      <c r="JP29" s="39">
        <v>34400</v>
      </c>
      <c r="JQ29" s="39">
        <v>647500</v>
      </c>
      <c r="JS29" s="39">
        <v>1934400</v>
      </c>
      <c r="JT29" s="39">
        <v>1110400</v>
      </c>
      <c r="JV29" s="39">
        <v>13700</v>
      </c>
      <c r="JW29" s="39">
        <v>7700</v>
      </c>
      <c r="JX29" s="39">
        <v>635000</v>
      </c>
      <c r="JY29" s="39">
        <v>114300</v>
      </c>
      <c r="JZ29" s="39">
        <v>145100</v>
      </c>
      <c r="KB29" s="39">
        <v>180300</v>
      </c>
      <c r="KC29" s="39">
        <v>7300</v>
      </c>
      <c r="KD29" s="39">
        <v>16300</v>
      </c>
      <c r="KE29" s="39">
        <v>6000</v>
      </c>
      <c r="KF29" s="39">
        <v>231300</v>
      </c>
      <c r="KG29" s="39">
        <v>78900</v>
      </c>
      <c r="KH29" s="39">
        <v>55900</v>
      </c>
      <c r="KK29" s="39">
        <v>226800</v>
      </c>
      <c r="KL29" s="39">
        <v>42600</v>
      </c>
      <c r="KM29" s="39">
        <v>1723700</v>
      </c>
      <c r="KO29" s="39">
        <v>2381500</v>
      </c>
      <c r="KP29" s="39">
        <v>1254500</v>
      </c>
      <c r="KQ29" s="39">
        <v>0</v>
      </c>
      <c r="KR29" s="39">
        <v>93100</v>
      </c>
      <c r="KS29" s="39">
        <v>1558000</v>
      </c>
      <c r="KW29" s="39">
        <v>0</v>
      </c>
      <c r="KY29" s="39">
        <v>172000</v>
      </c>
      <c r="KZ29" s="39">
        <v>121400</v>
      </c>
      <c r="LA29" s="39">
        <v>10100</v>
      </c>
      <c r="LB29" s="39">
        <v>131500</v>
      </c>
      <c r="LC29" s="39">
        <v>335900</v>
      </c>
      <c r="LD29" s="39">
        <v>153800</v>
      </c>
      <c r="LE29" s="39">
        <v>111300</v>
      </c>
      <c r="LH29" s="39">
        <v>4000</v>
      </c>
      <c r="LI29" s="39">
        <v>829600</v>
      </c>
      <c r="LK29" s="39">
        <v>7770000</v>
      </c>
      <c r="LL29" s="39">
        <v>2111900</v>
      </c>
      <c r="LO29" s="39">
        <v>52200</v>
      </c>
      <c r="LP29" s="39">
        <v>1542200</v>
      </c>
      <c r="LV29" s="39">
        <v>127000</v>
      </c>
      <c r="LW29" s="39">
        <v>49900</v>
      </c>
      <c r="LX29" s="39">
        <v>16300</v>
      </c>
      <c r="LY29" s="39">
        <v>90700</v>
      </c>
      <c r="LZ29" s="39">
        <v>493500</v>
      </c>
      <c r="MA29" s="39">
        <v>141500</v>
      </c>
      <c r="MB29" s="39">
        <v>86400</v>
      </c>
      <c r="ME29" s="39">
        <v>3600</v>
      </c>
      <c r="MF29" s="39">
        <v>1723700</v>
      </c>
      <c r="MH29" s="39">
        <v>6858200</v>
      </c>
      <c r="MI29" s="39">
        <v>1902000</v>
      </c>
      <c r="MJ29" s="39">
        <v>0</v>
      </c>
      <c r="MK29" s="39">
        <v>0</v>
      </c>
      <c r="MM29" s="39">
        <v>1456900</v>
      </c>
      <c r="MO29" s="39">
        <v>4000</v>
      </c>
      <c r="MP29" s="39">
        <v>7300</v>
      </c>
      <c r="MR29" s="39">
        <v>14200</v>
      </c>
      <c r="MS29" s="39">
        <v>2000</v>
      </c>
      <c r="MT29" s="39">
        <v>20200</v>
      </c>
      <c r="MU29" s="39">
        <v>28300</v>
      </c>
      <c r="MV29" s="39">
        <v>586800</v>
      </c>
      <c r="MW29" s="39">
        <v>44500</v>
      </c>
      <c r="MX29" s="39">
        <v>76900</v>
      </c>
      <c r="MZ29" s="39">
        <v>11700</v>
      </c>
      <c r="NA29" s="39">
        <v>1200</v>
      </c>
      <c r="NB29" s="39">
        <v>1881800</v>
      </c>
      <c r="ND29" s="39">
        <v>2812500</v>
      </c>
      <c r="NE29" s="39">
        <v>5856800</v>
      </c>
      <c r="NF29" s="39">
        <v>0</v>
      </c>
      <c r="NI29" s="39">
        <v>1973100</v>
      </c>
      <c r="NK29" s="39">
        <v>25400</v>
      </c>
      <c r="NL29" s="39">
        <v>272200</v>
      </c>
      <c r="NN29" s="39">
        <v>20300</v>
      </c>
      <c r="NO29" s="39">
        <v>1400</v>
      </c>
      <c r="NP29" s="39">
        <v>55100</v>
      </c>
      <c r="NQ29" s="39">
        <v>20700</v>
      </c>
      <c r="NR29" s="39">
        <v>1650200</v>
      </c>
      <c r="NS29" s="39">
        <v>99300</v>
      </c>
      <c r="NT29" s="39">
        <v>99100</v>
      </c>
      <c r="NV29" s="39">
        <v>544300</v>
      </c>
      <c r="NW29" s="39">
        <v>2300</v>
      </c>
      <c r="NX29" s="39">
        <v>9071800</v>
      </c>
      <c r="NZ29" s="39">
        <v>5233400</v>
      </c>
      <c r="OA29" s="39">
        <v>42500</v>
      </c>
      <c r="OB29" s="39">
        <v>30400</v>
      </c>
      <c r="OC29" s="39">
        <v>10500</v>
      </c>
      <c r="OD29" s="39">
        <v>0</v>
      </c>
      <c r="OE29" s="39">
        <v>1600</v>
      </c>
      <c r="OF29" s="39">
        <v>28300</v>
      </c>
      <c r="OG29" s="39" t="s">
        <v>68</v>
      </c>
      <c r="OH29" s="39">
        <v>4500</v>
      </c>
      <c r="OI29" s="39">
        <v>344000</v>
      </c>
      <c r="OJ29" s="39">
        <v>38400</v>
      </c>
      <c r="OK29" s="39">
        <v>119700</v>
      </c>
      <c r="OM29" s="39">
        <v>40800</v>
      </c>
      <c r="ON29" s="39">
        <v>499000</v>
      </c>
      <c r="OP29" s="39">
        <v>4500</v>
      </c>
      <c r="OQ29" s="39">
        <v>76300</v>
      </c>
      <c r="OR29" s="39" t="s">
        <v>68</v>
      </c>
      <c r="OS29" s="39">
        <v>8900</v>
      </c>
      <c r="OT29" s="39">
        <v>2358700</v>
      </c>
      <c r="OU29" s="39">
        <v>109000</v>
      </c>
    </row>
    <row r="30" spans="1:442" x14ac:dyDescent="0.25">
      <c r="A30" s="39">
        <v>1989</v>
      </c>
      <c r="B30" s="39">
        <v>4727400</v>
      </c>
      <c r="C30" s="39">
        <v>44500</v>
      </c>
      <c r="D30" s="39">
        <v>22400</v>
      </c>
      <c r="E30" s="39">
        <v>119400</v>
      </c>
      <c r="F30" s="39">
        <v>2917900</v>
      </c>
      <c r="J30" s="39">
        <v>1034600</v>
      </c>
      <c r="K30" s="39">
        <v>224400</v>
      </c>
      <c r="M30" s="39">
        <v>596900</v>
      </c>
      <c r="N30" s="39">
        <v>103100</v>
      </c>
      <c r="O30" s="39">
        <v>264700</v>
      </c>
      <c r="P30" s="39">
        <v>199900</v>
      </c>
      <c r="Q30" s="39">
        <v>1581500</v>
      </c>
      <c r="R30" s="39">
        <v>149600</v>
      </c>
      <c r="S30" s="39">
        <v>454400</v>
      </c>
      <c r="U30" s="39">
        <v>539500</v>
      </c>
      <c r="V30" s="39">
        <v>22600</v>
      </c>
      <c r="W30" s="39">
        <v>53400</v>
      </c>
      <c r="X30" s="39">
        <v>5781800</v>
      </c>
      <c r="Z30" s="39">
        <v>13717500</v>
      </c>
      <c r="AA30" s="39">
        <v>11784100</v>
      </c>
      <c r="AB30" s="39">
        <v>71200</v>
      </c>
      <c r="AC30" s="39">
        <v>18800</v>
      </c>
      <c r="AD30" s="39">
        <v>115500</v>
      </c>
      <c r="AE30" s="39">
        <v>3209200</v>
      </c>
      <c r="AI30" s="39">
        <v>6570900</v>
      </c>
      <c r="AJ30" s="39">
        <v>6700500</v>
      </c>
      <c r="AL30" s="39">
        <v>497900</v>
      </c>
      <c r="AM30" s="39">
        <v>96200</v>
      </c>
      <c r="AN30" s="39">
        <v>720000</v>
      </c>
      <c r="AO30" s="39">
        <v>154800</v>
      </c>
      <c r="AP30" s="39">
        <v>3265000</v>
      </c>
      <c r="AQ30" s="39">
        <v>234100</v>
      </c>
      <c r="AR30" s="39">
        <v>806400</v>
      </c>
      <c r="AT30" s="39">
        <v>1218700</v>
      </c>
      <c r="AU30" s="39">
        <v>828300</v>
      </c>
      <c r="AV30" s="39">
        <v>68200</v>
      </c>
      <c r="AW30" s="39">
        <v>30000800</v>
      </c>
      <c r="AY30" s="39">
        <v>24796200</v>
      </c>
      <c r="AZ30" s="39">
        <v>4700</v>
      </c>
      <c r="BA30" s="39">
        <v>22700</v>
      </c>
      <c r="BB30" s="39">
        <v>51000</v>
      </c>
      <c r="BC30" s="39">
        <v>1200</v>
      </c>
      <c r="BD30" s="39">
        <v>1800</v>
      </c>
      <c r="BE30" s="39">
        <v>19400</v>
      </c>
      <c r="BF30" s="39">
        <v>24700</v>
      </c>
      <c r="BG30" s="39">
        <v>0</v>
      </c>
      <c r="BH30" s="39">
        <v>0</v>
      </c>
      <c r="BI30" s="39">
        <v>189000</v>
      </c>
      <c r="BJ30" s="39">
        <v>8800</v>
      </c>
      <c r="BK30" s="39">
        <v>183100</v>
      </c>
      <c r="BL30" s="39">
        <v>7200</v>
      </c>
      <c r="BM30" s="39">
        <v>52600</v>
      </c>
      <c r="BN30" s="39">
        <v>64400</v>
      </c>
      <c r="BO30" s="39">
        <v>61400</v>
      </c>
      <c r="BP30" s="39">
        <v>0</v>
      </c>
      <c r="BR30" s="39">
        <v>1241000</v>
      </c>
      <c r="BS30" s="39">
        <v>32700</v>
      </c>
      <c r="BT30" s="39">
        <v>32400</v>
      </c>
      <c r="BV30" s="39">
        <v>0</v>
      </c>
      <c r="BW30" s="39">
        <v>19400</v>
      </c>
      <c r="BX30" s="39">
        <v>9300</v>
      </c>
      <c r="BY30" s="39">
        <v>0</v>
      </c>
      <c r="BZ30" s="39">
        <v>0</v>
      </c>
      <c r="CA30" s="39">
        <v>53400</v>
      </c>
      <c r="CB30" s="39">
        <v>4800</v>
      </c>
      <c r="CC30" s="39">
        <v>119700</v>
      </c>
      <c r="CF30" s="39">
        <v>0</v>
      </c>
      <c r="CG30" s="39">
        <v>64400</v>
      </c>
      <c r="CH30" s="39">
        <v>26200</v>
      </c>
      <c r="CL30" s="39">
        <v>381000</v>
      </c>
      <c r="CM30" s="39">
        <v>17200</v>
      </c>
      <c r="CN30" s="39">
        <v>5700</v>
      </c>
      <c r="CO30" s="39">
        <v>1200</v>
      </c>
      <c r="CP30" s="39">
        <v>1800</v>
      </c>
      <c r="CQ30" s="39">
        <v>0</v>
      </c>
      <c r="CR30" s="39">
        <v>5300</v>
      </c>
      <c r="CS30" s="39">
        <v>0</v>
      </c>
      <c r="CU30" s="39">
        <v>68800</v>
      </c>
      <c r="CV30" s="39">
        <v>2400</v>
      </c>
      <c r="CW30" s="39">
        <v>18100</v>
      </c>
      <c r="CZ30" s="39">
        <v>7200</v>
      </c>
      <c r="DA30" s="39">
        <v>52600</v>
      </c>
      <c r="DB30" s="39">
        <v>0</v>
      </c>
      <c r="DC30" s="39">
        <v>11800</v>
      </c>
      <c r="DE30" s="39">
        <v>0</v>
      </c>
      <c r="DG30" s="39">
        <v>455400</v>
      </c>
      <c r="DH30" s="39">
        <v>10000</v>
      </c>
      <c r="DI30" s="39">
        <v>12900</v>
      </c>
      <c r="DJ30" s="39">
        <v>0</v>
      </c>
      <c r="DM30" s="39">
        <v>0</v>
      </c>
      <c r="DN30" s="39">
        <v>0</v>
      </c>
      <c r="DO30" s="39">
        <v>10100</v>
      </c>
      <c r="DQ30" s="39">
        <v>66800</v>
      </c>
      <c r="DR30" s="39">
        <v>1600</v>
      </c>
      <c r="DS30" s="39">
        <v>45300</v>
      </c>
      <c r="DX30" s="39">
        <v>0</v>
      </c>
      <c r="DY30" s="39">
        <v>0</v>
      </c>
      <c r="DZ30" s="39">
        <v>23400</v>
      </c>
      <c r="ED30" s="39">
        <v>404600</v>
      </c>
      <c r="EE30" s="39">
        <v>5500</v>
      </c>
      <c r="EF30" s="39">
        <v>142000</v>
      </c>
      <c r="EG30" s="39">
        <v>0</v>
      </c>
      <c r="EH30" s="39">
        <v>3400</v>
      </c>
      <c r="EJ30" s="39">
        <v>269000</v>
      </c>
      <c r="EK30" s="39">
        <v>44500</v>
      </c>
      <c r="EL30" s="39">
        <v>0</v>
      </c>
      <c r="EM30" s="39">
        <v>26500</v>
      </c>
      <c r="EN30" s="39">
        <v>106000</v>
      </c>
      <c r="EO30" s="39">
        <v>0</v>
      </c>
      <c r="EP30" s="39">
        <v>0</v>
      </c>
      <c r="EQ30" s="39">
        <v>17500</v>
      </c>
      <c r="ER30" s="39">
        <v>0</v>
      </c>
      <c r="ES30" s="39">
        <v>910000</v>
      </c>
      <c r="ET30" s="39">
        <v>44500</v>
      </c>
      <c r="EU30" s="39">
        <v>447000</v>
      </c>
      <c r="EV30" s="39">
        <v>0</v>
      </c>
      <c r="EW30" s="39">
        <v>4200</v>
      </c>
      <c r="EY30" s="39">
        <v>1660000</v>
      </c>
      <c r="EZ30" s="39">
        <v>1350000</v>
      </c>
      <c r="FB30" s="39">
        <v>71000</v>
      </c>
      <c r="FC30" s="39">
        <v>248000</v>
      </c>
      <c r="FE30" s="39">
        <v>0</v>
      </c>
      <c r="FF30" s="39">
        <v>43000</v>
      </c>
      <c r="FG30" s="39">
        <v>0</v>
      </c>
      <c r="FH30" s="39">
        <v>5740000</v>
      </c>
      <c r="FI30" s="39">
        <v>138000</v>
      </c>
      <c r="FJ30" s="39">
        <v>194200</v>
      </c>
      <c r="FK30" s="39">
        <v>44500</v>
      </c>
      <c r="FL30" s="39">
        <v>2800</v>
      </c>
      <c r="FM30" s="39">
        <v>16200</v>
      </c>
      <c r="FN30" s="39">
        <v>724400</v>
      </c>
      <c r="FO30" s="39">
        <v>151800</v>
      </c>
      <c r="FP30" s="39">
        <v>0</v>
      </c>
      <c r="FQ30" s="39">
        <v>174000</v>
      </c>
      <c r="FR30" s="39">
        <v>111300</v>
      </c>
      <c r="FS30" s="39">
        <v>0</v>
      </c>
      <c r="FT30" s="39">
        <v>18200</v>
      </c>
      <c r="FU30" s="39">
        <v>522000</v>
      </c>
      <c r="FV30" s="39">
        <v>0</v>
      </c>
      <c r="FW30" s="39">
        <v>1040000</v>
      </c>
      <c r="FX30" s="39">
        <v>297500</v>
      </c>
      <c r="FY30" s="39">
        <v>611800</v>
      </c>
      <c r="FZ30" s="39">
        <v>71200</v>
      </c>
      <c r="GA30" s="39">
        <v>2800</v>
      </c>
      <c r="GB30" s="39">
        <v>24900</v>
      </c>
      <c r="GC30" s="39">
        <v>4775400</v>
      </c>
      <c r="GD30" s="39">
        <v>4445200</v>
      </c>
      <c r="GF30" s="39">
        <v>482600</v>
      </c>
      <c r="GG30" s="39">
        <v>263700</v>
      </c>
      <c r="GI30" s="39">
        <v>39400</v>
      </c>
      <c r="GJ30" s="39">
        <v>1175700</v>
      </c>
      <c r="GL30" s="39">
        <v>7348200</v>
      </c>
      <c r="GM30" s="39">
        <v>1095800</v>
      </c>
      <c r="HJ30" s="39">
        <v>4289600</v>
      </c>
      <c r="HM30" s="39">
        <v>2873400</v>
      </c>
      <c r="HO30" s="39">
        <v>40000</v>
      </c>
      <c r="HP30" s="39">
        <v>16200</v>
      </c>
      <c r="HQ30" s="39">
        <v>596900</v>
      </c>
      <c r="HS30" s="39">
        <v>42400</v>
      </c>
      <c r="HU30" s="39">
        <v>1307100</v>
      </c>
      <c r="HV30" s="39">
        <v>149600</v>
      </c>
      <c r="HW30" s="39">
        <v>433000</v>
      </c>
      <c r="HY30" s="39">
        <v>22600</v>
      </c>
      <c r="IA30" s="39">
        <v>3298200</v>
      </c>
      <c r="IC30" s="39">
        <v>13316100</v>
      </c>
      <c r="ID30" s="39">
        <v>10407200</v>
      </c>
      <c r="IG30" s="39">
        <v>3152500</v>
      </c>
      <c r="II30" s="39">
        <v>128300</v>
      </c>
      <c r="IJ30" s="39">
        <v>362800</v>
      </c>
      <c r="IK30" s="39">
        <v>497900</v>
      </c>
      <c r="IM30" s="39">
        <v>95900</v>
      </c>
      <c r="IO30" s="39">
        <v>2612500</v>
      </c>
      <c r="IP30" s="39">
        <v>234100</v>
      </c>
      <c r="IQ30" s="39">
        <v>759400</v>
      </c>
      <c r="IS30" s="39">
        <v>828300</v>
      </c>
      <c r="IU30" s="39">
        <v>13607700</v>
      </c>
      <c r="IW30" s="39">
        <v>23407700</v>
      </c>
      <c r="IX30" s="39">
        <v>647500</v>
      </c>
      <c r="IY30" s="39">
        <v>0</v>
      </c>
      <c r="IZ30" s="39">
        <v>16200</v>
      </c>
      <c r="JA30" s="39">
        <v>14200</v>
      </c>
      <c r="JB30" s="39">
        <v>445200</v>
      </c>
      <c r="JC30" s="39">
        <v>36400</v>
      </c>
      <c r="JD30" s="39">
        <v>10100</v>
      </c>
      <c r="JF30" s="39">
        <v>279200</v>
      </c>
      <c r="JG30" s="39">
        <v>12100</v>
      </c>
      <c r="JH30" s="39">
        <v>12100</v>
      </c>
      <c r="JI30" s="39">
        <v>9700</v>
      </c>
      <c r="JJ30" s="39">
        <v>194200</v>
      </c>
      <c r="JK30" s="39">
        <v>46500</v>
      </c>
      <c r="JL30" s="39">
        <v>93100</v>
      </c>
      <c r="JO30" s="39">
        <v>10500</v>
      </c>
      <c r="JP30" s="39">
        <v>46500</v>
      </c>
      <c r="JQ30" s="39">
        <v>667700</v>
      </c>
      <c r="JS30" s="39">
        <v>2134700</v>
      </c>
      <c r="JT30" s="39">
        <v>1545800</v>
      </c>
      <c r="JV30" s="39">
        <v>11800</v>
      </c>
      <c r="JW30" s="39">
        <v>20200</v>
      </c>
      <c r="JX30" s="39">
        <v>385600</v>
      </c>
      <c r="JY30" s="39">
        <v>114300</v>
      </c>
      <c r="JZ30" s="39">
        <v>181400</v>
      </c>
      <c r="KB30" s="39">
        <v>218500</v>
      </c>
      <c r="KC30" s="39">
        <v>15000</v>
      </c>
      <c r="KD30" s="39">
        <v>26500</v>
      </c>
      <c r="KE30" s="39">
        <v>7400</v>
      </c>
      <c r="KF30" s="39">
        <v>330000</v>
      </c>
      <c r="KG30" s="39">
        <v>70800</v>
      </c>
      <c r="KH30" s="39">
        <v>198100</v>
      </c>
      <c r="KK30" s="39">
        <v>329300</v>
      </c>
      <c r="KL30" s="39">
        <v>63000</v>
      </c>
      <c r="KM30" s="39">
        <v>2630800</v>
      </c>
      <c r="KO30" s="39">
        <v>4172200</v>
      </c>
      <c r="KP30" s="39">
        <v>1558000</v>
      </c>
      <c r="KQ30" s="39">
        <v>0</v>
      </c>
      <c r="KR30" s="39">
        <v>105200</v>
      </c>
      <c r="KS30" s="39">
        <v>1335500</v>
      </c>
      <c r="KW30" s="39">
        <v>0</v>
      </c>
      <c r="KY30" s="39">
        <v>283300</v>
      </c>
      <c r="KZ30" s="39">
        <v>89000</v>
      </c>
      <c r="LA30" s="39">
        <v>10100</v>
      </c>
      <c r="LB30" s="39">
        <v>161900</v>
      </c>
      <c r="LC30" s="39">
        <v>485600</v>
      </c>
      <c r="LD30" s="39">
        <v>64700</v>
      </c>
      <c r="LE30" s="39">
        <v>257000</v>
      </c>
      <c r="LH30" s="39">
        <v>6100</v>
      </c>
      <c r="LI30" s="39">
        <v>870100</v>
      </c>
      <c r="LK30" s="39">
        <v>8097700</v>
      </c>
      <c r="LL30" s="39">
        <v>3135200</v>
      </c>
      <c r="LO30" s="39">
        <v>95300</v>
      </c>
      <c r="LP30" s="39">
        <v>1360800</v>
      </c>
      <c r="LV30" s="39">
        <v>236200</v>
      </c>
      <c r="LW30" s="39">
        <v>79400</v>
      </c>
      <c r="LX30" s="39">
        <v>18400</v>
      </c>
      <c r="LY30" s="39">
        <v>117900</v>
      </c>
      <c r="LZ30" s="39">
        <v>802000</v>
      </c>
      <c r="MA30" s="39">
        <v>84400</v>
      </c>
      <c r="MB30" s="39">
        <v>408900</v>
      </c>
      <c r="ME30" s="39">
        <v>4100</v>
      </c>
      <c r="MF30" s="39">
        <v>2540100</v>
      </c>
      <c r="MH30" s="39">
        <v>12778100</v>
      </c>
      <c r="MI30" s="39">
        <v>2084100</v>
      </c>
      <c r="MJ30" s="39">
        <v>0</v>
      </c>
      <c r="MK30" s="39">
        <v>0</v>
      </c>
      <c r="MM30" s="39">
        <v>1092700</v>
      </c>
      <c r="MO30" s="39">
        <v>3600</v>
      </c>
      <c r="MP30" s="39">
        <v>6100</v>
      </c>
      <c r="MR30" s="39">
        <v>34400</v>
      </c>
      <c r="MS30" s="39">
        <v>2000</v>
      </c>
      <c r="MT30" s="39">
        <v>20200</v>
      </c>
      <c r="MU30" s="39">
        <v>28300</v>
      </c>
      <c r="MV30" s="39">
        <v>627300</v>
      </c>
      <c r="MW30" s="39">
        <v>38400</v>
      </c>
      <c r="MX30" s="39">
        <v>82900</v>
      </c>
      <c r="MZ30" s="39">
        <v>12100</v>
      </c>
      <c r="NA30" s="39">
        <v>800</v>
      </c>
      <c r="NB30" s="39">
        <v>1760400</v>
      </c>
      <c r="ND30" s="39">
        <v>3083700</v>
      </c>
      <c r="NE30" s="39">
        <v>5726200</v>
      </c>
      <c r="NF30" s="39">
        <v>0</v>
      </c>
      <c r="NI30" s="39">
        <v>1406100</v>
      </c>
      <c r="NK30" s="39">
        <v>14000</v>
      </c>
      <c r="NL30" s="39">
        <v>181400</v>
      </c>
      <c r="NN30" s="39">
        <v>43200</v>
      </c>
      <c r="NO30" s="39">
        <v>1800</v>
      </c>
      <c r="NP30" s="39">
        <v>51000</v>
      </c>
      <c r="NQ30" s="39">
        <v>29500</v>
      </c>
      <c r="NR30" s="39">
        <v>1480500</v>
      </c>
      <c r="NS30" s="39">
        <v>78900</v>
      </c>
      <c r="NT30" s="39">
        <v>152400</v>
      </c>
      <c r="NV30" s="39">
        <v>499000</v>
      </c>
      <c r="NW30" s="39">
        <v>1100</v>
      </c>
      <c r="NX30" s="39">
        <v>8436800</v>
      </c>
      <c r="NZ30" s="39">
        <v>6457400</v>
      </c>
      <c r="OA30" s="39">
        <v>50600</v>
      </c>
      <c r="OB30" s="39">
        <v>28300</v>
      </c>
      <c r="OC30" s="39">
        <v>10100</v>
      </c>
      <c r="OD30" s="39">
        <v>0</v>
      </c>
      <c r="OE30" s="39">
        <v>2400</v>
      </c>
      <c r="OF30" s="39">
        <v>32400</v>
      </c>
      <c r="OG30" s="39" t="s">
        <v>68</v>
      </c>
      <c r="OH30" s="39">
        <v>3200</v>
      </c>
      <c r="OI30" s="39">
        <v>339900</v>
      </c>
      <c r="OJ30" s="39">
        <v>50600</v>
      </c>
      <c r="OK30" s="39">
        <v>135000</v>
      </c>
      <c r="OM30" s="39">
        <v>31800</v>
      </c>
      <c r="ON30" s="39">
        <v>489900</v>
      </c>
      <c r="OP30" s="39">
        <v>6100</v>
      </c>
      <c r="OQ30" s="39">
        <v>79400</v>
      </c>
      <c r="OR30" s="39" t="s">
        <v>68</v>
      </c>
      <c r="OS30" s="39">
        <v>7600</v>
      </c>
      <c r="OT30" s="39">
        <v>2041200</v>
      </c>
      <c r="OU30" s="39">
        <v>122000</v>
      </c>
    </row>
    <row r="31" spans="1:442" x14ac:dyDescent="0.25">
      <c r="A31" s="39">
        <v>1990</v>
      </c>
      <c r="B31" s="39">
        <v>4528700</v>
      </c>
      <c r="C31" s="39">
        <v>54600</v>
      </c>
      <c r="D31" s="39">
        <v>27300</v>
      </c>
      <c r="E31" s="39">
        <v>121400</v>
      </c>
      <c r="F31" s="39">
        <v>2529300</v>
      </c>
      <c r="J31" s="39">
        <v>1029800</v>
      </c>
      <c r="K31" s="39">
        <v>203300</v>
      </c>
      <c r="M31" s="39">
        <v>694000</v>
      </c>
      <c r="N31" s="39">
        <v>133600</v>
      </c>
      <c r="O31" s="39">
        <v>247200</v>
      </c>
      <c r="P31" s="39">
        <v>230700</v>
      </c>
      <c r="Q31" s="39">
        <v>1154200</v>
      </c>
      <c r="R31" s="39">
        <v>123400</v>
      </c>
      <c r="S31" s="39">
        <v>341100</v>
      </c>
      <c r="U31" s="39">
        <v>483600</v>
      </c>
      <c r="V31" s="39">
        <v>24300</v>
      </c>
      <c r="W31" s="39">
        <v>64800</v>
      </c>
      <c r="X31" s="39">
        <v>5903900</v>
      </c>
      <c r="Z31" s="39">
        <v>14097500</v>
      </c>
      <c r="AA31" s="39">
        <v>13441400</v>
      </c>
      <c r="AB31" s="39">
        <v>99800</v>
      </c>
      <c r="AC31" s="39">
        <v>30700</v>
      </c>
      <c r="AD31" s="39">
        <v>172300</v>
      </c>
      <c r="AE31" s="39">
        <v>3265900</v>
      </c>
      <c r="AI31" s="39">
        <v>7066600</v>
      </c>
      <c r="AJ31" s="39">
        <v>7018600</v>
      </c>
      <c r="AL31" s="39">
        <v>889000</v>
      </c>
      <c r="AM31" s="39">
        <v>213200</v>
      </c>
      <c r="AN31" s="39">
        <v>698300</v>
      </c>
      <c r="AO31" s="39">
        <v>249500</v>
      </c>
      <c r="AP31" s="39">
        <v>2692200</v>
      </c>
      <c r="AQ31" s="39">
        <v>264000</v>
      </c>
      <c r="AR31" s="39">
        <v>599400</v>
      </c>
      <c r="AT31" s="39">
        <v>1262100</v>
      </c>
      <c r="AU31" s="39">
        <v>941700</v>
      </c>
      <c r="AV31" s="39">
        <v>110300</v>
      </c>
      <c r="AW31" s="39">
        <v>32621900</v>
      </c>
      <c r="AY31" s="39">
        <v>32098300</v>
      </c>
      <c r="AZ31" s="39">
        <v>5100</v>
      </c>
      <c r="BA31" s="39">
        <v>23600</v>
      </c>
      <c r="BB31" s="39">
        <v>50600</v>
      </c>
      <c r="BC31" s="39">
        <v>1400</v>
      </c>
      <c r="BD31" s="39">
        <v>1700</v>
      </c>
      <c r="BE31" s="39">
        <v>17800</v>
      </c>
      <c r="BF31" s="39">
        <v>21100</v>
      </c>
      <c r="BG31" s="39">
        <v>0</v>
      </c>
      <c r="BH31" s="39">
        <v>0</v>
      </c>
      <c r="BI31" s="39">
        <v>184900</v>
      </c>
      <c r="BJ31" s="39">
        <v>8400</v>
      </c>
      <c r="BK31" s="39">
        <v>140500</v>
      </c>
      <c r="BL31" s="39">
        <v>6400</v>
      </c>
      <c r="BM31" s="39">
        <v>38100</v>
      </c>
      <c r="BN31" s="39">
        <v>49000</v>
      </c>
      <c r="BO31" s="39">
        <v>46000</v>
      </c>
      <c r="BP31" s="39">
        <v>0</v>
      </c>
      <c r="BR31" s="39">
        <v>1078600</v>
      </c>
      <c r="BS31" s="39">
        <v>26800</v>
      </c>
      <c r="BT31" s="39">
        <v>32400</v>
      </c>
      <c r="BV31" s="39">
        <v>0</v>
      </c>
      <c r="BW31" s="39">
        <v>17800</v>
      </c>
      <c r="BX31" s="39">
        <v>7300</v>
      </c>
      <c r="BY31" s="39">
        <v>0</v>
      </c>
      <c r="BZ31" s="39">
        <v>0</v>
      </c>
      <c r="CA31" s="39">
        <v>52200</v>
      </c>
      <c r="CB31" s="39">
        <v>4400</v>
      </c>
      <c r="CC31" s="39">
        <v>88100</v>
      </c>
      <c r="CF31" s="39">
        <v>0</v>
      </c>
      <c r="CG31" s="39">
        <v>49000</v>
      </c>
      <c r="CH31" s="39">
        <v>17200</v>
      </c>
      <c r="CL31" s="39">
        <v>269400</v>
      </c>
      <c r="CM31" s="39">
        <v>14000</v>
      </c>
      <c r="CN31" s="39">
        <v>5700</v>
      </c>
      <c r="CO31" s="39">
        <v>1400</v>
      </c>
      <c r="CP31" s="39">
        <v>1700</v>
      </c>
      <c r="CQ31" s="39">
        <v>0</v>
      </c>
      <c r="CR31" s="39">
        <v>4500</v>
      </c>
      <c r="CS31" s="39">
        <v>0</v>
      </c>
      <c r="CU31" s="39">
        <v>68000</v>
      </c>
      <c r="CV31" s="39">
        <v>1600</v>
      </c>
      <c r="CW31" s="39">
        <v>14400</v>
      </c>
      <c r="CZ31" s="39">
        <v>6400</v>
      </c>
      <c r="DA31" s="39">
        <v>38100</v>
      </c>
      <c r="DB31" s="39">
        <v>0</v>
      </c>
      <c r="DC31" s="39">
        <v>9300</v>
      </c>
      <c r="DE31" s="39">
        <v>0</v>
      </c>
      <c r="DG31" s="39">
        <v>430000</v>
      </c>
      <c r="DH31" s="39">
        <v>5100</v>
      </c>
      <c r="DI31" s="39">
        <v>12500</v>
      </c>
      <c r="DJ31" s="39">
        <v>0</v>
      </c>
      <c r="DM31" s="39">
        <v>0</v>
      </c>
      <c r="DN31" s="39">
        <v>0</v>
      </c>
      <c r="DO31" s="39">
        <v>9300</v>
      </c>
      <c r="DQ31" s="39">
        <v>64700</v>
      </c>
      <c r="DR31" s="39">
        <v>2400</v>
      </c>
      <c r="DS31" s="39">
        <v>38000</v>
      </c>
      <c r="DX31" s="39">
        <v>0</v>
      </c>
      <c r="DY31" s="39">
        <v>0</v>
      </c>
      <c r="DZ31" s="39">
        <v>19500</v>
      </c>
      <c r="ED31" s="39">
        <v>379200</v>
      </c>
      <c r="EE31" s="39">
        <v>7700</v>
      </c>
      <c r="EF31" s="39">
        <v>146000</v>
      </c>
      <c r="EG31" s="39">
        <v>0</v>
      </c>
      <c r="EH31" s="39">
        <v>4300</v>
      </c>
      <c r="EJ31" s="39">
        <v>283000</v>
      </c>
      <c r="EK31" s="39">
        <v>36500</v>
      </c>
      <c r="EL31" s="39">
        <v>0</v>
      </c>
      <c r="EM31" s="39">
        <v>26000</v>
      </c>
      <c r="EN31" s="39">
        <v>87000</v>
      </c>
      <c r="EO31" s="39">
        <v>0</v>
      </c>
      <c r="EP31" s="39">
        <v>0</v>
      </c>
      <c r="EQ31" s="39">
        <v>18200</v>
      </c>
      <c r="ER31" s="39">
        <v>0</v>
      </c>
      <c r="ES31" s="39">
        <v>890000</v>
      </c>
      <c r="ET31" s="39">
        <v>48600</v>
      </c>
      <c r="EU31" s="39">
        <v>490000</v>
      </c>
      <c r="EV31" s="39">
        <v>0</v>
      </c>
      <c r="EW31" s="39">
        <v>5900</v>
      </c>
      <c r="EY31" s="39">
        <v>1900000</v>
      </c>
      <c r="EZ31" s="39">
        <v>1220000</v>
      </c>
      <c r="FB31" s="39">
        <v>80000</v>
      </c>
      <c r="FC31" s="39">
        <v>238000</v>
      </c>
      <c r="FE31" s="39">
        <v>0</v>
      </c>
      <c r="FF31" s="39">
        <v>51000</v>
      </c>
      <c r="FG31" s="39">
        <v>0</v>
      </c>
      <c r="FH31" s="39">
        <v>6300000</v>
      </c>
      <c r="FI31" s="39">
        <v>152000</v>
      </c>
      <c r="FJ31" s="39">
        <v>178100</v>
      </c>
      <c r="FK31" s="39">
        <v>54600</v>
      </c>
      <c r="FL31" s="39">
        <v>2800</v>
      </c>
      <c r="FM31" s="39">
        <v>20200</v>
      </c>
      <c r="FN31" s="39">
        <v>708200</v>
      </c>
      <c r="FO31" s="39">
        <v>141600</v>
      </c>
      <c r="FP31" s="39">
        <v>0</v>
      </c>
      <c r="FQ31" s="39">
        <v>157800</v>
      </c>
      <c r="FR31" s="39">
        <v>89000</v>
      </c>
      <c r="FS31" s="39">
        <v>0</v>
      </c>
      <c r="FT31" s="39">
        <v>20200</v>
      </c>
      <c r="FU31" s="39">
        <v>465400</v>
      </c>
      <c r="FV31" s="39">
        <v>0</v>
      </c>
      <c r="FW31" s="39">
        <v>1052200</v>
      </c>
      <c r="FX31" s="39">
        <v>335900</v>
      </c>
      <c r="FY31" s="39">
        <v>581300</v>
      </c>
      <c r="FZ31" s="39">
        <v>99800</v>
      </c>
      <c r="GA31" s="39">
        <v>3000</v>
      </c>
      <c r="GB31" s="39">
        <v>43100</v>
      </c>
      <c r="GC31" s="39">
        <v>4978600</v>
      </c>
      <c r="GD31" s="39">
        <v>4989500</v>
      </c>
      <c r="GF31" s="39">
        <v>453600</v>
      </c>
      <c r="GG31" s="39">
        <v>211300</v>
      </c>
      <c r="GI31" s="39">
        <v>43200</v>
      </c>
      <c r="GJ31" s="39">
        <v>1211100</v>
      </c>
      <c r="GL31" s="39">
        <v>7438900</v>
      </c>
      <c r="GM31" s="39">
        <v>1418400</v>
      </c>
      <c r="HJ31" s="39">
        <v>4107500</v>
      </c>
      <c r="HM31" s="39">
        <v>2476700</v>
      </c>
      <c r="HO31" s="39">
        <v>37200</v>
      </c>
      <c r="HP31" s="39">
        <v>14200</v>
      </c>
      <c r="HQ31" s="39">
        <v>694000</v>
      </c>
      <c r="HS31" s="39">
        <v>43200</v>
      </c>
      <c r="HU31" s="39">
        <v>934800</v>
      </c>
      <c r="HV31" s="39">
        <v>123400</v>
      </c>
      <c r="HW31" s="39">
        <v>317700</v>
      </c>
      <c r="HY31" s="39">
        <v>24300</v>
      </c>
      <c r="IA31" s="39">
        <v>3427700</v>
      </c>
      <c r="IC31" s="39">
        <v>13654000</v>
      </c>
      <c r="ID31" s="39">
        <v>12105500</v>
      </c>
      <c r="IG31" s="39">
        <v>3193300</v>
      </c>
      <c r="II31" s="39">
        <v>181600</v>
      </c>
      <c r="IJ31" s="39">
        <v>362800</v>
      </c>
      <c r="IK31" s="39">
        <v>889000</v>
      </c>
      <c r="IM31" s="39">
        <v>108100</v>
      </c>
      <c r="IO31" s="39">
        <v>2143700</v>
      </c>
      <c r="IP31" s="39">
        <v>264000</v>
      </c>
      <c r="IQ31" s="39">
        <v>548600</v>
      </c>
      <c r="IS31" s="39">
        <v>941700</v>
      </c>
      <c r="IU31" s="39">
        <v>15648900</v>
      </c>
      <c r="IW31" s="39">
        <v>30365100</v>
      </c>
      <c r="IX31" s="39">
        <v>607000</v>
      </c>
      <c r="IY31" s="39">
        <v>0</v>
      </c>
      <c r="IZ31" s="39">
        <v>20200</v>
      </c>
      <c r="JA31" s="39">
        <v>12100</v>
      </c>
      <c r="JB31" s="39">
        <v>352100</v>
      </c>
      <c r="JC31" s="39">
        <v>34400</v>
      </c>
      <c r="JD31" s="39">
        <v>8100</v>
      </c>
      <c r="JF31" s="39">
        <v>295400</v>
      </c>
      <c r="JG31" s="39">
        <v>22300</v>
      </c>
      <c r="JH31" s="39">
        <v>10900</v>
      </c>
      <c r="JI31" s="39">
        <v>10100</v>
      </c>
      <c r="JJ31" s="39">
        <v>145700</v>
      </c>
      <c r="JK31" s="39">
        <v>36400</v>
      </c>
      <c r="JL31" s="39">
        <v>72800</v>
      </c>
      <c r="JO31" s="39">
        <v>10900</v>
      </c>
      <c r="JP31" s="39">
        <v>56700</v>
      </c>
      <c r="JQ31" s="39">
        <v>716300</v>
      </c>
      <c r="JS31" s="39">
        <v>2205500</v>
      </c>
      <c r="JT31" s="39">
        <v>1959500</v>
      </c>
      <c r="JV31" s="39">
        <v>21800</v>
      </c>
      <c r="JW31" s="39">
        <v>18100</v>
      </c>
      <c r="JX31" s="39">
        <v>460400</v>
      </c>
      <c r="JY31" s="39">
        <v>165100</v>
      </c>
      <c r="JZ31" s="39">
        <v>181400</v>
      </c>
      <c r="KB31" s="39">
        <v>381000</v>
      </c>
      <c r="KC31" s="39">
        <v>38100</v>
      </c>
      <c r="KD31" s="39">
        <v>26500</v>
      </c>
      <c r="KE31" s="39">
        <v>13200</v>
      </c>
      <c r="KF31" s="39">
        <v>339300</v>
      </c>
      <c r="KG31" s="39">
        <v>73500</v>
      </c>
      <c r="KH31" s="39">
        <v>157500</v>
      </c>
      <c r="KK31" s="39">
        <v>352000</v>
      </c>
      <c r="KL31" s="39">
        <v>100700</v>
      </c>
      <c r="KM31" s="39">
        <v>3628700</v>
      </c>
      <c r="KO31" s="39">
        <v>5884400</v>
      </c>
      <c r="KP31" s="39">
        <v>1436600</v>
      </c>
      <c r="KQ31" s="39">
        <v>0</v>
      </c>
      <c r="KR31" s="39">
        <v>109300</v>
      </c>
      <c r="KS31" s="39">
        <v>1133100</v>
      </c>
      <c r="KW31" s="39">
        <v>0</v>
      </c>
      <c r="KY31" s="39">
        <v>344000</v>
      </c>
      <c r="KZ31" s="39">
        <v>109300</v>
      </c>
      <c r="LA31" s="39">
        <v>12100</v>
      </c>
      <c r="LB31" s="39">
        <v>188200</v>
      </c>
      <c r="LC31" s="39">
        <v>323700</v>
      </c>
      <c r="LD31" s="39">
        <v>52600</v>
      </c>
      <c r="LE31" s="39">
        <v>188200</v>
      </c>
      <c r="LH31" s="39">
        <v>6900</v>
      </c>
      <c r="LI31" s="39">
        <v>910500</v>
      </c>
      <c r="LK31" s="39">
        <v>8308200</v>
      </c>
      <c r="LL31" s="39">
        <v>3897300</v>
      </c>
      <c r="LO31" s="39">
        <v>154200</v>
      </c>
      <c r="LP31" s="39">
        <v>1451500</v>
      </c>
      <c r="LV31" s="39">
        <v>431800</v>
      </c>
      <c r="LW31" s="39">
        <v>172400</v>
      </c>
      <c r="LX31" s="39">
        <v>30600</v>
      </c>
      <c r="LY31" s="39">
        <v>201800</v>
      </c>
      <c r="LZ31" s="39">
        <v>694000</v>
      </c>
      <c r="MA31" s="39">
        <v>103400</v>
      </c>
      <c r="MB31" s="39">
        <v>299700</v>
      </c>
      <c r="ME31" s="39">
        <v>7300</v>
      </c>
      <c r="MF31" s="39">
        <v>2857600</v>
      </c>
      <c r="MH31" s="39">
        <v>17485900</v>
      </c>
      <c r="MI31" s="39">
        <v>2063900</v>
      </c>
      <c r="MJ31" s="39">
        <v>0</v>
      </c>
      <c r="MK31" s="39">
        <v>0</v>
      </c>
      <c r="MM31" s="39">
        <v>991500</v>
      </c>
      <c r="MO31" s="39">
        <v>2800</v>
      </c>
      <c r="MP31" s="39">
        <v>6100</v>
      </c>
      <c r="MR31" s="39">
        <v>54600</v>
      </c>
      <c r="MS31" s="39">
        <v>2000</v>
      </c>
      <c r="MT31" s="39">
        <v>20200</v>
      </c>
      <c r="MU31" s="39">
        <v>32400</v>
      </c>
      <c r="MV31" s="39">
        <v>465400</v>
      </c>
      <c r="MW31" s="39">
        <v>34400</v>
      </c>
      <c r="MX31" s="39">
        <v>56700</v>
      </c>
      <c r="MZ31" s="39">
        <v>13400</v>
      </c>
      <c r="NA31" s="39">
        <v>1200</v>
      </c>
      <c r="NB31" s="39">
        <v>1800900</v>
      </c>
      <c r="ND31" s="39">
        <v>3140300</v>
      </c>
      <c r="NE31" s="39">
        <v>6248700</v>
      </c>
      <c r="NF31" s="39">
        <v>0</v>
      </c>
      <c r="NI31" s="39">
        <v>1281400</v>
      </c>
      <c r="NK31" s="39">
        <v>16500</v>
      </c>
      <c r="NL31" s="39">
        <v>181400</v>
      </c>
      <c r="NN31" s="39">
        <v>76200</v>
      </c>
      <c r="NO31" s="39">
        <v>2700</v>
      </c>
      <c r="NP31" s="39">
        <v>51000</v>
      </c>
      <c r="NQ31" s="39">
        <v>34500</v>
      </c>
      <c r="NR31" s="39">
        <v>1110400</v>
      </c>
      <c r="NS31" s="39">
        <v>87100</v>
      </c>
      <c r="NT31" s="39">
        <v>91400</v>
      </c>
      <c r="NV31" s="39">
        <v>589700</v>
      </c>
      <c r="NW31" s="39">
        <v>2300</v>
      </c>
      <c r="NX31" s="39">
        <v>9162600</v>
      </c>
      <c r="NZ31" s="39">
        <v>6994800</v>
      </c>
      <c r="OA31" s="39">
        <v>46500</v>
      </c>
      <c r="OB31" s="39">
        <v>32400</v>
      </c>
      <c r="OC31" s="39">
        <v>9300</v>
      </c>
      <c r="OD31" s="39">
        <v>0</v>
      </c>
      <c r="OE31" s="39">
        <v>2400</v>
      </c>
      <c r="OF31" s="39">
        <v>22300</v>
      </c>
      <c r="OG31" s="39" t="s">
        <v>68</v>
      </c>
      <c r="OH31" s="39">
        <v>3200</v>
      </c>
      <c r="OI31" s="39">
        <v>344000</v>
      </c>
      <c r="OJ31" s="39">
        <v>50600</v>
      </c>
      <c r="OK31" s="39">
        <v>124100</v>
      </c>
      <c r="OM31" s="39">
        <v>29500</v>
      </c>
      <c r="ON31" s="39">
        <v>408200</v>
      </c>
      <c r="OP31" s="39">
        <v>7600</v>
      </c>
      <c r="OQ31" s="39">
        <v>53200</v>
      </c>
      <c r="OR31" s="39" t="s">
        <v>68</v>
      </c>
      <c r="OS31" s="39">
        <v>7600</v>
      </c>
      <c r="OT31" s="39">
        <v>2131900</v>
      </c>
      <c r="OU31" s="39">
        <v>136000</v>
      </c>
    </row>
    <row r="32" spans="1:442" x14ac:dyDescent="0.25">
      <c r="A32" s="39">
        <v>1991</v>
      </c>
      <c r="B32" s="39">
        <v>4216800</v>
      </c>
      <c r="C32" s="39">
        <v>90277</v>
      </c>
      <c r="D32" s="39">
        <v>21805</v>
      </c>
      <c r="E32" s="39">
        <v>95166</v>
      </c>
      <c r="F32" s="39">
        <v>3140525</v>
      </c>
      <c r="J32" s="39">
        <v>1104804</v>
      </c>
      <c r="K32" s="39">
        <v>193902</v>
      </c>
      <c r="L32" s="39">
        <v>7193</v>
      </c>
      <c r="M32" s="39">
        <v>499013</v>
      </c>
      <c r="N32" s="39">
        <v>238170</v>
      </c>
      <c r="O32" s="39">
        <v>245695</v>
      </c>
      <c r="P32" s="39">
        <v>112877</v>
      </c>
      <c r="Q32" s="39">
        <v>841800</v>
      </c>
      <c r="R32" s="39">
        <v>198413</v>
      </c>
      <c r="S32" s="39">
        <v>180690</v>
      </c>
      <c r="U32" s="39">
        <v>597877</v>
      </c>
      <c r="V32" s="39">
        <v>24875</v>
      </c>
      <c r="W32" s="39">
        <v>82097</v>
      </c>
      <c r="X32" s="39">
        <v>6029662</v>
      </c>
      <c r="Y32" s="39">
        <v>1093</v>
      </c>
      <c r="Z32" s="39">
        <v>14160890</v>
      </c>
      <c r="AA32" s="39">
        <v>11617300</v>
      </c>
      <c r="AB32" s="39">
        <v>0</v>
      </c>
      <c r="AC32" s="39">
        <v>23300</v>
      </c>
      <c r="AD32" s="39">
        <v>100300</v>
      </c>
      <c r="AE32" s="39">
        <v>4224200</v>
      </c>
      <c r="AI32" s="39">
        <v>7412500</v>
      </c>
      <c r="AJ32" s="39">
        <v>5536600</v>
      </c>
      <c r="AK32" s="39">
        <v>18800</v>
      </c>
      <c r="AL32" s="39">
        <v>635000</v>
      </c>
      <c r="AM32" s="39">
        <v>342800</v>
      </c>
      <c r="AN32" s="39">
        <v>618100</v>
      </c>
      <c r="AO32" s="39">
        <v>121100</v>
      </c>
      <c r="AP32" s="39">
        <v>1793900</v>
      </c>
      <c r="AQ32" s="39">
        <v>409700</v>
      </c>
      <c r="AR32" s="39">
        <v>338700</v>
      </c>
      <c r="AT32" s="39">
        <v>1459900</v>
      </c>
      <c r="AU32" s="39">
        <v>1085000</v>
      </c>
      <c r="AV32" s="39">
        <v>134600</v>
      </c>
      <c r="AW32" s="39">
        <v>29192400</v>
      </c>
      <c r="AX32" s="39">
        <v>2400</v>
      </c>
      <c r="AY32" s="39">
        <v>31945600</v>
      </c>
      <c r="AZ32" s="39">
        <v>4905</v>
      </c>
      <c r="BA32" s="39">
        <v>25200</v>
      </c>
      <c r="BB32" s="39">
        <v>49300</v>
      </c>
      <c r="BC32" s="39">
        <v>1541</v>
      </c>
      <c r="BD32" s="39">
        <v>2525</v>
      </c>
      <c r="BE32" s="39">
        <v>18627</v>
      </c>
      <c r="BF32" s="39">
        <v>16100</v>
      </c>
      <c r="BG32" s="39">
        <v>1490</v>
      </c>
      <c r="BH32" s="39">
        <v>2378</v>
      </c>
      <c r="BI32" s="39">
        <v>183251</v>
      </c>
      <c r="BJ32" s="39">
        <v>8340</v>
      </c>
      <c r="BK32" s="39">
        <v>139800</v>
      </c>
      <c r="BL32" s="39">
        <v>7700</v>
      </c>
      <c r="BM32" s="39">
        <v>57200</v>
      </c>
      <c r="BN32" s="39">
        <v>45300</v>
      </c>
      <c r="BO32" s="39">
        <v>31600</v>
      </c>
      <c r="BP32" s="39">
        <v>3200</v>
      </c>
      <c r="BQ32" s="39">
        <v>5900</v>
      </c>
      <c r="BR32" s="39">
        <v>799000</v>
      </c>
      <c r="BS32" s="39">
        <v>25600</v>
      </c>
      <c r="BT32" s="39">
        <v>33200</v>
      </c>
      <c r="BV32" s="39">
        <v>0</v>
      </c>
      <c r="BW32" s="39">
        <v>16488</v>
      </c>
      <c r="BX32" s="39">
        <v>6500</v>
      </c>
      <c r="BY32" s="39">
        <v>1490</v>
      </c>
      <c r="BZ32" s="39">
        <v>2378</v>
      </c>
      <c r="CA32" s="39">
        <v>51006</v>
      </c>
      <c r="CB32" s="39">
        <v>4581</v>
      </c>
      <c r="CC32" s="39">
        <v>97000</v>
      </c>
      <c r="CF32" s="39">
        <v>0</v>
      </c>
      <c r="CG32" s="39">
        <v>40800</v>
      </c>
      <c r="CH32" s="39">
        <v>14000</v>
      </c>
      <c r="CJ32" s="39">
        <v>3200</v>
      </c>
      <c r="CK32" s="39">
        <v>5900</v>
      </c>
      <c r="CL32" s="39">
        <v>192300</v>
      </c>
      <c r="CM32" s="39">
        <v>15400</v>
      </c>
      <c r="CN32" s="39">
        <v>4000</v>
      </c>
      <c r="CO32" s="39">
        <v>1541</v>
      </c>
      <c r="CP32" s="39">
        <v>1643</v>
      </c>
      <c r="CQ32" s="39">
        <v>926</v>
      </c>
      <c r="CR32" s="39">
        <v>2400</v>
      </c>
      <c r="CS32" s="39">
        <v>0</v>
      </c>
      <c r="CU32" s="39">
        <v>67532</v>
      </c>
      <c r="CV32" s="39">
        <v>1533</v>
      </c>
      <c r="CW32" s="39">
        <v>10100</v>
      </c>
      <c r="CZ32" s="39">
        <v>7700</v>
      </c>
      <c r="DA32" s="39">
        <v>37200</v>
      </c>
      <c r="DB32" s="39">
        <v>1700</v>
      </c>
      <c r="DC32" s="39">
        <v>3900</v>
      </c>
      <c r="DE32" s="39">
        <v>0</v>
      </c>
      <c r="DG32" s="39">
        <v>323900</v>
      </c>
      <c r="DH32" s="39">
        <v>3300</v>
      </c>
      <c r="DI32" s="39">
        <v>12100</v>
      </c>
      <c r="DJ32" s="39">
        <v>0</v>
      </c>
      <c r="DM32" s="39">
        <v>882</v>
      </c>
      <c r="DN32" s="39">
        <v>1213</v>
      </c>
      <c r="DO32" s="39">
        <v>7200</v>
      </c>
      <c r="DQ32" s="39">
        <v>64713</v>
      </c>
      <c r="DR32" s="39">
        <v>2226</v>
      </c>
      <c r="DS32" s="39">
        <v>32700</v>
      </c>
      <c r="DX32" s="39">
        <v>20000</v>
      </c>
      <c r="DY32" s="39">
        <v>2800</v>
      </c>
      <c r="DZ32" s="39">
        <v>13700</v>
      </c>
      <c r="ED32" s="39">
        <v>257600</v>
      </c>
      <c r="EE32" s="39">
        <v>6900</v>
      </c>
      <c r="EF32" s="39">
        <v>153000</v>
      </c>
      <c r="EG32" s="39">
        <v>2640</v>
      </c>
      <c r="EH32" s="39">
        <v>3154</v>
      </c>
      <c r="EJ32" s="39">
        <v>293758</v>
      </c>
      <c r="EK32" s="39">
        <v>31756</v>
      </c>
      <c r="EL32" s="39">
        <v>0</v>
      </c>
      <c r="EM32" s="39">
        <v>25668</v>
      </c>
      <c r="EN32" s="39">
        <v>79000</v>
      </c>
      <c r="EO32" s="39">
        <v>0</v>
      </c>
      <c r="EP32" s="39">
        <v>1600</v>
      </c>
      <c r="EQ32" s="39">
        <v>25271</v>
      </c>
      <c r="ER32" s="39">
        <v>0</v>
      </c>
      <c r="ES32" s="39">
        <v>869744</v>
      </c>
      <c r="ET32" s="39">
        <v>37461</v>
      </c>
      <c r="EU32" s="39">
        <v>454000</v>
      </c>
      <c r="EV32" s="39">
        <v>0</v>
      </c>
      <c r="EW32" s="39">
        <v>3200</v>
      </c>
      <c r="EY32" s="39">
        <v>1870000</v>
      </c>
      <c r="EZ32" s="39">
        <v>880000</v>
      </c>
      <c r="FB32" s="39">
        <v>73000</v>
      </c>
      <c r="FC32" s="39">
        <v>178000</v>
      </c>
      <c r="FE32" s="39">
        <v>3400</v>
      </c>
      <c r="FF32" s="39">
        <v>66000</v>
      </c>
      <c r="FG32" s="39">
        <v>0</v>
      </c>
      <c r="FH32" s="39">
        <v>3990000</v>
      </c>
      <c r="FI32" s="39">
        <v>107800</v>
      </c>
      <c r="FJ32" s="39">
        <v>190200</v>
      </c>
      <c r="FK32" s="39">
        <v>61630</v>
      </c>
      <c r="FL32" s="39">
        <v>2979</v>
      </c>
      <c r="FM32" s="39">
        <v>26040</v>
      </c>
      <c r="FN32" s="39">
        <v>765538</v>
      </c>
      <c r="FO32" s="39">
        <v>132326</v>
      </c>
      <c r="FP32" s="39">
        <v>0</v>
      </c>
      <c r="FQ32" s="39">
        <v>153800</v>
      </c>
      <c r="FR32" s="39">
        <v>64700</v>
      </c>
      <c r="FS32" s="39">
        <v>0</v>
      </c>
      <c r="FT32" s="39">
        <v>20200</v>
      </c>
      <c r="FU32" s="39">
        <v>570228</v>
      </c>
      <c r="FV32" s="39">
        <v>0</v>
      </c>
      <c r="FW32" s="39">
        <v>1052931</v>
      </c>
      <c r="FX32" s="39">
        <v>180529</v>
      </c>
      <c r="FY32" s="39">
        <v>548700</v>
      </c>
      <c r="FZ32" s="39">
        <v>136100</v>
      </c>
      <c r="GA32" s="39">
        <v>2700</v>
      </c>
      <c r="GB32" s="39">
        <v>45400</v>
      </c>
      <c r="GC32" s="39">
        <v>5308800</v>
      </c>
      <c r="GD32" s="39">
        <v>3628700</v>
      </c>
      <c r="GF32" s="39">
        <v>393700</v>
      </c>
      <c r="GG32" s="39">
        <v>137300</v>
      </c>
      <c r="GI32" s="39">
        <v>43200</v>
      </c>
      <c r="GJ32" s="39">
        <v>1388000</v>
      </c>
      <c r="GL32" s="39">
        <v>7257500</v>
      </c>
      <c r="GM32" s="39">
        <v>623100</v>
      </c>
      <c r="HJ32" s="39">
        <v>3783800</v>
      </c>
      <c r="HK32" s="39">
        <v>26007</v>
      </c>
      <c r="HM32" s="39">
        <v>3073953</v>
      </c>
      <c r="HO32" s="39">
        <v>43967</v>
      </c>
      <c r="HP32" s="39">
        <v>17806</v>
      </c>
      <c r="HQ32" s="39">
        <v>499013</v>
      </c>
      <c r="HR32" s="39">
        <v>238170</v>
      </c>
      <c r="HS32" s="39">
        <v>44400</v>
      </c>
      <c r="HT32" s="39">
        <v>112877</v>
      </c>
      <c r="HU32" s="39">
        <v>659700</v>
      </c>
      <c r="HV32" s="39">
        <v>198413</v>
      </c>
      <c r="HW32" s="39">
        <v>155400</v>
      </c>
      <c r="HY32" s="39">
        <v>24875</v>
      </c>
      <c r="IA32" s="39">
        <v>3570031</v>
      </c>
      <c r="IB32" s="39">
        <v>1093</v>
      </c>
      <c r="IC32" s="39">
        <v>13890320</v>
      </c>
      <c r="ID32" s="39">
        <v>10374600</v>
      </c>
      <c r="IG32" s="39">
        <v>4141400</v>
      </c>
      <c r="II32" s="39">
        <v>226000</v>
      </c>
      <c r="IJ32" s="39">
        <v>517100</v>
      </c>
      <c r="IK32" s="39">
        <v>635000</v>
      </c>
      <c r="IL32" s="39">
        <v>342800</v>
      </c>
      <c r="IM32" s="39">
        <v>97900</v>
      </c>
      <c r="IN32" s="39">
        <v>121100</v>
      </c>
      <c r="IO32" s="39">
        <v>1394200</v>
      </c>
      <c r="IP32" s="39">
        <v>409700</v>
      </c>
      <c r="IQ32" s="39">
        <v>284500</v>
      </c>
      <c r="IS32" s="39">
        <v>1085000</v>
      </c>
      <c r="IU32" s="39">
        <v>15422200</v>
      </c>
      <c r="IV32" s="39">
        <v>2400</v>
      </c>
      <c r="IW32" s="39">
        <v>31080200</v>
      </c>
      <c r="IX32" s="39">
        <v>505900</v>
      </c>
      <c r="IY32" s="39">
        <v>15194</v>
      </c>
      <c r="IZ32" s="39">
        <v>15672</v>
      </c>
      <c r="JA32" s="39">
        <v>8131</v>
      </c>
      <c r="JB32" s="39">
        <v>507776</v>
      </c>
      <c r="JC32" s="39">
        <v>40458</v>
      </c>
      <c r="JD32" s="39">
        <v>11706</v>
      </c>
      <c r="JE32" s="39">
        <v>1093</v>
      </c>
      <c r="JF32" s="39">
        <v>250083</v>
      </c>
      <c r="JG32" s="39">
        <v>54040</v>
      </c>
      <c r="JH32" s="39">
        <v>12100</v>
      </c>
      <c r="JI32" s="39">
        <v>6601</v>
      </c>
      <c r="JJ32" s="39">
        <v>109300</v>
      </c>
      <c r="JK32" s="39">
        <v>51557</v>
      </c>
      <c r="JL32" s="39">
        <v>32000</v>
      </c>
      <c r="JO32" s="39">
        <v>10711</v>
      </c>
      <c r="JP32" s="39">
        <v>73800</v>
      </c>
      <c r="JQ32" s="39">
        <v>737599</v>
      </c>
      <c r="JR32" s="39">
        <v>1093</v>
      </c>
      <c r="JS32" s="39">
        <v>2173054</v>
      </c>
      <c r="JT32" s="39">
        <v>1426100</v>
      </c>
      <c r="JV32" s="39">
        <v>17400</v>
      </c>
      <c r="JW32" s="39">
        <v>7300</v>
      </c>
      <c r="JX32" s="39">
        <v>796100</v>
      </c>
      <c r="JY32" s="39">
        <v>205700</v>
      </c>
      <c r="JZ32" s="39">
        <v>317500</v>
      </c>
      <c r="KA32" s="39">
        <v>2600</v>
      </c>
      <c r="KB32" s="39">
        <v>330200</v>
      </c>
      <c r="KC32" s="39">
        <v>64000</v>
      </c>
      <c r="KD32" s="39">
        <v>30600</v>
      </c>
      <c r="KE32" s="39">
        <v>8900</v>
      </c>
      <c r="KF32" s="39">
        <v>222100</v>
      </c>
      <c r="KG32" s="39">
        <v>84400</v>
      </c>
      <c r="KH32" s="39">
        <v>61000</v>
      </c>
      <c r="KK32" s="39">
        <v>453600</v>
      </c>
      <c r="KL32" s="39">
        <v>124300</v>
      </c>
      <c r="KM32" s="39">
        <v>3538000</v>
      </c>
      <c r="KN32" s="39">
        <v>2400</v>
      </c>
      <c r="KO32" s="39">
        <v>4806300</v>
      </c>
      <c r="KP32" s="39">
        <v>1254500</v>
      </c>
      <c r="KQ32" s="39">
        <v>0</v>
      </c>
      <c r="KR32" s="39">
        <v>87035</v>
      </c>
      <c r="KS32" s="39">
        <v>1359352</v>
      </c>
      <c r="KW32" s="39">
        <v>0</v>
      </c>
      <c r="KX32" s="39">
        <v>3000</v>
      </c>
      <c r="KY32" s="39">
        <v>220397</v>
      </c>
      <c r="KZ32" s="39">
        <v>179200</v>
      </c>
      <c r="LA32" s="39">
        <v>12100</v>
      </c>
      <c r="LB32" s="39">
        <v>82047</v>
      </c>
      <c r="LC32" s="39">
        <v>206400</v>
      </c>
      <c r="LD32" s="39">
        <v>79251</v>
      </c>
      <c r="LE32" s="39">
        <v>91000</v>
      </c>
      <c r="LH32" s="39">
        <v>7097</v>
      </c>
      <c r="LI32" s="39">
        <v>984247</v>
      </c>
      <c r="LJ32" s="39">
        <v>0</v>
      </c>
      <c r="LK32" s="39">
        <v>8595120</v>
      </c>
      <c r="LL32" s="39">
        <v>3069900</v>
      </c>
      <c r="LO32" s="39">
        <v>93000</v>
      </c>
      <c r="LP32" s="39">
        <v>1723700</v>
      </c>
      <c r="LU32" s="39">
        <v>8600</v>
      </c>
      <c r="LV32" s="39">
        <v>266700</v>
      </c>
      <c r="LW32" s="39">
        <v>272200</v>
      </c>
      <c r="LX32" s="39">
        <v>26500</v>
      </c>
      <c r="LY32" s="39">
        <v>81700</v>
      </c>
      <c r="LZ32" s="39">
        <v>385600</v>
      </c>
      <c r="MA32" s="39">
        <v>160600</v>
      </c>
      <c r="MB32" s="39">
        <v>147300</v>
      </c>
      <c r="ME32" s="39">
        <v>8200</v>
      </c>
      <c r="MF32" s="39">
        <v>3719500</v>
      </c>
      <c r="MG32" s="39">
        <v>0</v>
      </c>
      <c r="MH32" s="39">
        <v>18501200</v>
      </c>
      <c r="MI32" s="39">
        <v>2023400</v>
      </c>
      <c r="MJ32" s="39">
        <v>10813</v>
      </c>
      <c r="MK32" s="39">
        <v>0</v>
      </c>
      <c r="MM32" s="39">
        <v>1206825</v>
      </c>
      <c r="MO32" s="39">
        <v>3509</v>
      </c>
      <c r="MP32" s="39">
        <v>6100</v>
      </c>
      <c r="MQ32" s="39">
        <v>3100</v>
      </c>
      <c r="MR32" s="39">
        <v>28533</v>
      </c>
      <c r="MS32" s="39">
        <v>4930</v>
      </c>
      <c r="MT32" s="39">
        <v>20200</v>
      </c>
      <c r="MU32" s="39">
        <v>24229</v>
      </c>
      <c r="MV32" s="39">
        <v>344000</v>
      </c>
      <c r="MW32" s="39">
        <v>67605</v>
      </c>
      <c r="MX32" s="39">
        <v>32400</v>
      </c>
      <c r="MZ32" s="39">
        <v>14164</v>
      </c>
      <c r="NA32" s="39">
        <v>1200</v>
      </c>
      <c r="NB32" s="39">
        <v>1848185</v>
      </c>
      <c r="NC32" s="39">
        <v>0</v>
      </c>
      <c r="ND32" s="39">
        <v>3122146</v>
      </c>
      <c r="NE32" s="39">
        <v>5878600</v>
      </c>
      <c r="NF32" s="39">
        <v>0</v>
      </c>
      <c r="NI32" s="39">
        <v>1621600</v>
      </c>
      <c r="NK32" s="39">
        <v>20300</v>
      </c>
      <c r="NL32" s="39">
        <v>199600</v>
      </c>
      <c r="NM32" s="39">
        <v>7600</v>
      </c>
      <c r="NN32" s="39">
        <v>38100</v>
      </c>
      <c r="NO32" s="39">
        <v>6600</v>
      </c>
      <c r="NP32" s="39">
        <v>40800</v>
      </c>
      <c r="NQ32" s="39">
        <v>30500</v>
      </c>
      <c r="NR32" s="39">
        <v>786500</v>
      </c>
      <c r="NS32" s="39">
        <v>164700</v>
      </c>
      <c r="NT32" s="39">
        <v>76200</v>
      </c>
      <c r="NV32" s="39">
        <v>631400</v>
      </c>
      <c r="NW32" s="39">
        <v>2100</v>
      </c>
      <c r="NX32" s="39">
        <v>8164700</v>
      </c>
      <c r="NY32" s="39">
        <v>0</v>
      </c>
      <c r="NZ32" s="39">
        <v>7772700</v>
      </c>
      <c r="OA32" s="39">
        <v>40500</v>
      </c>
      <c r="OB32" s="39">
        <v>40532</v>
      </c>
      <c r="OC32" s="39">
        <v>9489</v>
      </c>
      <c r="OD32" s="39">
        <v>0</v>
      </c>
      <c r="OE32" s="39">
        <v>3200</v>
      </c>
      <c r="OF32" s="39">
        <v>22300</v>
      </c>
      <c r="OG32" s="39" t="s">
        <v>68</v>
      </c>
      <c r="OH32" s="39">
        <v>2000</v>
      </c>
      <c r="OI32" s="39">
        <v>348800</v>
      </c>
      <c r="OJ32" s="39">
        <v>44240</v>
      </c>
      <c r="OK32" s="39">
        <v>100200</v>
      </c>
      <c r="OM32" s="39">
        <v>37400</v>
      </c>
      <c r="ON32" s="39">
        <v>453600</v>
      </c>
      <c r="OP32" s="39">
        <v>8200</v>
      </c>
      <c r="OQ32" s="39">
        <v>52800</v>
      </c>
      <c r="OR32" s="39" t="s">
        <v>68</v>
      </c>
      <c r="OS32" s="39">
        <v>4400</v>
      </c>
      <c r="OT32" s="39">
        <v>1723700</v>
      </c>
      <c r="OU32" s="39">
        <v>108900</v>
      </c>
      <c r="OW32" s="39">
        <v>26007</v>
      </c>
      <c r="PD32" s="39">
        <v>238170</v>
      </c>
      <c r="PF32" s="39">
        <v>112877</v>
      </c>
      <c r="PX32" s="39">
        <v>342800</v>
      </c>
      <c r="PZ32" s="39">
        <v>121100</v>
      </c>
    </row>
    <row r="33" spans="1:451" x14ac:dyDescent="0.25">
      <c r="A33" s="39">
        <v>1992</v>
      </c>
      <c r="B33" s="39">
        <v>3792200</v>
      </c>
      <c r="C33" s="39">
        <v>63700</v>
      </c>
      <c r="D33" s="39">
        <v>17200</v>
      </c>
      <c r="E33" s="39">
        <v>92300</v>
      </c>
      <c r="F33" s="39">
        <v>3045300</v>
      </c>
      <c r="J33" s="39">
        <v>857700</v>
      </c>
      <c r="K33" s="39">
        <v>203300</v>
      </c>
      <c r="L33" s="39">
        <v>4600</v>
      </c>
      <c r="M33" s="39">
        <v>254900</v>
      </c>
      <c r="N33" s="39">
        <v>267100</v>
      </c>
      <c r="O33" s="39">
        <v>199100</v>
      </c>
      <c r="P33" s="39">
        <v>110200</v>
      </c>
      <c r="Q33" s="39">
        <v>1241700</v>
      </c>
      <c r="R33" s="39">
        <v>259000</v>
      </c>
      <c r="S33" s="39">
        <v>145400</v>
      </c>
      <c r="U33" s="39">
        <v>621900</v>
      </c>
      <c r="V33" s="39">
        <v>22600</v>
      </c>
      <c r="W33" s="39">
        <v>51000</v>
      </c>
      <c r="X33" s="39">
        <v>6414200</v>
      </c>
      <c r="Y33" s="39">
        <v>1200</v>
      </c>
      <c r="Z33" s="39">
        <v>13829700</v>
      </c>
      <c r="AA33" s="39">
        <v>11031500</v>
      </c>
      <c r="AB33" s="39">
        <v>73200</v>
      </c>
      <c r="AC33" s="39">
        <v>10750</v>
      </c>
      <c r="AD33" s="39">
        <v>124100</v>
      </c>
      <c r="AE33" s="39">
        <v>3872400</v>
      </c>
      <c r="AI33" s="39">
        <v>4882600</v>
      </c>
      <c r="AJ33" s="39">
        <v>5273800</v>
      </c>
      <c r="AK33" s="39">
        <v>11200</v>
      </c>
      <c r="AL33" s="39">
        <v>336600</v>
      </c>
      <c r="AM33" s="39">
        <v>349000</v>
      </c>
      <c r="AN33" s="39">
        <v>604100</v>
      </c>
      <c r="AO33" s="39">
        <v>133300</v>
      </c>
      <c r="AP33" s="39">
        <v>2828500</v>
      </c>
      <c r="AQ33" s="39">
        <v>504800</v>
      </c>
      <c r="AR33" s="39">
        <v>281100</v>
      </c>
      <c r="AT33" s="39">
        <v>1453300</v>
      </c>
      <c r="AU33" s="39">
        <v>775700</v>
      </c>
      <c r="AV33" s="39">
        <v>64800</v>
      </c>
      <c r="AW33" s="39">
        <v>27694600</v>
      </c>
      <c r="AX33" s="39">
        <v>2800</v>
      </c>
      <c r="AY33" s="39">
        <v>29877200</v>
      </c>
      <c r="AZ33" s="39">
        <v>5000</v>
      </c>
      <c r="BA33" s="39">
        <v>32700</v>
      </c>
      <c r="BB33" s="39">
        <v>52800</v>
      </c>
      <c r="BC33" s="39">
        <v>2000</v>
      </c>
      <c r="BD33" s="39">
        <v>2600</v>
      </c>
      <c r="BE33" s="39">
        <v>13400</v>
      </c>
      <c r="BF33" s="39">
        <v>23800</v>
      </c>
      <c r="BG33" s="39">
        <v>0</v>
      </c>
      <c r="BH33" s="39">
        <v>3600</v>
      </c>
      <c r="BI33" s="39">
        <v>187400</v>
      </c>
      <c r="BJ33" s="39">
        <v>7900</v>
      </c>
      <c r="BK33" s="39">
        <v>206900</v>
      </c>
      <c r="BL33" s="39">
        <v>11400</v>
      </c>
      <c r="BM33" s="39">
        <v>55600</v>
      </c>
      <c r="BN33" s="39">
        <v>46200</v>
      </c>
      <c r="BO33" s="39">
        <v>70900</v>
      </c>
      <c r="BP33" s="39">
        <v>0</v>
      </c>
      <c r="BQ33" s="39">
        <v>8500</v>
      </c>
      <c r="BR33" s="39">
        <v>1290000</v>
      </c>
      <c r="BS33" s="39">
        <v>32600</v>
      </c>
      <c r="BT33" s="39">
        <v>35000</v>
      </c>
      <c r="BV33" s="39">
        <v>0</v>
      </c>
      <c r="BW33" s="39">
        <v>12100</v>
      </c>
      <c r="BX33" s="39">
        <v>8100</v>
      </c>
      <c r="BY33" s="39">
        <v>0</v>
      </c>
      <c r="BZ33" s="39">
        <v>3600</v>
      </c>
      <c r="CA33" s="39">
        <v>51400</v>
      </c>
      <c r="CB33" s="39">
        <v>5400</v>
      </c>
      <c r="CC33" s="39">
        <v>141200</v>
      </c>
      <c r="CF33" s="39">
        <v>0</v>
      </c>
      <c r="CG33" s="39">
        <v>41600</v>
      </c>
      <c r="CH33" s="39">
        <v>25400</v>
      </c>
      <c r="CJ33" s="39">
        <v>0</v>
      </c>
      <c r="CK33" s="39">
        <v>8500</v>
      </c>
      <c r="CL33" s="39">
        <v>435400</v>
      </c>
      <c r="CM33" s="39">
        <v>22900</v>
      </c>
      <c r="CN33" s="39">
        <v>3600</v>
      </c>
      <c r="CO33" s="39">
        <v>2000</v>
      </c>
      <c r="CP33" s="39">
        <v>1200</v>
      </c>
      <c r="CQ33" s="39">
        <v>700</v>
      </c>
      <c r="CR33" s="39">
        <v>4000</v>
      </c>
      <c r="CS33" s="39">
        <v>0</v>
      </c>
      <c r="CU33" s="39">
        <v>69600</v>
      </c>
      <c r="CV33" s="39">
        <v>1100</v>
      </c>
      <c r="CW33" s="39">
        <v>14300</v>
      </c>
      <c r="CZ33" s="39">
        <v>11400</v>
      </c>
      <c r="DA33" s="39">
        <v>24500</v>
      </c>
      <c r="DB33" s="39">
        <v>2500</v>
      </c>
      <c r="DC33" s="39">
        <v>13900</v>
      </c>
      <c r="DE33" s="39">
        <v>0</v>
      </c>
      <c r="DG33" s="39">
        <v>468100</v>
      </c>
      <c r="DH33" s="39">
        <v>4900</v>
      </c>
      <c r="DI33" s="39">
        <v>14200</v>
      </c>
      <c r="DJ33" s="39">
        <v>0</v>
      </c>
      <c r="DM33" s="39">
        <v>1400</v>
      </c>
      <c r="DN33" s="39">
        <v>600</v>
      </c>
      <c r="DO33" s="39">
        <v>11700</v>
      </c>
      <c r="DQ33" s="39">
        <v>66400</v>
      </c>
      <c r="DR33" s="39">
        <v>1400</v>
      </c>
      <c r="DS33" s="39">
        <v>51400</v>
      </c>
      <c r="DX33" s="39">
        <v>31100</v>
      </c>
      <c r="DY33" s="39">
        <v>2100</v>
      </c>
      <c r="DZ33" s="39">
        <v>31600</v>
      </c>
      <c r="ED33" s="39">
        <v>386500</v>
      </c>
      <c r="EE33" s="39">
        <v>4800</v>
      </c>
      <c r="EF33" s="39">
        <v>160000</v>
      </c>
      <c r="EG33" s="39">
        <v>2600</v>
      </c>
      <c r="EH33" s="39">
        <v>1000</v>
      </c>
      <c r="EJ33" s="39">
        <v>275000</v>
      </c>
      <c r="EK33" s="39">
        <v>33500</v>
      </c>
      <c r="EL33" s="39">
        <v>0</v>
      </c>
      <c r="EM33" s="39">
        <v>27500</v>
      </c>
      <c r="EN33" s="39">
        <v>93000</v>
      </c>
      <c r="EO33" s="39">
        <v>0</v>
      </c>
      <c r="EP33" s="39">
        <v>600</v>
      </c>
      <c r="EQ33" s="39">
        <v>31500</v>
      </c>
      <c r="ER33" s="39">
        <v>0</v>
      </c>
      <c r="ES33" s="39">
        <v>880000</v>
      </c>
      <c r="ET33" s="39">
        <v>36200</v>
      </c>
      <c r="EU33" s="39">
        <v>560000</v>
      </c>
      <c r="EV33" s="39">
        <v>5000</v>
      </c>
      <c r="EW33" s="39">
        <v>950</v>
      </c>
      <c r="EY33" s="39">
        <v>1430000</v>
      </c>
      <c r="EZ33" s="39">
        <v>900000</v>
      </c>
      <c r="FB33" s="39">
        <v>91000</v>
      </c>
      <c r="FC33" s="39">
        <v>276000</v>
      </c>
      <c r="FE33" s="39">
        <v>1500</v>
      </c>
      <c r="FF33" s="39">
        <v>84000</v>
      </c>
      <c r="FG33" s="39">
        <v>0</v>
      </c>
      <c r="FH33" s="39">
        <v>4300000</v>
      </c>
      <c r="FI33" s="39">
        <v>120500</v>
      </c>
      <c r="FJ33" s="39">
        <v>174000</v>
      </c>
      <c r="FK33" s="39">
        <v>42100</v>
      </c>
      <c r="FL33" s="39">
        <v>2000</v>
      </c>
      <c r="FM33" s="39">
        <v>14200</v>
      </c>
      <c r="FN33" s="39">
        <v>567000</v>
      </c>
      <c r="FO33" s="39">
        <v>139600</v>
      </c>
      <c r="FP33" s="39">
        <v>0</v>
      </c>
      <c r="FQ33" s="39">
        <v>121400</v>
      </c>
      <c r="FR33" s="39">
        <v>72800</v>
      </c>
      <c r="FS33" s="39">
        <v>0</v>
      </c>
      <c r="FT33" s="39">
        <v>12100</v>
      </c>
      <c r="FU33" s="39">
        <v>586800</v>
      </c>
      <c r="FV33" s="39">
        <v>0</v>
      </c>
      <c r="FW33" s="39">
        <v>991500</v>
      </c>
      <c r="FX33" s="39">
        <v>297400</v>
      </c>
      <c r="FY33" s="39">
        <v>631400</v>
      </c>
      <c r="FZ33" s="39">
        <v>45800</v>
      </c>
      <c r="GA33" s="39">
        <v>3300</v>
      </c>
      <c r="GB33" s="39">
        <v>29500</v>
      </c>
      <c r="GC33" s="39">
        <v>3400000</v>
      </c>
      <c r="GD33" s="39">
        <v>3311200</v>
      </c>
      <c r="GF33" s="39">
        <v>381000</v>
      </c>
      <c r="GG33" s="39">
        <v>177400</v>
      </c>
      <c r="GI33" s="39">
        <v>27900</v>
      </c>
      <c r="GJ33" s="39">
        <v>1360800</v>
      </c>
      <c r="GL33" s="39">
        <v>6713200</v>
      </c>
      <c r="GM33" s="39">
        <v>1330800</v>
      </c>
      <c r="HJ33" s="39">
        <v>3371000</v>
      </c>
      <c r="HK33" s="39">
        <v>19000</v>
      </c>
      <c r="HM33" s="39">
        <v>2994700</v>
      </c>
      <c r="HO33" s="39">
        <v>13700</v>
      </c>
      <c r="HP33" s="39">
        <v>14200</v>
      </c>
      <c r="HQ33" s="39">
        <v>254900</v>
      </c>
      <c r="HR33" s="39">
        <v>267100</v>
      </c>
      <c r="HS33" s="39">
        <v>34400</v>
      </c>
      <c r="HT33" s="39">
        <v>110200</v>
      </c>
      <c r="HU33" s="39">
        <v>1015700</v>
      </c>
      <c r="HV33" s="39">
        <v>259000</v>
      </c>
      <c r="HW33" s="39">
        <v>131500</v>
      </c>
      <c r="HY33" s="39">
        <v>22600</v>
      </c>
      <c r="IA33" s="39">
        <v>4006300</v>
      </c>
      <c r="IB33" s="39">
        <v>1200</v>
      </c>
      <c r="IC33" s="39">
        <v>13443700</v>
      </c>
      <c r="ID33" s="39">
        <v>9579900</v>
      </c>
      <c r="IE33" s="39">
        <v>22400</v>
      </c>
      <c r="IG33" s="39">
        <v>3810200</v>
      </c>
      <c r="II33" s="39">
        <v>41200</v>
      </c>
      <c r="IJ33" s="39">
        <v>258600</v>
      </c>
      <c r="IK33" s="39">
        <v>336600</v>
      </c>
      <c r="IL33" s="39">
        <v>349000</v>
      </c>
      <c r="IM33" s="39">
        <v>81600</v>
      </c>
      <c r="IN33" s="39">
        <v>133300</v>
      </c>
      <c r="IO33" s="39">
        <v>2254800</v>
      </c>
      <c r="IP33" s="39">
        <v>504800</v>
      </c>
      <c r="IQ33" s="39">
        <v>250200</v>
      </c>
      <c r="IS33" s="39">
        <v>775700</v>
      </c>
      <c r="IU33" s="39">
        <v>13997900</v>
      </c>
      <c r="IV33" s="39">
        <v>2800</v>
      </c>
      <c r="IW33" s="39">
        <v>28327400</v>
      </c>
      <c r="IX33" s="39">
        <v>424900</v>
      </c>
      <c r="IY33" s="39">
        <v>14100</v>
      </c>
      <c r="IZ33" s="39">
        <v>14200</v>
      </c>
      <c r="JA33" s="39">
        <v>7300</v>
      </c>
      <c r="JB33" s="39">
        <v>627300</v>
      </c>
      <c r="JC33" s="39">
        <v>12100</v>
      </c>
      <c r="JD33" s="39">
        <v>6100</v>
      </c>
      <c r="JE33" s="39">
        <v>2400</v>
      </c>
      <c r="JF33" s="39">
        <v>133500</v>
      </c>
      <c r="JG33" s="39">
        <v>62700</v>
      </c>
      <c r="JH33" s="39">
        <v>8100</v>
      </c>
      <c r="JI33" s="39">
        <v>2800</v>
      </c>
      <c r="JJ33" s="39">
        <v>194200</v>
      </c>
      <c r="JK33" s="39">
        <v>48600</v>
      </c>
      <c r="JL33" s="39">
        <v>30400</v>
      </c>
      <c r="JO33" s="39">
        <v>9700</v>
      </c>
      <c r="JP33" s="39">
        <v>42500</v>
      </c>
      <c r="JQ33" s="39">
        <v>789100</v>
      </c>
      <c r="JR33" s="39">
        <v>1200</v>
      </c>
      <c r="JS33" s="39">
        <v>2084100</v>
      </c>
      <c r="JT33" s="39">
        <v>1567600</v>
      </c>
      <c r="JU33" s="39">
        <v>16700</v>
      </c>
      <c r="JV33" s="39">
        <v>6500</v>
      </c>
      <c r="JW33" s="39">
        <v>7300</v>
      </c>
      <c r="JX33" s="39">
        <v>986600</v>
      </c>
      <c r="JY33" s="39">
        <v>35600</v>
      </c>
      <c r="JZ33" s="39">
        <v>95300</v>
      </c>
      <c r="KA33" s="39">
        <v>6100</v>
      </c>
      <c r="KB33" s="39">
        <v>208300</v>
      </c>
      <c r="KC33" s="39">
        <v>79400</v>
      </c>
      <c r="KD33" s="39">
        <v>25500</v>
      </c>
      <c r="KE33" s="39">
        <v>3500</v>
      </c>
      <c r="KF33" s="39">
        <v>555200</v>
      </c>
      <c r="KG33" s="39">
        <v>108900</v>
      </c>
      <c r="KH33" s="39">
        <v>66000</v>
      </c>
      <c r="KK33" s="39">
        <v>335700</v>
      </c>
      <c r="KL33" s="39">
        <v>55300</v>
      </c>
      <c r="KM33" s="39">
        <v>3374700</v>
      </c>
      <c r="KN33" s="39">
        <v>2800</v>
      </c>
      <c r="KO33" s="39">
        <v>5807700</v>
      </c>
      <c r="KP33" s="39">
        <v>1185700</v>
      </c>
      <c r="KQ33" s="39">
        <v>0</v>
      </c>
      <c r="KR33" s="39">
        <v>85000</v>
      </c>
      <c r="KS33" s="39">
        <v>1254500</v>
      </c>
      <c r="KW33" s="39">
        <v>0</v>
      </c>
      <c r="KX33" s="39">
        <v>1000</v>
      </c>
      <c r="KY33" s="39">
        <v>105200</v>
      </c>
      <c r="KZ33" s="39">
        <v>186200</v>
      </c>
      <c r="LA33" s="39">
        <v>8100</v>
      </c>
      <c r="LB33" s="39">
        <v>93100</v>
      </c>
      <c r="LC33" s="39">
        <v>335900</v>
      </c>
      <c r="LD33" s="39">
        <v>133500</v>
      </c>
      <c r="LE33" s="39">
        <v>62700</v>
      </c>
      <c r="LH33" s="39">
        <v>7300</v>
      </c>
      <c r="LI33" s="39">
        <v>1133100</v>
      </c>
      <c r="LJ33" s="39">
        <v>0</v>
      </c>
      <c r="LK33" s="39">
        <v>8284100</v>
      </c>
      <c r="LL33" s="39">
        <v>3157000</v>
      </c>
      <c r="LO33" s="39">
        <v>116800</v>
      </c>
      <c r="LP33" s="39">
        <v>1474200</v>
      </c>
      <c r="LU33" s="39">
        <v>1900</v>
      </c>
      <c r="LV33" s="39">
        <v>109200</v>
      </c>
      <c r="LW33" s="39">
        <v>254000</v>
      </c>
      <c r="LX33" s="39">
        <v>17300</v>
      </c>
      <c r="LY33" s="39">
        <v>109700</v>
      </c>
      <c r="LZ33" s="39">
        <v>663200</v>
      </c>
      <c r="MA33" s="39">
        <v>244900</v>
      </c>
      <c r="MB33" s="39">
        <v>109200</v>
      </c>
      <c r="ME33" s="39">
        <v>8400</v>
      </c>
      <c r="MF33" s="39">
        <v>3002800</v>
      </c>
      <c r="MG33" s="39">
        <v>0</v>
      </c>
      <c r="MH33" s="39">
        <v>16192100</v>
      </c>
      <c r="MI33" s="39">
        <v>1760400</v>
      </c>
      <c r="MJ33" s="39">
        <v>4900</v>
      </c>
      <c r="MK33" s="39">
        <v>0</v>
      </c>
      <c r="MM33" s="39">
        <v>1112900</v>
      </c>
      <c r="MO33" s="39">
        <v>1600</v>
      </c>
      <c r="MP33" s="39">
        <v>8100</v>
      </c>
      <c r="MQ33" s="39">
        <v>1200</v>
      </c>
      <c r="MR33" s="39">
        <v>16200</v>
      </c>
      <c r="MS33" s="39">
        <v>18200</v>
      </c>
      <c r="MT33" s="39">
        <v>18200</v>
      </c>
      <c r="MU33" s="39">
        <v>14300</v>
      </c>
      <c r="MV33" s="39">
        <v>485600</v>
      </c>
      <c r="MW33" s="39">
        <v>76900</v>
      </c>
      <c r="MX33" s="39">
        <v>38400</v>
      </c>
      <c r="MZ33" s="39">
        <v>12900</v>
      </c>
      <c r="NA33" s="39">
        <v>1200</v>
      </c>
      <c r="NB33" s="39">
        <v>2084100</v>
      </c>
      <c r="NC33" s="39">
        <v>0</v>
      </c>
      <c r="ND33" s="39">
        <v>3075500</v>
      </c>
      <c r="NE33" s="39">
        <v>4855300</v>
      </c>
      <c r="NF33" s="39">
        <v>5700</v>
      </c>
      <c r="NI33" s="39">
        <v>1349400</v>
      </c>
      <c r="NK33" s="39">
        <v>5600</v>
      </c>
      <c r="NL33" s="39">
        <v>163300</v>
      </c>
      <c r="NM33" s="39">
        <v>3200</v>
      </c>
      <c r="NN33" s="39">
        <v>19100</v>
      </c>
      <c r="NO33" s="39">
        <v>15600</v>
      </c>
      <c r="NP33" s="39">
        <v>38800</v>
      </c>
      <c r="NQ33" s="39">
        <v>20100</v>
      </c>
      <c r="NR33" s="39">
        <v>1036400</v>
      </c>
      <c r="NS33" s="39">
        <v>151000</v>
      </c>
      <c r="NT33" s="39">
        <v>75000</v>
      </c>
      <c r="NV33" s="39">
        <v>440000</v>
      </c>
      <c r="NW33" s="39">
        <v>1100</v>
      </c>
      <c r="NX33" s="39">
        <v>7620400</v>
      </c>
      <c r="NY33" s="39">
        <v>0</v>
      </c>
      <c r="NZ33" s="39">
        <v>6327600</v>
      </c>
      <c r="OA33" s="39">
        <v>34400</v>
      </c>
      <c r="OB33" s="39">
        <v>36400</v>
      </c>
      <c r="OC33" s="39">
        <v>13400</v>
      </c>
      <c r="OD33" s="39">
        <v>0</v>
      </c>
      <c r="OE33" s="39">
        <v>2400</v>
      </c>
      <c r="OF33" s="39">
        <v>36400</v>
      </c>
      <c r="OG33" s="39" t="s">
        <v>68</v>
      </c>
      <c r="OH33" s="39">
        <v>1200</v>
      </c>
      <c r="OI33" s="39">
        <v>344000</v>
      </c>
      <c r="OJ33" s="39">
        <v>44500</v>
      </c>
      <c r="OK33" s="39">
        <v>53300</v>
      </c>
      <c r="OM33" s="39">
        <v>32700</v>
      </c>
      <c r="ON33" s="39">
        <v>748400</v>
      </c>
      <c r="OP33" s="39">
        <v>4300</v>
      </c>
      <c r="OQ33" s="39">
        <v>49400</v>
      </c>
      <c r="OR33" s="39" t="s">
        <v>68</v>
      </c>
      <c r="OS33" s="39">
        <v>1500</v>
      </c>
      <c r="OT33" s="39">
        <v>1360800</v>
      </c>
      <c r="OU33" s="39">
        <v>65900</v>
      </c>
      <c r="OW33" s="39">
        <v>19000</v>
      </c>
      <c r="PD33" s="39">
        <v>267100</v>
      </c>
      <c r="PF33" s="39">
        <v>110200</v>
      </c>
      <c r="PQ33" s="39">
        <v>22400</v>
      </c>
      <c r="PX33" s="39">
        <v>349000</v>
      </c>
      <c r="PZ33" s="39">
        <v>133300</v>
      </c>
    </row>
    <row r="34" spans="1:451" x14ac:dyDescent="0.25">
      <c r="A34" s="39">
        <v>1993</v>
      </c>
      <c r="B34" s="39">
        <v>4159000</v>
      </c>
      <c r="C34" s="39">
        <v>80700</v>
      </c>
      <c r="D34" s="39">
        <v>9400</v>
      </c>
      <c r="E34" s="39">
        <v>123400</v>
      </c>
      <c r="F34" s="39">
        <v>4123800</v>
      </c>
      <c r="J34" s="39">
        <v>1012300</v>
      </c>
      <c r="K34" s="39">
        <v>179600</v>
      </c>
      <c r="L34" s="39">
        <v>3200</v>
      </c>
      <c r="M34" s="39">
        <v>505800</v>
      </c>
      <c r="N34" s="39">
        <v>327800</v>
      </c>
      <c r="O34" s="39">
        <v>255300</v>
      </c>
      <c r="P34" s="39">
        <v>186200</v>
      </c>
      <c r="Q34" s="39">
        <v>1344000</v>
      </c>
      <c r="R34" s="39">
        <v>467400</v>
      </c>
      <c r="S34" s="39">
        <v>161100</v>
      </c>
      <c r="T34" s="39">
        <v>2000</v>
      </c>
      <c r="U34" s="39">
        <v>747900</v>
      </c>
      <c r="V34" s="39">
        <v>22200</v>
      </c>
      <c r="W34" s="39">
        <v>76900</v>
      </c>
      <c r="X34" s="39">
        <v>6514700</v>
      </c>
      <c r="Y34" s="39">
        <v>13000</v>
      </c>
      <c r="Z34" s="39">
        <v>12374700</v>
      </c>
      <c r="AA34" s="39">
        <v>12972100</v>
      </c>
      <c r="AB34" s="39">
        <v>130800</v>
      </c>
      <c r="AC34" s="39">
        <v>7500</v>
      </c>
      <c r="AD34" s="39">
        <v>127800</v>
      </c>
      <c r="AE34" s="39">
        <v>5524900</v>
      </c>
      <c r="AI34" s="39">
        <v>6755200</v>
      </c>
      <c r="AJ34" s="39">
        <v>5248800</v>
      </c>
      <c r="AK34" s="39">
        <v>5200</v>
      </c>
      <c r="AL34" s="39">
        <v>627400</v>
      </c>
      <c r="AM34" s="39">
        <v>348700</v>
      </c>
      <c r="AN34" s="39">
        <v>712100</v>
      </c>
      <c r="AO34" s="39">
        <v>215900</v>
      </c>
      <c r="AP34" s="39">
        <v>3556800</v>
      </c>
      <c r="AQ34" s="39">
        <v>970200</v>
      </c>
      <c r="AR34" s="39">
        <v>318600</v>
      </c>
      <c r="AS34" s="39">
        <v>500</v>
      </c>
      <c r="AT34" s="39">
        <v>1944900</v>
      </c>
      <c r="AU34" s="39">
        <v>782900</v>
      </c>
      <c r="AV34" s="39">
        <v>78500</v>
      </c>
      <c r="AW34" s="39">
        <v>29703700</v>
      </c>
      <c r="AX34" s="39">
        <v>31100</v>
      </c>
      <c r="AY34" s="39">
        <v>27225900</v>
      </c>
      <c r="AZ34" s="39">
        <v>5100</v>
      </c>
      <c r="BA34" s="39">
        <v>32700</v>
      </c>
      <c r="BB34" s="39">
        <v>53200</v>
      </c>
      <c r="BC34" s="39">
        <v>1900</v>
      </c>
      <c r="BD34" s="39">
        <v>3500</v>
      </c>
      <c r="BE34" s="39">
        <v>11900</v>
      </c>
      <c r="BF34" s="39">
        <v>18700</v>
      </c>
      <c r="BG34" s="39">
        <v>0</v>
      </c>
      <c r="BH34" s="39">
        <v>7700</v>
      </c>
      <c r="BI34" s="39">
        <v>196300</v>
      </c>
      <c r="BJ34" s="39">
        <v>10100</v>
      </c>
      <c r="BK34" s="39">
        <v>150800</v>
      </c>
      <c r="BL34" s="39">
        <v>9500</v>
      </c>
      <c r="BM34" s="39">
        <v>67100</v>
      </c>
      <c r="BN34" s="39">
        <v>29400</v>
      </c>
      <c r="BO34" s="39">
        <v>42300</v>
      </c>
      <c r="BP34" s="39">
        <v>0</v>
      </c>
      <c r="BQ34" s="39">
        <v>16500</v>
      </c>
      <c r="BR34" s="39">
        <v>1154900</v>
      </c>
      <c r="BS34" s="39">
        <v>31700</v>
      </c>
      <c r="BT34" s="39">
        <v>32800</v>
      </c>
      <c r="BV34" s="39">
        <v>0</v>
      </c>
      <c r="BW34" s="39">
        <v>11300</v>
      </c>
      <c r="BX34" s="39">
        <v>5300</v>
      </c>
      <c r="BY34" s="39">
        <v>0</v>
      </c>
      <c r="BZ34" s="39">
        <v>7700</v>
      </c>
      <c r="CA34" s="39">
        <v>52600</v>
      </c>
      <c r="CB34" s="39">
        <v>6100</v>
      </c>
      <c r="CC34" s="39">
        <v>91700</v>
      </c>
      <c r="CF34" s="39">
        <v>0</v>
      </c>
      <c r="CG34" s="39">
        <v>27900</v>
      </c>
      <c r="CH34" s="39">
        <v>12000</v>
      </c>
      <c r="CJ34" s="39">
        <v>0</v>
      </c>
      <c r="CK34" s="39">
        <v>16500</v>
      </c>
      <c r="CL34" s="39">
        <v>330200</v>
      </c>
      <c r="CM34" s="39">
        <v>17200</v>
      </c>
      <c r="CN34" s="39">
        <v>4500</v>
      </c>
      <c r="CO34" s="39">
        <v>1900</v>
      </c>
      <c r="CP34" s="39">
        <v>2100</v>
      </c>
      <c r="CQ34" s="39">
        <v>300</v>
      </c>
      <c r="CR34" s="39">
        <v>3700</v>
      </c>
      <c r="CS34" s="39">
        <v>0</v>
      </c>
      <c r="CU34" s="39">
        <v>71000</v>
      </c>
      <c r="CV34" s="39">
        <v>1800</v>
      </c>
      <c r="CW34" s="39">
        <v>13500</v>
      </c>
      <c r="CZ34" s="39">
        <v>9500</v>
      </c>
      <c r="DA34" s="39">
        <v>41700</v>
      </c>
      <c r="DB34" s="39">
        <v>700</v>
      </c>
      <c r="DC34" s="39">
        <v>8600</v>
      </c>
      <c r="DE34" s="39">
        <v>0</v>
      </c>
      <c r="DG34" s="39">
        <v>398300</v>
      </c>
      <c r="DH34" s="39">
        <v>6900</v>
      </c>
      <c r="DI34" s="39">
        <v>15900</v>
      </c>
      <c r="DJ34" s="39">
        <v>0</v>
      </c>
      <c r="DM34" s="39">
        <v>1400</v>
      </c>
      <c r="DN34" s="39">
        <v>300</v>
      </c>
      <c r="DO34" s="39">
        <v>9700</v>
      </c>
      <c r="DQ34" s="39">
        <v>67600</v>
      </c>
      <c r="DR34" s="39">
        <v>2200</v>
      </c>
      <c r="DS34" s="39">
        <v>45600</v>
      </c>
      <c r="DX34" s="39">
        <v>25400</v>
      </c>
      <c r="DY34" s="39">
        <v>800</v>
      </c>
      <c r="DZ34" s="39">
        <v>21700</v>
      </c>
      <c r="ED34" s="39">
        <v>393700</v>
      </c>
      <c r="EE34" s="39">
        <v>7600</v>
      </c>
      <c r="EF34" s="39">
        <v>152000</v>
      </c>
      <c r="EG34" s="39">
        <v>3000</v>
      </c>
      <c r="EH34" s="39">
        <v>1600</v>
      </c>
      <c r="EJ34" s="39">
        <v>286000</v>
      </c>
      <c r="EK34" s="39">
        <v>30500</v>
      </c>
      <c r="EL34" s="39">
        <v>0</v>
      </c>
      <c r="EM34" s="39">
        <v>33000</v>
      </c>
      <c r="EN34" s="39">
        <v>89000</v>
      </c>
      <c r="EO34" s="39">
        <v>0</v>
      </c>
      <c r="EP34" s="39">
        <v>400</v>
      </c>
      <c r="EQ34" s="39">
        <v>36000</v>
      </c>
      <c r="ER34" s="39">
        <v>0</v>
      </c>
      <c r="ES34" s="39">
        <v>930000</v>
      </c>
      <c r="ET34" s="39">
        <v>38200</v>
      </c>
      <c r="EU34" s="39">
        <v>435000</v>
      </c>
      <c r="EV34" s="39">
        <v>5400</v>
      </c>
      <c r="EW34" s="39">
        <v>1800</v>
      </c>
      <c r="EY34" s="39">
        <v>1870000</v>
      </c>
      <c r="EZ34" s="39">
        <v>800000</v>
      </c>
      <c r="FB34" s="39">
        <v>94000</v>
      </c>
      <c r="FC34" s="39">
        <v>225000</v>
      </c>
      <c r="FE34" s="39">
        <v>800</v>
      </c>
      <c r="FF34" s="39">
        <v>105000</v>
      </c>
      <c r="FG34" s="39">
        <v>0</v>
      </c>
      <c r="FH34" s="39">
        <v>6350000</v>
      </c>
      <c r="FI34" s="39">
        <v>113900</v>
      </c>
      <c r="FJ34" s="39">
        <v>161900</v>
      </c>
      <c r="FK34" s="39">
        <v>52200</v>
      </c>
      <c r="FL34" s="39">
        <v>1700</v>
      </c>
      <c r="FM34" s="39">
        <v>20200</v>
      </c>
      <c r="FN34" s="39">
        <v>708200</v>
      </c>
      <c r="FO34" s="39">
        <v>121400</v>
      </c>
      <c r="FP34" s="39">
        <v>0</v>
      </c>
      <c r="FQ34" s="39">
        <v>157800</v>
      </c>
      <c r="FR34" s="39">
        <v>62700</v>
      </c>
      <c r="FS34" s="39">
        <v>0</v>
      </c>
      <c r="FT34" s="39">
        <v>10100</v>
      </c>
      <c r="FU34" s="39">
        <v>704200</v>
      </c>
      <c r="FV34" s="39">
        <v>0</v>
      </c>
      <c r="FW34" s="39">
        <v>1072400</v>
      </c>
      <c r="FX34" s="39">
        <v>194200</v>
      </c>
      <c r="FY34" s="39">
        <v>500800</v>
      </c>
      <c r="FZ34" s="39">
        <v>95300</v>
      </c>
      <c r="GA34" s="39">
        <v>2800</v>
      </c>
      <c r="GB34" s="39">
        <v>38600</v>
      </c>
      <c r="GC34" s="39">
        <v>4826200</v>
      </c>
      <c r="GD34" s="39">
        <v>3719500</v>
      </c>
      <c r="GF34" s="39">
        <v>426400</v>
      </c>
      <c r="GG34" s="39">
        <v>141100</v>
      </c>
      <c r="GI34" s="39">
        <v>26700</v>
      </c>
      <c r="GJ34" s="39">
        <v>1823400</v>
      </c>
      <c r="GL34" s="39">
        <v>7711100</v>
      </c>
      <c r="GM34" s="39">
        <v>680300</v>
      </c>
      <c r="HJ34" s="39">
        <v>3763600</v>
      </c>
      <c r="HK34" s="39">
        <v>25500</v>
      </c>
      <c r="HM34" s="39">
        <v>4063100</v>
      </c>
      <c r="HO34" s="39">
        <v>16200</v>
      </c>
      <c r="HP34" s="39">
        <v>16100</v>
      </c>
      <c r="HQ34" s="39">
        <v>505800</v>
      </c>
      <c r="HR34" s="39">
        <v>327800</v>
      </c>
      <c r="HS34" s="39">
        <v>50600</v>
      </c>
      <c r="HT34" s="39">
        <v>186200</v>
      </c>
      <c r="HU34" s="39">
        <v>1133100</v>
      </c>
      <c r="HV34" s="39">
        <v>467400</v>
      </c>
      <c r="HW34" s="39">
        <v>149800</v>
      </c>
      <c r="HY34" s="39">
        <v>22200</v>
      </c>
      <c r="IA34" s="39">
        <v>3965900</v>
      </c>
      <c r="IB34" s="39">
        <v>13000</v>
      </c>
      <c r="IC34" s="39">
        <v>12086000</v>
      </c>
      <c r="ID34" s="39">
        <v>11800600</v>
      </c>
      <c r="IE34" s="39">
        <v>30100</v>
      </c>
      <c r="IG34" s="39">
        <v>5443200</v>
      </c>
      <c r="II34" s="39">
        <v>49500</v>
      </c>
      <c r="IJ34" s="39">
        <v>299300</v>
      </c>
      <c r="IK34" s="39">
        <v>627400</v>
      </c>
      <c r="IL34" s="39">
        <v>348700</v>
      </c>
      <c r="IM34" s="39">
        <v>157200</v>
      </c>
      <c r="IN34" s="39">
        <v>215900</v>
      </c>
      <c r="IO34" s="39">
        <v>3038100</v>
      </c>
      <c r="IP34" s="39">
        <v>970200</v>
      </c>
      <c r="IQ34" s="39">
        <v>289600</v>
      </c>
      <c r="IS34" s="39">
        <v>782900</v>
      </c>
      <c r="IU34" s="39">
        <v>12854800</v>
      </c>
      <c r="IV34" s="39">
        <v>31100</v>
      </c>
      <c r="IW34" s="39">
        <v>26288700</v>
      </c>
      <c r="IX34" s="39">
        <v>445200</v>
      </c>
      <c r="IY34" s="39">
        <v>13400</v>
      </c>
      <c r="IZ34" s="39">
        <v>6100</v>
      </c>
      <c r="JA34" s="39">
        <v>4000</v>
      </c>
      <c r="JB34" s="39">
        <v>736500</v>
      </c>
      <c r="JC34" s="39">
        <v>14200</v>
      </c>
      <c r="JD34" s="39">
        <v>12100</v>
      </c>
      <c r="JE34" s="39">
        <v>2000</v>
      </c>
      <c r="JF34" s="39">
        <v>218500</v>
      </c>
      <c r="JG34" s="39">
        <v>32400</v>
      </c>
      <c r="JH34" s="39">
        <v>12100</v>
      </c>
      <c r="JI34" s="39">
        <v>4000</v>
      </c>
      <c r="JJ34" s="39">
        <v>202300</v>
      </c>
      <c r="JK34" s="39">
        <v>60700</v>
      </c>
      <c r="JL34" s="39">
        <v>26300</v>
      </c>
      <c r="JM34" s="39">
        <v>0</v>
      </c>
      <c r="JO34" s="39">
        <v>10100</v>
      </c>
      <c r="JP34" s="39">
        <v>44500</v>
      </c>
      <c r="JQ34" s="39">
        <v>768900</v>
      </c>
      <c r="JR34" s="39">
        <v>800</v>
      </c>
      <c r="JS34" s="39">
        <v>1983000</v>
      </c>
      <c r="JT34" s="39">
        <v>1241000</v>
      </c>
      <c r="JU34" s="39">
        <v>9700</v>
      </c>
      <c r="JV34" s="39">
        <v>2900</v>
      </c>
      <c r="JW34" s="39">
        <v>3100</v>
      </c>
      <c r="JX34" s="39">
        <v>907200</v>
      </c>
      <c r="JY34" s="39">
        <v>36800</v>
      </c>
      <c r="JZ34" s="39">
        <v>181400</v>
      </c>
      <c r="KA34" s="39">
        <v>3700</v>
      </c>
      <c r="KB34" s="39">
        <v>243900</v>
      </c>
      <c r="KC34" s="39">
        <v>24100</v>
      </c>
      <c r="KD34" s="39">
        <v>28600</v>
      </c>
      <c r="KE34" s="39">
        <v>3800</v>
      </c>
      <c r="KF34" s="39">
        <v>493500</v>
      </c>
      <c r="KG34" s="39">
        <v>85700</v>
      </c>
      <c r="KH34" s="39">
        <v>43200</v>
      </c>
      <c r="KI34" s="39">
        <v>0</v>
      </c>
      <c r="KK34" s="39">
        <v>283900</v>
      </c>
      <c r="KL34" s="39">
        <v>47200</v>
      </c>
      <c r="KM34" s="39">
        <v>2966500</v>
      </c>
      <c r="KN34" s="39">
        <v>1900</v>
      </c>
      <c r="KO34" s="39">
        <v>3637300</v>
      </c>
      <c r="KP34" s="39">
        <v>1497300</v>
      </c>
      <c r="KQ34" s="39">
        <v>0</v>
      </c>
      <c r="KR34" s="39">
        <v>119400</v>
      </c>
      <c r="KS34" s="39">
        <v>1853500</v>
      </c>
      <c r="KW34" s="39">
        <v>0</v>
      </c>
      <c r="KX34" s="39">
        <v>800</v>
      </c>
      <c r="KY34" s="39">
        <v>263000</v>
      </c>
      <c r="KZ34" s="39">
        <v>283300</v>
      </c>
      <c r="LA34" s="39">
        <v>8100</v>
      </c>
      <c r="LB34" s="39">
        <v>157900</v>
      </c>
      <c r="LC34" s="39">
        <v>445200</v>
      </c>
      <c r="LD34" s="39">
        <v>293400</v>
      </c>
      <c r="LE34" s="39">
        <v>91100</v>
      </c>
      <c r="LF34" s="39">
        <v>2000</v>
      </c>
      <c r="LH34" s="39">
        <v>30400</v>
      </c>
      <c r="LI34" s="39">
        <v>1133100</v>
      </c>
      <c r="LJ34" s="39">
        <v>6100</v>
      </c>
      <c r="LK34" s="39">
        <v>7241900</v>
      </c>
      <c r="LL34" s="39">
        <v>4245600</v>
      </c>
      <c r="LO34" s="39">
        <v>124700</v>
      </c>
      <c r="LP34" s="39">
        <v>2381400</v>
      </c>
      <c r="LU34" s="39">
        <v>800</v>
      </c>
      <c r="LV34" s="39">
        <v>342900</v>
      </c>
      <c r="LW34" s="39">
        <v>315200</v>
      </c>
      <c r="LX34" s="39">
        <v>18400</v>
      </c>
      <c r="LY34" s="39">
        <v>180000</v>
      </c>
      <c r="LZ34" s="39">
        <v>1079500</v>
      </c>
      <c r="MA34" s="39">
        <v>585100</v>
      </c>
      <c r="MB34" s="39">
        <v>165100</v>
      </c>
      <c r="MC34" s="39">
        <v>500</v>
      </c>
      <c r="ME34" s="39">
        <v>29000</v>
      </c>
      <c r="MF34" s="39">
        <v>2540100</v>
      </c>
      <c r="MG34" s="39">
        <v>14000</v>
      </c>
      <c r="MH34" s="39">
        <v>15031200</v>
      </c>
      <c r="MI34" s="39">
        <v>1821100</v>
      </c>
      <c r="MJ34" s="39">
        <v>12100</v>
      </c>
      <c r="MK34" s="39">
        <v>0</v>
      </c>
      <c r="MM34" s="39">
        <v>1473100</v>
      </c>
      <c r="MO34" s="39">
        <v>2000</v>
      </c>
      <c r="MP34" s="39">
        <v>4000</v>
      </c>
      <c r="MQ34" s="39">
        <v>400</v>
      </c>
      <c r="MR34" s="39">
        <v>24300</v>
      </c>
      <c r="MS34" s="39">
        <v>12100</v>
      </c>
      <c r="MT34" s="39">
        <v>30400</v>
      </c>
      <c r="MU34" s="39">
        <v>24300</v>
      </c>
      <c r="MV34" s="39">
        <v>485600</v>
      </c>
      <c r="MW34" s="39">
        <v>113300</v>
      </c>
      <c r="MX34" s="39">
        <v>32400</v>
      </c>
      <c r="MY34" s="39">
        <v>0</v>
      </c>
      <c r="MZ34" s="39">
        <v>12100</v>
      </c>
      <c r="NA34" s="39">
        <v>2000</v>
      </c>
      <c r="NB34" s="39">
        <v>2063900</v>
      </c>
      <c r="NC34" s="39">
        <v>6100</v>
      </c>
      <c r="ND34" s="39">
        <v>2861100</v>
      </c>
      <c r="NE34" s="39">
        <v>6314000</v>
      </c>
      <c r="NF34" s="39">
        <v>20400</v>
      </c>
      <c r="NI34" s="39">
        <v>2154600</v>
      </c>
      <c r="NK34" s="39">
        <v>12700</v>
      </c>
      <c r="NL34" s="39">
        <v>117900</v>
      </c>
      <c r="NM34" s="39">
        <v>700</v>
      </c>
      <c r="NN34" s="39">
        <v>40600</v>
      </c>
      <c r="NO34" s="39">
        <v>9400</v>
      </c>
      <c r="NP34" s="39">
        <v>110200</v>
      </c>
      <c r="NQ34" s="39">
        <v>32100</v>
      </c>
      <c r="NR34" s="39">
        <v>1465100</v>
      </c>
      <c r="NS34" s="39">
        <v>299400</v>
      </c>
      <c r="NT34" s="39">
        <v>81300</v>
      </c>
      <c r="NU34" s="39">
        <v>0</v>
      </c>
      <c r="NV34" s="39">
        <v>499000</v>
      </c>
      <c r="NW34" s="39">
        <v>2300</v>
      </c>
      <c r="NX34" s="39">
        <v>7348200</v>
      </c>
      <c r="NY34" s="39">
        <v>15200</v>
      </c>
      <c r="NZ34" s="39">
        <v>7620200</v>
      </c>
      <c r="OA34" s="39">
        <v>28300</v>
      </c>
      <c r="OB34" s="39">
        <v>40500</v>
      </c>
      <c r="OC34" s="39">
        <v>8100</v>
      </c>
      <c r="OD34" s="39">
        <v>0</v>
      </c>
      <c r="OE34" s="39">
        <v>2000</v>
      </c>
      <c r="OF34" s="39">
        <v>40500</v>
      </c>
      <c r="OG34" s="39" t="s">
        <v>68</v>
      </c>
      <c r="OH34" s="39">
        <v>800</v>
      </c>
      <c r="OI34" s="39">
        <v>350100</v>
      </c>
      <c r="OJ34" s="39">
        <v>46200</v>
      </c>
      <c r="OK34" s="39">
        <v>84900</v>
      </c>
      <c r="OM34" s="39">
        <v>43100</v>
      </c>
      <c r="ON34" s="39">
        <v>362900</v>
      </c>
      <c r="OP34" s="39">
        <v>5100</v>
      </c>
      <c r="OQ34" s="39">
        <v>110300</v>
      </c>
      <c r="OR34" s="39" t="s">
        <v>68</v>
      </c>
      <c r="OS34" s="39">
        <v>1500</v>
      </c>
      <c r="OT34" s="39">
        <v>1632900</v>
      </c>
      <c r="OU34" s="39">
        <v>111300</v>
      </c>
      <c r="OW34" s="39">
        <v>25500</v>
      </c>
      <c r="PD34" s="39">
        <v>327800</v>
      </c>
      <c r="PF34" s="39">
        <v>186200</v>
      </c>
      <c r="PQ34" s="39">
        <v>30100</v>
      </c>
      <c r="PX34" s="39">
        <v>348700</v>
      </c>
      <c r="PZ34" s="39">
        <v>215900</v>
      </c>
    </row>
    <row r="35" spans="1:451" x14ac:dyDescent="0.25">
      <c r="A35" s="39">
        <v>1994</v>
      </c>
      <c r="B35" s="39">
        <v>4093000</v>
      </c>
      <c r="C35" s="39">
        <v>79500</v>
      </c>
      <c r="D35" s="39">
        <v>10700</v>
      </c>
      <c r="E35" s="39">
        <v>204300</v>
      </c>
      <c r="F35" s="39">
        <v>5754600</v>
      </c>
      <c r="J35" s="39">
        <v>973200</v>
      </c>
      <c r="K35" s="39">
        <v>163500</v>
      </c>
      <c r="L35" s="39">
        <v>2800</v>
      </c>
      <c r="M35" s="39">
        <v>724400</v>
      </c>
      <c r="N35" s="39">
        <v>386400</v>
      </c>
      <c r="O35" s="39">
        <v>234300</v>
      </c>
      <c r="P35" s="39">
        <v>323600</v>
      </c>
      <c r="Q35" s="39">
        <v>1491600</v>
      </c>
      <c r="R35" s="39">
        <v>683900</v>
      </c>
      <c r="S35" s="39">
        <v>188300</v>
      </c>
      <c r="T35" s="39">
        <v>2000</v>
      </c>
      <c r="U35" s="39">
        <v>821100</v>
      </c>
      <c r="V35" s="39">
        <v>25500</v>
      </c>
      <c r="W35" s="39">
        <v>83000</v>
      </c>
      <c r="X35" s="39">
        <v>6738800</v>
      </c>
      <c r="Y35" s="39">
        <v>17700</v>
      </c>
      <c r="Z35" s="39">
        <v>10773400</v>
      </c>
      <c r="AA35" s="39">
        <v>11692000</v>
      </c>
      <c r="AB35" s="39">
        <v>170700</v>
      </c>
      <c r="AC35" s="39">
        <v>12400</v>
      </c>
      <c r="AD35" s="39">
        <v>240400</v>
      </c>
      <c r="AE35" s="39">
        <v>7232500</v>
      </c>
      <c r="AI35" s="39">
        <v>7189900</v>
      </c>
      <c r="AJ35" s="39">
        <v>4743800</v>
      </c>
      <c r="AK35" s="39">
        <v>6800</v>
      </c>
      <c r="AL35" s="39">
        <v>967700</v>
      </c>
      <c r="AM35" s="39">
        <v>450400</v>
      </c>
      <c r="AN35" s="39">
        <v>630900</v>
      </c>
      <c r="AO35" s="39">
        <v>319300</v>
      </c>
      <c r="AP35" s="39">
        <v>3640500</v>
      </c>
      <c r="AQ35" s="39">
        <v>1441000</v>
      </c>
      <c r="AR35" s="39">
        <v>399700</v>
      </c>
      <c r="AS35" s="39">
        <v>1100</v>
      </c>
      <c r="AT35" s="39">
        <v>2253700</v>
      </c>
      <c r="AU35" s="39">
        <v>1091300</v>
      </c>
      <c r="AV35" s="39">
        <v>117000</v>
      </c>
      <c r="AW35" s="39">
        <v>31141300</v>
      </c>
      <c r="AX35" s="39">
        <v>40700</v>
      </c>
      <c r="AY35" s="39">
        <v>22919500</v>
      </c>
      <c r="AZ35" s="39">
        <v>5100</v>
      </c>
      <c r="BA35" s="39">
        <v>31800</v>
      </c>
      <c r="BB35" s="39">
        <v>49800</v>
      </c>
      <c r="BC35" s="39">
        <v>2200</v>
      </c>
      <c r="BD35" s="39">
        <v>3000</v>
      </c>
      <c r="BE35" s="39">
        <v>10900</v>
      </c>
      <c r="BF35" s="39">
        <v>19500</v>
      </c>
      <c r="BG35" s="39">
        <v>0</v>
      </c>
      <c r="BH35" s="39">
        <v>5300</v>
      </c>
      <c r="BI35" s="39">
        <v>197000</v>
      </c>
      <c r="BJ35" s="39">
        <v>12100</v>
      </c>
      <c r="BK35" s="39">
        <v>138200</v>
      </c>
      <c r="BL35" s="39">
        <v>11000</v>
      </c>
      <c r="BM35" s="39">
        <v>66800</v>
      </c>
      <c r="BN35" s="39">
        <v>27900</v>
      </c>
      <c r="BO35" s="39">
        <v>41500</v>
      </c>
      <c r="BP35" s="39">
        <v>0</v>
      </c>
      <c r="BQ35" s="39">
        <v>12300</v>
      </c>
      <c r="BR35" s="39">
        <v>1201100</v>
      </c>
      <c r="BS35" s="39">
        <v>37000</v>
      </c>
      <c r="BT35" s="39">
        <v>30400</v>
      </c>
      <c r="BV35" s="39">
        <v>0</v>
      </c>
      <c r="BW35" s="39">
        <v>10100</v>
      </c>
      <c r="BX35" s="39">
        <v>6500</v>
      </c>
      <c r="BY35" s="39">
        <v>0</v>
      </c>
      <c r="BZ35" s="39">
        <v>5300</v>
      </c>
      <c r="CA35" s="39">
        <v>52600</v>
      </c>
      <c r="CB35" s="39">
        <v>7100</v>
      </c>
      <c r="CC35" s="39">
        <v>86900</v>
      </c>
      <c r="CF35" s="39">
        <v>0</v>
      </c>
      <c r="CG35" s="39">
        <v>26000</v>
      </c>
      <c r="CH35" s="39">
        <v>15200</v>
      </c>
      <c r="CJ35" s="39">
        <v>0</v>
      </c>
      <c r="CK35" s="39">
        <v>12300</v>
      </c>
      <c r="CL35" s="39">
        <v>271200</v>
      </c>
      <c r="CM35" s="39">
        <v>23700</v>
      </c>
      <c r="CN35" s="39">
        <v>4800</v>
      </c>
      <c r="CO35" s="39">
        <v>2200</v>
      </c>
      <c r="CP35" s="39">
        <v>1800</v>
      </c>
      <c r="CQ35" s="39">
        <v>0</v>
      </c>
      <c r="CR35" s="39">
        <v>3200</v>
      </c>
      <c r="CS35" s="39">
        <v>0</v>
      </c>
      <c r="CU35" s="39">
        <v>71200</v>
      </c>
      <c r="CV35" s="39">
        <v>2200</v>
      </c>
      <c r="CW35" s="39">
        <v>14400</v>
      </c>
      <c r="CZ35" s="39">
        <v>11000</v>
      </c>
      <c r="DA35" s="39">
        <v>35000</v>
      </c>
      <c r="DB35" s="39">
        <v>0</v>
      </c>
      <c r="DC35" s="39">
        <v>6600</v>
      </c>
      <c r="DE35" s="39">
        <v>0</v>
      </c>
      <c r="DG35" s="39">
        <v>558800</v>
      </c>
      <c r="DH35" s="39">
        <v>7400</v>
      </c>
      <c r="DI35" s="39">
        <v>14600</v>
      </c>
      <c r="DJ35" s="39">
        <v>0</v>
      </c>
      <c r="DM35" s="39">
        <v>1200</v>
      </c>
      <c r="DN35" s="39">
        <v>800</v>
      </c>
      <c r="DO35" s="39">
        <v>9800</v>
      </c>
      <c r="DQ35" s="39">
        <v>68800</v>
      </c>
      <c r="DR35" s="39">
        <v>2800</v>
      </c>
      <c r="DS35" s="39">
        <v>36900</v>
      </c>
      <c r="DX35" s="39">
        <v>31800</v>
      </c>
      <c r="DY35" s="39">
        <v>1900</v>
      </c>
      <c r="DZ35" s="39">
        <v>19700</v>
      </c>
      <c r="ED35" s="39">
        <v>339300</v>
      </c>
      <c r="EE35" s="39">
        <v>5900</v>
      </c>
      <c r="EF35" s="39">
        <v>140000</v>
      </c>
      <c r="EG35" s="39">
        <v>2600</v>
      </c>
      <c r="EH35" s="39">
        <v>1400</v>
      </c>
      <c r="EJ35" s="39">
        <v>283000</v>
      </c>
      <c r="EK35" s="39">
        <v>25000</v>
      </c>
      <c r="EL35" s="39">
        <v>0</v>
      </c>
      <c r="EM35" s="39">
        <v>32000</v>
      </c>
      <c r="EN35" s="39">
        <v>80000</v>
      </c>
      <c r="EO35" s="39">
        <v>0</v>
      </c>
      <c r="EP35" s="39">
        <v>1000</v>
      </c>
      <c r="EQ35" s="39">
        <v>57000</v>
      </c>
      <c r="ER35" s="39">
        <v>0</v>
      </c>
      <c r="ES35" s="39">
        <v>920000</v>
      </c>
      <c r="ET35" s="39">
        <v>41300</v>
      </c>
      <c r="EU35" s="39">
        <v>340000</v>
      </c>
      <c r="EV35" s="39">
        <v>5200</v>
      </c>
      <c r="EW35" s="39">
        <v>1500</v>
      </c>
      <c r="EY35" s="39">
        <v>2020000</v>
      </c>
      <c r="EZ35" s="39">
        <v>640000</v>
      </c>
      <c r="FB35" s="39">
        <v>86000</v>
      </c>
      <c r="FC35" s="39">
        <v>183000</v>
      </c>
      <c r="FE35" s="39">
        <v>2200</v>
      </c>
      <c r="FF35" s="39">
        <v>173000</v>
      </c>
      <c r="FG35" s="39">
        <v>0</v>
      </c>
      <c r="FH35" s="39">
        <v>5800000</v>
      </c>
      <c r="FI35" s="39">
        <v>105100</v>
      </c>
      <c r="FJ35" s="39">
        <v>137600</v>
      </c>
      <c r="FK35" s="39">
        <v>48600</v>
      </c>
      <c r="FL35" s="39">
        <v>1200</v>
      </c>
      <c r="FM35" s="39">
        <v>22300</v>
      </c>
      <c r="FN35" s="39">
        <v>663700</v>
      </c>
      <c r="FO35" s="39">
        <v>113300</v>
      </c>
      <c r="FP35" s="39">
        <v>0</v>
      </c>
      <c r="FQ35" s="39">
        <v>129500</v>
      </c>
      <c r="FR35" s="39">
        <v>44500</v>
      </c>
      <c r="FS35" s="39">
        <v>0</v>
      </c>
      <c r="FT35" s="39">
        <v>18200</v>
      </c>
      <c r="FU35" s="39">
        <v>758800</v>
      </c>
      <c r="FV35" s="39">
        <v>0</v>
      </c>
      <c r="FW35" s="39">
        <v>1060300</v>
      </c>
      <c r="FX35" s="39">
        <v>299400</v>
      </c>
      <c r="FY35" s="39">
        <v>446300</v>
      </c>
      <c r="FZ35" s="39">
        <v>95200</v>
      </c>
      <c r="GA35" s="39">
        <v>2200</v>
      </c>
      <c r="GB35" s="39">
        <v>45400</v>
      </c>
      <c r="GC35" s="39">
        <v>5029400</v>
      </c>
      <c r="GD35" s="39">
        <v>3265900</v>
      </c>
      <c r="GF35" s="39">
        <v>362900</v>
      </c>
      <c r="GG35" s="39">
        <v>100200</v>
      </c>
      <c r="GI35" s="39">
        <v>45700</v>
      </c>
      <c r="GJ35" s="39">
        <v>2068400</v>
      </c>
      <c r="GL35" s="39">
        <v>6985300</v>
      </c>
      <c r="GM35" s="39">
        <v>1260100</v>
      </c>
      <c r="HJ35" s="39">
        <v>3743300</v>
      </c>
      <c r="HK35" s="39">
        <v>28300</v>
      </c>
      <c r="HM35" s="39">
        <v>5685800</v>
      </c>
      <c r="HO35" s="39">
        <v>24300</v>
      </c>
      <c r="HP35" s="39">
        <v>16100</v>
      </c>
      <c r="HQ35" s="39">
        <v>724400</v>
      </c>
      <c r="HR35" s="39">
        <v>386400</v>
      </c>
      <c r="HS35" s="39">
        <v>60700</v>
      </c>
      <c r="HT35" s="39">
        <v>323600</v>
      </c>
      <c r="HU35" s="39">
        <v>1315200</v>
      </c>
      <c r="HV35" s="39">
        <v>683900</v>
      </c>
      <c r="HW35" s="39">
        <v>167900</v>
      </c>
      <c r="HY35" s="39">
        <v>25500</v>
      </c>
      <c r="IA35" s="39">
        <v>4208700</v>
      </c>
      <c r="IB35" s="39">
        <v>17700</v>
      </c>
      <c r="IC35" s="39">
        <v>10380100</v>
      </c>
      <c r="ID35" s="39">
        <v>10712000</v>
      </c>
      <c r="IE35" s="39">
        <v>70300</v>
      </c>
      <c r="IG35" s="39">
        <v>7132700</v>
      </c>
      <c r="II35" s="39">
        <v>129500</v>
      </c>
      <c r="IJ35" s="39">
        <v>498900</v>
      </c>
      <c r="IK35" s="39">
        <v>967700</v>
      </c>
      <c r="IL35" s="39">
        <v>450400</v>
      </c>
      <c r="IM35" s="39">
        <v>151000</v>
      </c>
      <c r="IN35" s="39">
        <v>319300</v>
      </c>
      <c r="IO35" s="39">
        <v>3238700</v>
      </c>
      <c r="IP35" s="39">
        <v>1441000</v>
      </c>
      <c r="IQ35" s="39">
        <v>348000</v>
      </c>
      <c r="IS35" s="39">
        <v>1091300</v>
      </c>
      <c r="IU35" s="39">
        <v>15694300</v>
      </c>
      <c r="IV35" s="39">
        <v>40700</v>
      </c>
      <c r="IW35" s="39">
        <v>21400200</v>
      </c>
      <c r="IX35" s="39">
        <v>424900</v>
      </c>
      <c r="IY35" s="39">
        <v>18200</v>
      </c>
      <c r="IZ35" s="39">
        <v>8100</v>
      </c>
      <c r="JA35" s="39">
        <v>10100</v>
      </c>
      <c r="JB35" s="39">
        <v>1011700</v>
      </c>
      <c r="JC35" s="39">
        <v>22300</v>
      </c>
      <c r="JD35" s="39">
        <v>12100</v>
      </c>
      <c r="JE35" s="39">
        <v>2000</v>
      </c>
      <c r="JF35" s="39">
        <v>275200</v>
      </c>
      <c r="JG35" s="39">
        <v>46500</v>
      </c>
      <c r="JH35" s="39">
        <v>12100</v>
      </c>
      <c r="JI35" s="39">
        <v>4000</v>
      </c>
      <c r="JJ35" s="39">
        <v>263000</v>
      </c>
      <c r="JK35" s="39">
        <v>80900</v>
      </c>
      <c r="JL35" s="39">
        <v>18200</v>
      </c>
      <c r="JM35" s="39">
        <v>0</v>
      </c>
      <c r="JO35" s="39">
        <v>11300</v>
      </c>
      <c r="JP35" s="39">
        <v>56700</v>
      </c>
      <c r="JQ35" s="39">
        <v>789100</v>
      </c>
      <c r="JR35" s="39">
        <v>1600</v>
      </c>
      <c r="JS35" s="39">
        <v>1657200</v>
      </c>
      <c r="JT35" s="39">
        <v>1328100</v>
      </c>
      <c r="JU35" s="39">
        <v>34000</v>
      </c>
      <c r="JV35" s="39">
        <v>8700</v>
      </c>
      <c r="JW35" s="39">
        <v>13600</v>
      </c>
      <c r="JX35" s="39">
        <v>1485500</v>
      </c>
      <c r="JY35" s="39">
        <v>116800</v>
      </c>
      <c r="JZ35" s="39">
        <v>317500</v>
      </c>
      <c r="KA35" s="39">
        <v>6000</v>
      </c>
      <c r="KB35" s="39">
        <v>381000</v>
      </c>
      <c r="KC35" s="39">
        <v>49900</v>
      </c>
      <c r="KD35" s="39">
        <v>28600</v>
      </c>
      <c r="KE35" s="39">
        <v>4100</v>
      </c>
      <c r="KF35" s="39">
        <v>663200</v>
      </c>
      <c r="KG35" s="39">
        <v>168700</v>
      </c>
      <c r="KH35" s="39">
        <v>38100</v>
      </c>
      <c r="KI35" s="39">
        <v>0</v>
      </c>
      <c r="KK35" s="39">
        <v>456300</v>
      </c>
      <c r="KL35" s="39">
        <v>86600</v>
      </c>
      <c r="KM35" s="39">
        <v>2993700</v>
      </c>
      <c r="KN35" s="39">
        <v>5100</v>
      </c>
      <c r="KO35" s="39">
        <v>3696600</v>
      </c>
      <c r="KP35" s="39">
        <v>1477100</v>
      </c>
      <c r="KQ35" s="39">
        <v>0</v>
      </c>
      <c r="KR35" s="39">
        <v>194200</v>
      </c>
      <c r="KS35" s="39">
        <v>2650700</v>
      </c>
      <c r="KW35" s="39">
        <v>0</v>
      </c>
      <c r="KX35" s="39">
        <v>800</v>
      </c>
      <c r="KY35" s="39">
        <v>420900</v>
      </c>
      <c r="KZ35" s="39">
        <v>323700</v>
      </c>
      <c r="LA35" s="39">
        <v>18200</v>
      </c>
      <c r="LB35" s="39">
        <v>283200</v>
      </c>
      <c r="LC35" s="39">
        <v>586800</v>
      </c>
      <c r="LD35" s="39">
        <v>445200</v>
      </c>
      <c r="LE35" s="39">
        <v>109200</v>
      </c>
      <c r="LF35" s="39">
        <v>2000</v>
      </c>
      <c r="LH35" s="39">
        <v>24300</v>
      </c>
      <c r="LI35" s="39">
        <v>1254500</v>
      </c>
      <c r="LJ35" s="39">
        <v>12100</v>
      </c>
      <c r="LK35" s="39">
        <v>6264400</v>
      </c>
      <c r="LL35" s="39">
        <v>3919000</v>
      </c>
      <c r="LO35" s="39">
        <v>226800</v>
      </c>
      <c r="LP35" s="39">
        <v>3175100</v>
      </c>
      <c r="LU35" s="39">
        <v>800</v>
      </c>
      <c r="LV35" s="39">
        <v>546100</v>
      </c>
      <c r="LW35" s="39">
        <v>381000</v>
      </c>
      <c r="LX35" s="39">
        <v>40800</v>
      </c>
      <c r="LY35" s="39">
        <v>278900</v>
      </c>
      <c r="LZ35" s="39">
        <v>1388000</v>
      </c>
      <c r="MA35" s="39">
        <v>898100</v>
      </c>
      <c r="MB35" s="39">
        <v>221000</v>
      </c>
      <c r="MC35" s="39">
        <v>1100</v>
      </c>
      <c r="ME35" s="39">
        <v>25900</v>
      </c>
      <c r="MF35" s="39">
        <v>3991600</v>
      </c>
      <c r="MG35" s="39">
        <v>25400</v>
      </c>
      <c r="MH35" s="39">
        <v>12110900</v>
      </c>
      <c r="MI35" s="39">
        <v>1841300</v>
      </c>
      <c r="MJ35" s="39">
        <v>10100</v>
      </c>
      <c r="MK35" s="39">
        <v>0</v>
      </c>
      <c r="MM35" s="39">
        <v>2023400</v>
      </c>
      <c r="MO35" s="39">
        <v>2000</v>
      </c>
      <c r="MP35" s="39">
        <v>4000</v>
      </c>
      <c r="MQ35" s="39">
        <v>0</v>
      </c>
      <c r="MR35" s="39">
        <v>28300</v>
      </c>
      <c r="MS35" s="39">
        <v>16200</v>
      </c>
      <c r="MT35" s="39">
        <v>30400</v>
      </c>
      <c r="MU35" s="39">
        <v>36400</v>
      </c>
      <c r="MV35" s="39">
        <v>465400</v>
      </c>
      <c r="MW35" s="39">
        <v>157800</v>
      </c>
      <c r="MX35" s="39">
        <v>40500</v>
      </c>
      <c r="MY35" s="39">
        <v>0</v>
      </c>
      <c r="MZ35" s="39">
        <v>14200</v>
      </c>
      <c r="NA35" s="39">
        <v>2000</v>
      </c>
      <c r="NB35" s="39">
        <v>2165100</v>
      </c>
      <c r="NC35" s="39">
        <v>4000</v>
      </c>
      <c r="ND35" s="39">
        <v>2458500</v>
      </c>
      <c r="NE35" s="39">
        <v>5464900</v>
      </c>
      <c r="NF35" s="39">
        <v>36300</v>
      </c>
      <c r="NI35" s="39">
        <v>2472100</v>
      </c>
      <c r="NK35" s="39">
        <v>12700</v>
      </c>
      <c r="NL35" s="39">
        <v>181400</v>
      </c>
      <c r="NM35" s="39">
        <v>0</v>
      </c>
      <c r="NN35" s="39">
        <v>40600</v>
      </c>
      <c r="NO35" s="39">
        <v>19500</v>
      </c>
      <c r="NP35" s="39">
        <v>81600</v>
      </c>
      <c r="NQ35" s="39">
        <v>36300</v>
      </c>
      <c r="NR35" s="39">
        <v>1187500</v>
      </c>
      <c r="NS35" s="39">
        <v>374200</v>
      </c>
      <c r="NT35" s="39">
        <v>88900</v>
      </c>
      <c r="NU35" s="39">
        <v>0</v>
      </c>
      <c r="NV35" s="39">
        <v>635000</v>
      </c>
      <c r="NW35" s="39">
        <v>4500</v>
      </c>
      <c r="NX35" s="39">
        <v>8709000</v>
      </c>
      <c r="NY35" s="39">
        <v>10200</v>
      </c>
      <c r="NZ35" s="39">
        <v>5592700</v>
      </c>
      <c r="OA35" s="39">
        <v>22300</v>
      </c>
      <c r="OB35" s="39">
        <v>46500</v>
      </c>
      <c r="OC35" s="39">
        <v>6100</v>
      </c>
      <c r="OD35" s="39">
        <v>0</v>
      </c>
      <c r="OE35" s="39">
        <v>1200</v>
      </c>
      <c r="OF35" s="39">
        <v>32400</v>
      </c>
      <c r="OG35" s="39" t="s">
        <v>68</v>
      </c>
      <c r="OH35" s="39">
        <v>1200</v>
      </c>
      <c r="OI35" s="39">
        <v>352100</v>
      </c>
      <c r="OJ35" s="39">
        <v>40500</v>
      </c>
      <c r="OK35" s="39">
        <v>55500</v>
      </c>
      <c r="OM35" s="39">
        <v>54400</v>
      </c>
      <c r="ON35" s="39">
        <v>272200</v>
      </c>
      <c r="OP35" s="39">
        <v>3100</v>
      </c>
      <c r="OQ35" s="39">
        <v>77100</v>
      </c>
      <c r="OR35" s="39" t="s">
        <v>68</v>
      </c>
      <c r="OS35" s="39">
        <v>3800</v>
      </c>
      <c r="OT35" s="39">
        <v>1460600</v>
      </c>
      <c r="OU35" s="39">
        <v>117100</v>
      </c>
      <c r="OW35" s="39">
        <v>28300</v>
      </c>
      <c r="PD35" s="39">
        <v>386400</v>
      </c>
      <c r="PF35" s="39">
        <v>323600</v>
      </c>
      <c r="PQ35" s="39">
        <v>70300</v>
      </c>
      <c r="PX35" s="39">
        <v>450400</v>
      </c>
      <c r="PZ35" s="39">
        <v>319300</v>
      </c>
    </row>
    <row r="36" spans="1:451" x14ac:dyDescent="0.25">
      <c r="A36" s="39">
        <v>1995</v>
      </c>
      <c r="B36" s="39">
        <v>4363300</v>
      </c>
      <c r="C36" s="39">
        <v>104900</v>
      </c>
      <c r="D36" s="39">
        <v>16800</v>
      </c>
      <c r="E36" s="39">
        <v>145600</v>
      </c>
      <c r="F36" s="39">
        <v>5271000</v>
      </c>
      <c r="J36" s="39">
        <v>1003500</v>
      </c>
      <c r="K36" s="39">
        <v>170700</v>
      </c>
      <c r="L36" s="39">
        <v>4000</v>
      </c>
      <c r="M36" s="39">
        <v>859900</v>
      </c>
      <c r="N36" s="39">
        <v>327000</v>
      </c>
      <c r="O36" s="39">
        <v>236300</v>
      </c>
      <c r="P36" s="39">
        <v>261000</v>
      </c>
      <c r="Q36" s="39">
        <v>1211300</v>
      </c>
      <c r="R36" s="39">
        <v>791100</v>
      </c>
      <c r="S36" s="39">
        <v>162000</v>
      </c>
      <c r="T36" s="39">
        <v>2000</v>
      </c>
      <c r="U36" s="39">
        <v>824100</v>
      </c>
      <c r="V36" s="39">
        <v>24700</v>
      </c>
      <c r="W36" s="39">
        <v>44500</v>
      </c>
      <c r="X36" s="39">
        <v>6577600</v>
      </c>
      <c r="Y36" s="39">
        <v>16500</v>
      </c>
      <c r="Z36" s="39">
        <v>11122700</v>
      </c>
      <c r="AA36" s="39">
        <v>13032500</v>
      </c>
      <c r="AB36" s="39">
        <v>203100</v>
      </c>
      <c r="AC36" s="39">
        <v>21200</v>
      </c>
      <c r="AD36" s="39">
        <v>154600</v>
      </c>
      <c r="AE36" s="39">
        <v>6434200</v>
      </c>
      <c r="AI36" s="39">
        <v>7280900</v>
      </c>
      <c r="AJ36" s="39">
        <v>4995700</v>
      </c>
      <c r="AK36" s="39">
        <v>5800</v>
      </c>
      <c r="AL36" s="39">
        <v>1104900</v>
      </c>
      <c r="AM36" s="39">
        <v>431900</v>
      </c>
      <c r="AN36" s="39">
        <v>653300</v>
      </c>
      <c r="AO36" s="39">
        <v>244300</v>
      </c>
      <c r="AP36" s="39">
        <v>2872800</v>
      </c>
      <c r="AQ36" s="39">
        <v>1454700</v>
      </c>
      <c r="AR36" s="39">
        <v>309600</v>
      </c>
      <c r="AS36" s="39">
        <v>2000</v>
      </c>
      <c r="AT36" s="39">
        <v>2297500</v>
      </c>
      <c r="AU36" s="39">
        <v>1026900</v>
      </c>
      <c r="AV36" s="39">
        <v>66200</v>
      </c>
      <c r="AW36" s="39">
        <v>26851400</v>
      </c>
      <c r="AX36" s="39">
        <v>39900</v>
      </c>
      <c r="AY36" s="39">
        <v>24989400</v>
      </c>
      <c r="AZ36" s="39">
        <v>5100</v>
      </c>
      <c r="BA36" s="39">
        <v>40800</v>
      </c>
      <c r="BB36" s="39">
        <v>52400</v>
      </c>
      <c r="BC36" s="39">
        <v>2200</v>
      </c>
      <c r="BD36" s="39">
        <v>3100</v>
      </c>
      <c r="BE36" s="39">
        <v>9800</v>
      </c>
      <c r="BF36" s="39">
        <v>20500</v>
      </c>
      <c r="BG36" s="39">
        <v>0</v>
      </c>
      <c r="BH36" s="39">
        <v>3600</v>
      </c>
      <c r="BI36" s="39">
        <v>198100</v>
      </c>
      <c r="BJ36" s="39">
        <v>15000</v>
      </c>
      <c r="BK36" s="39">
        <v>152500</v>
      </c>
      <c r="BL36" s="39">
        <v>13200</v>
      </c>
      <c r="BM36" s="39">
        <v>89900</v>
      </c>
      <c r="BN36" s="39">
        <v>25200</v>
      </c>
      <c r="BO36" s="39">
        <v>44400</v>
      </c>
      <c r="BP36" s="39">
        <v>0</v>
      </c>
      <c r="BQ36" s="39">
        <v>6300</v>
      </c>
      <c r="BR36" s="39">
        <v>1197500</v>
      </c>
      <c r="BS36" s="39">
        <v>47000</v>
      </c>
      <c r="BT36" s="39">
        <v>32400</v>
      </c>
      <c r="BV36" s="39">
        <v>0</v>
      </c>
      <c r="BW36" s="39">
        <v>9300</v>
      </c>
      <c r="BX36" s="39">
        <v>7300</v>
      </c>
      <c r="BY36" s="39">
        <v>0</v>
      </c>
      <c r="BZ36" s="39">
        <v>3600</v>
      </c>
      <c r="CA36" s="39">
        <v>53400</v>
      </c>
      <c r="CB36" s="39">
        <v>9100</v>
      </c>
      <c r="CC36" s="39">
        <v>93700</v>
      </c>
      <c r="CF36" s="39">
        <v>0</v>
      </c>
      <c r="CG36" s="39">
        <v>23900</v>
      </c>
      <c r="CH36" s="39">
        <v>15900</v>
      </c>
      <c r="CJ36" s="39">
        <v>0</v>
      </c>
      <c r="CK36" s="39">
        <v>6300</v>
      </c>
      <c r="CL36" s="39">
        <v>263100</v>
      </c>
      <c r="CM36" s="39">
        <v>29100</v>
      </c>
      <c r="CN36" s="39">
        <v>4200</v>
      </c>
      <c r="CO36" s="39">
        <v>2200</v>
      </c>
      <c r="CP36" s="39">
        <v>1900</v>
      </c>
      <c r="CQ36" s="39">
        <v>0</v>
      </c>
      <c r="CR36" s="39">
        <v>3100</v>
      </c>
      <c r="CS36" s="39">
        <v>0</v>
      </c>
      <c r="CU36" s="39">
        <v>70400</v>
      </c>
      <c r="CV36" s="39">
        <v>3100</v>
      </c>
      <c r="CW36" s="39">
        <v>16700</v>
      </c>
      <c r="CZ36" s="39">
        <v>13200</v>
      </c>
      <c r="DA36" s="39">
        <v>57200</v>
      </c>
      <c r="DB36" s="39">
        <v>0</v>
      </c>
      <c r="DC36" s="39">
        <v>7700</v>
      </c>
      <c r="DE36" s="39">
        <v>0</v>
      </c>
      <c r="DG36" s="39">
        <v>505300</v>
      </c>
      <c r="DH36" s="39">
        <v>10200</v>
      </c>
      <c r="DI36" s="39">
        <v>15800</v>
      </c>
      <c r="DJ36" s="39">
        <v>0</v>
      </c>
      <c r="DM36" s="39">
        <v>1200</v>
      </c>
      <c r="DN36" s="39">
        <v>500</v>
      </c>
      <c r="DO36" s="39">
        <v>10100</v>
      </c>
      <c r="DQ36" s="39">
        <v>69200</v>
      </c>
      <c r="DR36" s="39">
        <v>2800</v>
      </c>
      <c r="DS36" s="39">
        <v>42100</v>
      </c>
      <c r="DX36" s="39">
        <v>32700</v>
      </c>
      <c r="DY36" s="39">
        <v>1300</v>
      </c>
      <c r="DZ36" s="39">
        <v>20800</v>
      </c>
      <c r="ED36" s="39">
        <v>388300</v>
      </c>
      <c r="EE36" s="39">
        <v>7700</v>
      </c>
      <c r="EF36" s="39">
        <v>128500</v>
      </c>
      <c r="EG36" s="39">
        <v>4600</v>
      </c>
      <c r="EH36" s="39">
        <v>2700</v>
      </c>
      <c r="EJ36" s="39">
        <v>283000</v>
      </c>
      <c r="EK36" s="39">
        <v>26000</v>
      </c>
      <c r="EL36" s="39">
        <v>0</v>
      </c>
      <c r="EM36" s="39">
        <v>35500</v>
      </c>
      <c r="EN36" s="39">
        <v>78000</v>
      </c>
      <c r="EO36" s="39">
        <v>0</v>
      </c>
      <c r="EP36" s="39">
        <v>1100</v>
      </c>
      <c r="EQ36" s="39">
        <v>86000</v>
      </c>
      <c r="ER36" s="39">
        <v>0</v>
      </c>
      <c r="ES36" s="39">
        <v>890000</v>
      </c>
      <c r="ET36" s="39">
        <v>35900</v>
      </c>
      <c r="EU36" s="39">
        <v>350000</v>
      </c>
      <c r="EV36" s="39">
        <v>9900</v>
      </c>
      <c r="EW36" s="39">
        <v>4000</v>
      </c>
      <c r="EY36" s="39">
        <v>2030000</v>
      </c>
      <c r="EZ36" s="39">
        <v>760000</v>
      </c>
      <c r="FB36" s="39">
        <v>92000</v>
      </c>
      <c r="FC36" s="39">
        <v>175000</v>
      </c>
      <c r="FE36" s="39">
        <v>2000</v>
      </c>
      <c r="FF36" s="39">
        <v>250000</v>
      </c>
      <c r="FG36" s="39">
        <v>0</v>
      </c>
      <c r="FH36" s="39">
        <v>5900000</v>
      </c>
      <c r="FI36" s="39">
        <v>99400</v>
      </c>
      <c r="FJ36" s="39">
        <v>129500</v>
      </c>
      <c r="FK36" s="39">
        <v>61900</v>
      </c>
      <c r="FL36" s="39">
        <v>2000</v>
      </c>
      <c r="FM36" s="39">
        <v>34400</v>
      </c>
      <c r="FN36" s="39">
        <v>698100</v>
      </c>
      <c r="FO36" s="39">
        <v>117400</v>
      </c>
      <c r="FP36" s="39">
        <v>0</v>
      </c>
      <c r="FQ36" s="39">
        <v>129500</v>
      </c>
      <c r="FR36" s="39">
        <v>40500</v>
      </c>
      <c r="FS36" s="39">
        <v>0</v>
      </c>
      <c r="FT36" s="39">
        <v>20200</v>
      </c>
      <c r="FU36" s="39">
        <v>734500</v>
      </c>
      <c r="FV36" s="39">
        <v>0</v>
      </c>
      <c r="FW36" s="39">
        <v>1031900</v>
      </c>
      <c r="FX36" s="39">
        <v>297500</v>
      </c>
      <c r="FY36" s="39">
        <v>418000</v>
      </c>
      <c r="FZ36" s="39">
        <v>120200</v>
      </c>
      <c r="GA36" s="39">
        <v>3500</v>
      </c>
      <c r="GB36" s="39">
        <v>65800</v>
      </c>
      <c r="GC36" s="39">
        <v>5131000</v>
      </c>
      <c r="GD36" s="39">
        <v>3265900</v>
      </c>
      <c r="GF36" s="39">
        <v>362900</v>
      </c>
      <c r="GG36" s="39">
        <v>91000</v>
      </c>
      <c r="GI36" s="39">
        <v>45700</v>
      </c>
      <c r="GJ36" s="39">
        <v>2041200</v>
      </c>
      <c r="GL36" s="39">
        <v>6803900</v>
      </c>
      <c r="GM36" s="39">
        <v>1367600</v>
      </c>
      <c r="HJ36" s="39">
        <v>4026600</v>
      </c>
      <c r="HK36" s="39">
        <v>38400</v>
      </c>
      <c r="HM36" s="39">
        <v>5190100</v>
      </c>
      <c r="HO36" s="39">
        <v>20200</v>
      </c>
      <c r="HP36" s="39">
        <v>16100</v>
      </c>
      <c r="HQ36" s="39">
        <v>859900</v>
      </c>
      <c r="HR36" s="39">
        <v>327000</v>
      </c>
      <c r="HS36" s="39">
        <v>60700</v>
      </c>
      <c r="HT36" s="39">
        <v>261000</v>
      </c>
      <c r="HU36" s="39">
        <v>1052100</v>
      </c>
      <c r="HV36" s="39">
        <v>779000</v>
      </c>
      <c r="HW36" s="39">
        <v>139500</v>
      </c>
      <c r="HY36" s="39">
        <v>24700</v>
      </c>
      <c r="IA36" s="39">
        <v>4160200</v>
      </c>
      <c r="IB36" s="39">
        <v>16500</v>
      </c>
      <c r="IC36" s="39">
        <v>10729900</v>
      </c>
      <c r="ID36" s="39">
        <v>12018400</v>
      </c>
      <c r="IE36" s="39">
        <v>73000</v>
      </c>
      <c r="IG36" s="39">
        <v>6307200</v>
      </c>
      <c r="II36" s="39">
        <v>106700</v>
      </c>
      <c r="IJ36" s="39">
        <v>444500</v>
      </c>
      <c r="IK36" s="39">
        <v>1104900</v>
      </c>
      <c r="IL36" s="39">
        <v>431900</v>
      </c>
      <c r="IM36" s="39">
        <v>171400</v>
      </c>
      <c r="IN36" s="39">
        <v>244300</v>
      </c>
      <c r="IO36" s="39">
        <v>2506100</v>
      </c>
      <c r="IP36" s="39">
        <v>1427500</v>
      </c>
      <c r="IQ36" s="39">
        <v>259100</v>
      </c>
      <c r="IS36" s="39">
        <v>1026900</v>
      </c>
      <c r="IU36" s="39">
        <v>11521200</v>
      </c>
      <c r="IV36" s="39">
        <v>39900</v>
      </c>
      <c r="IW36" s="39">
        <v>23334700</v>
      </c>
      <c r="IX36" s="39">
        <v>465400</v>
      </c>
      <c r="IY36" s="39">
        <v>26300</v>
      </c>
      <c r="IZ36" s="39">
        <v>12100</v>
      </c>
      <c r="JA36" s="39">
        <v>10100</v>
      </c>
      <c r="JB36" s="39">
        <v>940900</v>
      </c>
      <c r="JC36" s="39">
        <v>18200</v>
      </c>
      <c r="JD36" s="39">
        <v>12100</v>
      </c>
      <c r="JE36" s="39">
        <v>4000</v>
      </c>
      <c r="JF36" s="39">
        <v>313600</v>
      </c>
      <c r="JG36" s="39">
        <v>20200</v>
      </c>
      <c r="JH36" s="39">
        <v>12100</v>
      </c>
      <c r="JI36" s="39">
        <v>4000</v>
      </c>
      <c r="JJ36" s="39">
        <v>263000</v>
      </c>
      <c r="JK36" s="39">
        <v>72800</v>
      </c>
      <c r="JL36" s="39">
        <v>28300</v>
      </c>
      <c r="JM36" s="39">
        <v>0</v>
      </c>
      <c r="JO36" s="39">
        <v>10500</v>
      </c>
      <c r="JP36" s="39">
        <v>26300</v>
      </c>
      <c r="JQ36" s="39">
        <v>801300</v>
      </c>
      <c r="JR36" s="39">
        <v>400</v>
      </c>
      <c r="JS36" s="39">
        <v>1614500</v>
      </c>
      <c r="JT36" s="39">
        <v>1328100</v>
      </c>
      <c r="JU36" s="39">
        <v>45800</v>
      </c>
      <c r="JV36" s="39">
        <v>13700</v>
      </c>
      <c r="JW36" s="39">
        <v>12200</v>
      </c>
      <c r="JX36" s="39">
        <v>1227000</v>
      </c>
      <c r="JY36" s="39">
        <v>94000</v>
      </c>
      <c r="JZ36" s="39">
        <v>299400</v>
      </c>
      <c r="KA36" s="39">
        <v>5800</v>
      </c>
      <c r="KB36" s="39">
        <v>403900</v>
      </c>
      <c r="KC36" s="39">
        <v>28500</v>
      </c>
      <c r="KD36" s="39">
        <v>30600</v>
      </c>
      <c r="KE36" s="39">
        <v>2600</v>
      </c>
      <c r="KF36" s="39">
        <v>624600</v>
      </c>
      <c r="KG36" s="39">
        <v>147000</v>
      </c>
      <c r="KH36" s="39">
        <v>53300</v>
      </c>
      <c r="KI36" s="39">
        <v>0</v>
      </c>
      <c r="KK36" s="39">
        <v>391900</v>
      </c>
      <c r="KL36" s="39">
        <v>43500</v>
      </c>
      <c r="KM36" s="39">
        <v>2086500</v>
      </c>
      <c r="KN36" s="39">
        <v>1000</v>
      </c>
      <c r="KO36" s="39">
        <v>3404700</v>
      </c>
      <c r="KP36" s="39">
        <v>1659200</v>
      </c>
      <c r="KQ36" s="39">
        <v>0</v>
      </c>
      <c r="KR36" s="39">
        <v>131500</v>
      </c>
      <c r="KS36" s="39">
        <v>2468600</v>
      </c>
      <c r="KW36" s="39">
        <v>0</v>
      </c>
      <c r="KX36" s="39">
        <v>0</v>
      </c>
      <c r="KY36" s="39">
        <v>509900</v>
      </c>
      <c r="KZ36" s="39">
        <v>291400</v>
      </c>
      <c r="LA36" s="39">
        <v>8100</v>
      </c>
      <c r="LB36" s="39">
        <v>216600</v>
      </c>
      <c r="LC36" s="39">
        <v>485600</v>
      </c>
      <c r="LD36" s="39">
        <v>526100</v>
      </c>
      <c r="LE36" s="39">
        <v>80900</v>
      </c>
      <c r="LF36" s="39">
        <v>2000</v>
      </c>
      <c r="LH36" s="39">
        <v>16200</v>
      </c>
      <c r="LI36" s="39">
        <v>1193800</v>
      </c>
      <c r="LJ36" s="39">
        <v>12100</v>
      </c>
      <c r="LK36" s="39">
        <v>6436500</v>
      </c>
      <c r="LL36" s="39">
        <v>4354500</v>
      </c>
      <c r="LO36" s="39">
        <v>137900</v>
      </c>
      <c r="LP36" s="39">
        <v>2630800</v>
      </c>
      <c r="LU36" s="39">
        <v>0</v>
      </c>
      <c r="LV36" s="39">
        <v>647700</v>
      </c>
      <c r="LW36" s="39">
        <v>381900</v>
      </c>
      <c r="LX36" s="39">
        <v>20400</v>
      </c>
      <c r="LY36" s="39">
        <v>190600</v>
      </c>
      <c r="LZ36" s="39">
        <v>1110400</v>
      </c>
      <c r="MA36" s="39">
        <v>868200</v>
      </c>
      <c r="MB36" s="39">
        <v>139700</v>
      </c>
      <c r="MC36" s="39">
        <v>2000</v>
      </c>
      <c r="ME36" s="39">
        <v>18400</v>
      </c>
      <c r="MF36" s="39">
        <v>2177200</v>
      </c>
      <c r="MG36" s="39">
        <v>26200</v>
      </c>
      <c r="MH36" s="39">
        <v>12663500</v>
      </c>
      <c r="MI36" s="39">
        <v>1902000</v>
      </c>
      <c r="MJ36" s="39">
        <v>12100</v>
      </c>
      <c r="MK36" s="39">
        <v>0</v>
      </c>
      <c r="ML36" s="39">
        <v>4000</v>
      </c>
      <c r="MM36" s="39">
        <v>1780600</v>
      </c>
      <c r="MO36" s="39">
        <v>2000</v>
      </c>
      <c r="MP36" s="39">
        <v>4000</v>
      </c>
      <c r="MQ36" s="39">
        <v>0</v>
      </c>
      <c r="MR36" s="39">
        <v>36400</v>
      </c>
      <c r="MS36" s="39">
        <v>15400</v>
      </c>
      <c r="MT36" s="39">
        <v>40500</v>
      </c>
      <c r="MU36" s="39">
        <v>40400</v>
      </c>
      <c r="MV36" s="39">
        <v>303500</v>
      </c>
      <c r="MW36" s="39">
        <v>180100</v>
      </c>
      <c r="MX36" s="39">
        <v>30300</v>
      </c>
      <c r="MY36" s="39">
        <v>0</v>
      </c>
      <c r="MZ36" s="39">
        <v>14200</v>
      </c>
      <c r="NA36" s="39">
        <v>2000</v>
      </c>
      <c r="NB36" s="39">
        <v>2165100</v>
      </c>
      <c r="NC36" s="39">
        <v>4000</v>
      </c>
      <c r="ND36" s="39">
        <v>2678900</v>
      </c>
      <c r="NE36" s="39">
        <v>6335800</v>
      </c>
      <c r="NF36" s="39">
        <v>27200</v>
      </c>
      <c r="NH36" s="39">
        <v>4500</v>
      </c>
      <c r="NI36" s="39">
        <v>2449400</v>
      </c>
      <c r="NK36" s="39">
        <v>12700</v>
      </c>
      <c r="NL36" s="39">
        <v>145100</v>
      </c>
      <c r="NM36" s="39">
        <v>0</v>
      </c>
      <c r="NN36" s="39">
        <v>53300</v>
      </c>
      <c r="NO36" s="39">
        <v>21500</v>
      </c>
      <c r="NP36" s="39">
        <v>120400</v>
      </c>
      <c r="NQ36" s="39">
        <v>51100</v>
      </c>
      <c r="NR36" s="39">
        <v>771100</v>
      </c>
      <c r="NS36" s="39">
        <v>412300</v>
      </c>
      <c r="NT36" s="39">
        <v>66100</v>
      </c>
      <c r="NU36" s="39">
        <v>0</v>
      </c>
      <c r="NV36" s="39">
        <v>635000</v>
      </c>
      <c r="NW36" s="39">
        <v>4300</v>
      </c>
      <c r="NX36" s="39">
        <v>7257500</v>
      </c>
      <c r="NY36" s="39">
        <v>12700</v>
      </c>
      <c r="NZ36" s="39">
        <v>7266500</v>
      </c>
      <c r="OA36" s="39">
        <v>26300</v>
      </c>
      <c r="OB36" s="39">
        <v>46500</v>
      </c>
      <c r="OC36" s="39">
        <v>8100</v>
      </c>
      <c r="OD36" s="39">
        <v>0</v>
      </c>
      <c r="OE36" s="39">
        <v>800</v>
      </c>
      <c r="OF36" s="39">
        <v>20200</v>
      </c>
      <c r="OG36" s="39">
        <v>12100</v>
      </c>
      <c r="OH36" s="39">
        <v>1200</v>
      </c>
      <c r="OI36" s="39">
        <v>297400</v>
      </c>
      <c r="OJ36" s="39">
        <v>44400</v>
      </c>
      <c r="OK36" s="39">
        <v>93600</v>
      </c>
      <c r="OM36" s="39">
        <v>61200</v>
      </c>
      <c r="ON36" s="39">
        <v>435400</v>
      </c>
      <c r="OP36" s="39">
        <v>1800</v>
      </c>
      <c r="OQ36" s="39">
        <v>56300</v>
      </c>
      <c r="OR36" s="39">
        <v>27200</v>
      </c>
      <c r="OS36" s="39">
        <v>2800</v>
      </c>
      <c r="OT36" s="39">
        <v>1428800</v>
      </c>
      <c r="OU36" s="39">
        <v>140700</v>
      </c>
      <c r="OW36" s="39">
        <v>38400</v>
      </c>
      <c r="PD36" s="39">
        <v>327000</v>
      </c>
      <c r="PF36" s="39">
        <v>261000</v>
      </c>
      <c r="PQ36" s="39">
        <v>73000</v>
      </c>
      <c r="PX36" s="39">
        <v>431900</v>
      </c>
      <c r="PZ36" s="39">
        <v>244300</v>
      </c>
    </row>
    <row r="37" spans="1:451" x14ac:dyDescent="0.25">
      <c r="A37" s="39">
        <v>1996</v>
      </c>
      <c r="B37" s="39">
        <v>4887800</v>
      </c>
      <c r="C37" s="39">
        <v>83600</v>
      </c>
      <c r="D37" s="39">
        <v>17100</v>
      </c>
      <c r="E37" s="39">
        <v>234700</v>
      </c>
      <c r="F37" s="39">
        <v>3451000</v>
      </c>
      <c r="J37" s="39">
        <v>1090400</v>
      </c>
      <c r="K37" s="39">
        <v>188600</v>
      </c>
      <c r="L37" s="39">
        <v>1680</v>
      </c>
      <c r="M37" s="39">
        <v>574600</v>
      </c>
      <c r="N37" s="39">
        <v>303500</v>
      </c>
      <c r="O37" s="39">
        <v>212000</v>
      </c>
      <c r="P37" s="39">
        <v>233000</v>
      </c>
      <c r="Q37" s="39">
        <v>1683600</v>
      </c>
      <c r="R37" s="39">
        <v>520000</v>
      </c>
      <c r="S37" s="39">
        <v>161700</v>
      </c>
      <c r="T37" s="39">
        <v>800</v>
      </c>
      <c r="U37" s="39">
        <v>862200</v>
      </c>
      <c r="V37" s="39">
        <v>23400</v>
      </c>
      <c r="W37" s="39">
        <v>35200</v>
      </c>
      <c r="X37" s="39">
        <v>6395660</v>
      </c>
      <c r="Y37" s="39">
        <v>16600</v>
      </c>
      <c r="Z37" s="39">
        <v>12262500</v>
      </c>
      <c r="AA37" s="39">
        <v>15562000</v>
      </c>
      <c r="AB37" s="39">
        <v>133000</v>
      </c>
      <c r="AC37" s="39">
        <v>22200</v>
      </c>
      <c r="AD37" s="39">
        <v>284600</v>
      </c>
      <c r="AE37" s="39">
        <v>5062300</v>
      </c>
      <c r="AI37" s="39">
        <v>7541700</v>
      </c>
      <c r="AJ37" s="39">
        <v>5375400</v>
      </c>
      <c r="AK37" s="39">
        <v>5520</v>
      </c>
      <c r="AL37" s="39">
        <v>851000</v>
      </c>
      <c r="AM37" s="39">
        <v>402500</v>
      </c>
      <c r="AN37" s="39">
        <v>581900</v>
      </c>
      <c r="AO37" s="39">
        <v>230800</v>
      </c>
      <c r="AP37" s="39">
        <v>4361100</v>
      </c>
      <c r="AQ37" s="39">
        <v>1173000</v>
      </c>
      <c r="AR37" s="39">
        <v>309400</v>
      </c>
      <c r="AS37" s="39">
        <v>700</v>
      </c>
      <c r="AT37" s="39">
        <v>2169500</v>
      </c>
      <c r="AU37" s="39">
        <v>1034200</v>
      </c>
      <c r="AV37" s="39">
        <v>54900</v>
      </c>
      <c r="AW37" s="39">
        <v>28025000</v>
      </c>
      <c r="AX37" s="39">
        <v>35200</v>
      </c>
      <c r="AY37" s="39">
        <v>29801400</v>
      </c>
      <c r="AZ37" s="39">
        <v>5100</v>
      </c>
      <c r="BA37" s="39">
        <v>40800</v>
      </c>
      <c r="BB37" s="39">
        <v>58300</v>
      </c>
      <c r="BC37" s="39">
        <v>2600</v>
      </c>
      <c r="BD37" s="39">
        <v>3000</v>
      </c>
      <c r="BE37" s="39">
        <v>10700</v>
      </c>
      <c r="BF37" s="39">
        <v>17200</v>
      </c>
      <c r="BG37" s="39">
        <v>0</v>
      </c>
      <c r="BH37" s="39">
        <v>2300</v>
      </c>
      <c r="BI37" s="39">
        <v>201314</v>
      </c>
      <c r="BJ37" s="39">
        <v>15800</v>
      </c>
      <c r="BK37" s="39">
        <v>191700</v>
      </c>
      <c r="BL37" s="39">
        <v>12900</v>
      </c>
      <c r="BM37" s="39">
        <v>58800</v>
      </c>
      <c r="BN37" s="39">
        <v>30200</v>
      </c>
      <c r="BO37" s="39">
        <v>48400</v>
      </c>
      <c r="BP37" s="39">
        <v>0</v>
      </c>
      <c r="BQ37" s="39">
        <v>4400</v>
      </c>
      <c r="BR37" s="39">
        <v>1350900</v>
      </c>
      <c r="BS37" s="39">
        <v>54700</v>
      </c>
      <c r="BT37" s="39">
        <v>36700</v>
      </c>
      <c r="BV37" s="39">
        <v>0</v>
      </c>
      <c r="BW37" s="39">
        <v>9900</v>
      </c>
      <c r="BX37" s="39">
        <v>5500</v>
      </c>
      <c r="BY37" s="39">
        <v>0</v>
      </c>
      <c r="BZ37" s="39">
        <v>2300</v>
      </c>
      <c r="CA37" s="39">
        <v>54700</v>
      </c>
      <c r="CB37" s="39">
        <v>9600</v>
      </c>
      <c r="CC37" s="39">
        <v>118400</v>
      </c>
      <c r="CF37" s="39">
        <v>0</v>
      </c>
      <c r="CG37" s="39">
        <v>28000</v>
      </c>
      <c r="CH37" s="39">
        <v>15900</v>
      </c>
      <c r="CJ37" s="39">
        <v>0</v>
      </c>
      <c r="CK37" s="39">
        <v>4400</v>
      </c>
      <c r="CL37" s="39">
        <v>340200</v>
      </c>
      <c r="CM37" s="39">
        <v>32200</v>
      </c>
      <c r="CN37" s="39">
        <v>5000</v>
      </c>
      <c r="CO37" s="39">
        <v>2600</v>
      </c>
      <c r="CP37" s="39">
        <v>2000</v>
      </c>
      <c r="CQ37" s="39">
        <v>0</v>
      </c>
      <c r="CR37" s="39">
        <v>2800</v>
      </c>
      <c r="CS37" s="39">
        <v>0</v>
      </c>
      <c r="CU37" s="39">
        <v>71414</v>
      </c>
      <c r="CV37" s="39">
        <v>2700</v>
      </c>
      <c r="CW37" s="39">
        <v>17200</v>
      </c>
      <c r="CZ37" s="39">
        <v>12900</v>
      </c>
      <c r="DA37" s="39">
        <v>37000</v>
      </c>
      <c r="DB37" s="39">
        <v>0</v>
      </c>
      <c r="DC37" s="39">
        <v>7100</v>
      </c>
      <c r="DE37" s="39">
        <v>0</v>
      </c>
      <c r="DG37" s="39">
        <v>607000</v>
      </c>
      <c r="DH37" s="39">
        <v>9700</v>
      </c>
      <c r="DI37" s="39">
        <v>16600</v>
      </c>
      <c r="DJ37" s="39">
        <v>0</v>
      </c>
      <c r="DM37" s="39">
        <v>1000</v>
      </c>
      <c r="DN37" s="39">
        <v>800</v>
      </c>
      <c r="DO37" s="39">
        <v>8900</v>
      </c>
      <c r="DQ37" s="39">
        <v>70100</v>
      </c>
      <c r="DR37" s="39">
        <v>3500</v>
      </c>
      <c r="DS37" s="39">
        <v>56100</v>
      </c>
      <c r="DX37" s="39">
        <v>21800</v>
      </c>
      <c r="DY37" s="39">
        <v>2200</v>
      </c>
      <c r="DZ37" s="39">
        <v>25400</v>
      </c>
      <c r="ED37" s="39">
        <v>362900</v>
      </c>
      <c r="EE37" s="39">
        <v>12800</v>
      </c>
      <c r="EF37" s="39">
        <v>123000</v>
      </c>
      <c r="EG37" s="39">
        <v>4700</v>
      </c>
      <c r="EH37" s="39">
        <v>2800</v>
      </c>
      <c r="EI37" s="39">
        <v>3000</v>
      </c>
      <c r="EJ37" s="39">
        <v>330000</v>
      </c>
      <c r="EK37" s="39">
        <v>40000</v>
      </c>
      <c r="EL37" s="39">
        <v>0</v>
      </c>
      <c r="EM37" s="39">
        <v>30500</v>
      </c>
      <c r="EN37" s="39">
        <v>72000</v>
      </c>
      <c r="EO37" s="39">
        <v>0</v>
      </c>
      <c r="EP37" s="39">
        <v>1100</v>
      </c>
      <c r="EQ37" s="39">
        <v>95000</v>
      </c>
      <c r="ER37" s="39">
        <v>0</v>
      </c>
      <c r="ES37" s="39">
        <v>882646</v>
      </c>
      <c r="ET37" s="39">
        <v>33500</v>
      </c>
      <c r="EU37" s="39">
        <v>355000</v>
      </c>
      <c r="EV37" s="39">
        <v>9800</v>
      </c>
      <c r="EW37" s="39">
        <v>3700</v>
      </c>
      <c r="EX37" s="39">
        <v>6000</v>
      </c>
      <c r="EY37" s="39">
        <v>2300000</v>
      </c>
      <c r="EZ37" s="39">
        <v>1080000</v>
      </c>
      <c r="FB37" s="39">
        <v>91000</v>
      </c>
      <c r="FC37" s="39">
        <v>185000</v>
      </c>
      <c r="FE37" s="39">
        <v>2400</v>
      </c>
      <c r="FF37" s="39">
        <v>260000</v>
      </c>
      <c r="FG37" s="39">
        <v>0</v>
      </c>
      <c r="FH37" s="39">
        <v>5700000</v>
      </c>
      <c r="FI37" s="39">
        <v>92500</v>
      </c>
      <c r="FJ37" s="39">
        <v>129500</v>
      </c>
      <c r="FK37" s="39">
        <v>42500</v>
      </c>
      <c r="FL37" s="39">
        <v>2200</v>
      </c>
      <c r="FM37" s="39">
        <v>20200</v>
      </c>
      <c r="FN37" s="39">
        <v>728400</v>
      </c>
      <c r="FO37" s="39">
        <v>119800</v>
      </c>
      <c r="FP37" s="39">
        <v>0</v>
      </c>
      <c r="FQ37" s="39">
        <v>111300</v>
      </c>
      <c r="FR37" s="39">
        <v>38400</v>
      </c>
      <c r="FS37" s="39">
        <v>0</v>
      </c>
      <c r="FT37" s="39">
        <v>20200</v>
      </c>
      <c r="FU37" s="39">
        <v>764900</v>
      </c>
      <c r="FV37" s="39">
        <v>0</v>
      </c>
      <c r="FW37" s="39">
        <v>1023900</v>
      </c>
      <c r="FX37" s="39">
        <v>315700</v>
      </c>
      <c r="FY37" s="39">
        <v>391900</v>
      </c>
      <c r="FZ37" s="39">
        <v>64200</v>
      </c>
      <c r="GA37" s="39">
        <v>3300</v>
      </c>
      <c r="GB37" s="39">
        <v>45400</v>
      </c>
      <c r="GC37" s="39">
        <v>5080200</v>
      </c>
      <c r="GD37" s="39">
        <v>3265900</v>
      </c>
      <c r="GF37" s="39">
        <v>290300</v>
      </c>
      <c r="GG37" s="39">
        <v>78700</v>
      </c>
      <c r="GI37" s="39">
        <v>40600</v>
      </c>
      <c r="GJ37" s="39">
        <v>1905100</v>
      </c>
      <c r="GL37" s="39">
        <v>5851300</v>
      </c>
      <c r="GM37" s="39">
        <v>862700</v>
      </c>
      <c r="HJ37" s="39">
        <v>4552700</v>
      </c>
      <c r="HK37" s="39">
        <v>36400</v>
      </c>
      <c r="HM37" s="39">
        <v>3411600</v>
      </c>
      <c r="HO37" s="39">
        <v>29400</v>
      </c>
      <c r="HP37" s="39">
        <v>16100</v>
      </c>
      <c r="HQ37" s="39">
        <v>574600</v>
      </c>
      <c r="HR37" s="39">
        <v>303500</v>
      </c>
      <c r="HS37" s="39">
        <v>58700</v>
      </c>
      <c r="HT37" s="39">
        <v>233000</v>
      </c>
      <c r="HU37" s="39">
        <v>1541800</v>
      </c>
      <c r="HV37" s="39">
        <v>518000</v>
      </c>
      <c r="HW37" s="39">
        <v>139600</v>
      </c>
      <c r="HY37" s="39">
        <v>23400</v>
      </c>
      <c r="IA37" s="39">
        <v>3920800</v>
      </c>
      <c r="IB37" s="39">
        <v>16600</v>
      </c>
      <c r="IC37" s="39">
        <v>11873300</v>
      </c>
      <c r="ID37" s="39">
        <v>14543900</v>
      </c>
      <c r="IE37" s="39">
        <v>59000</v>
      </c>
      <c r="IG37" s="39">
        <v>4991800</v>
      </c>
      <c r="II37" s="39">
        <v>148600</v>
      </c>
      <c r="IJ37" s="39">
        <v>449100</v>
      </c>
      <c r="IK37" s="39">
        <v>851000</v>
      </c>
      <c r="IL37" s="39">
        <v>402500</v>
      </c>
      <c r="IM37" s="39">
        <v>168400</v>
      </c>
      <c r="IN37" s="39">
        <v>230800</v>
      </c>
      <c r="IO37" s="39">
        <v>4017400</v>
      </c>
      <c r="IP37" s="39">
        <v>1168900</v>
      </c>
      <c r="IQ37" s="39">
        <v>264700</v>
      </c>
      <c r="IS37" s="39">
        <v>1034200</v>
      </c>
      <c r="IU37" s="39">
        <v>13108800</v>
      </c>
      <c r="IV37" s="39">
        <v>35200</v>
      </c>
      <c r="IW37" s="39">
        <v>28712600</v>
      </c>
      <c r="IX37" s="39">
        <v>627300</v>
      </c>
      <c r="IY37" s="39">
        <v>26300</v>
      </c>
      <c r="IZ37" s="39">
        <v>12100</v>
      </c>
      <c r="JA37" s="39">
        <v>26300</v>
      </c>
      <c r="JB37" s="39">
        <v>627300</v>
      </c>
      <c r="JC37" s="39">
        <v>28300</v>
      </c>
      <c r="JD37" s="39">
        <v>12100</v>
      </c>
      <c r="JE37" s="39">
        <v>1600</v>
      </c>
      <c r="JF37" s="39">
        <v>228600</v>
      </c>
      <c r="JG37" s="39">
        <v>16200</v>
      </c>
      <c r="JH37" s="39">
        <v>10100</v>
      </c>
      <c r="JI37" s="39">
        <v>4400</v>
      </c>
      <c r="JJ37" s="39">
        <v>388500</v>
      </c>
      <c r="JK37" s="39">
        <v>56700</v>
      </c>
      <c r="JL37" s="39">
        <v>30400</v>
      </c>
      <c r="JM37" s="39">
        <v>0</v>
      </c>
      <c r="JO37" s="39">
        <v>9200</v>
      </c>
      <c r="JP37" s="39">
        <v>24300</v>
      </c>
      <c r="JQ37" s="39">
        <v>774300</v>
      </c>
      <c r="JR37" s="39">
        <v>400</v>
      </c>
      <c r="JS37" s="39">
        <v>1699600</v>
      </c>
      <c r="JT37" s="39">
        <v>2111900</v>
      </c>
      <c r="JU37" s="39">
        <v>38600</v>
      </c>
      <c r="JV37" s="39">
        <v>15200</v>
      </c>
      <c r="JW37" s="39">
        <v>33700</v>
      </c>
      <c r="JX37" s="39">
        <v>1068200</v>
      </c>
      <c r="JY37" s="39">
        <v>142200</v>
      </c>
      <c r="JZ37" s="39">
        <v>272200</v>
      </c>
      <c r="KA37" s="39">
        <v>5400</v>
      </c>
      <c r="KB37" s="39">
        <v>358200</v>
      </c>
      <c r="KC37" s="39">
        <v>21000</v>
      </c>
      <c r="KD37" s="39">
        <v>28600</v>
      </c>
      <c r="KE37" s="39">
        <v>4900</v>
      </c>
      <c r="KF37" s="39">
        <v>1056400</v>
      </c>
      <c r="KG37" s="39">
        <v>132000</v>
      </c>
      <c r="KH37" s="39">
        <v>66000</v>
      </c>
      <c r="KI37" s="39">
        <v>0</v>
      </c>
      <c r="KK37" s="39">
        <v>326600</v>
      </c>
      <c r="KL37" s="39">
        <v>37700</v>
      </c>
      <c r="KM37" s="39">
        <v>2903000</v>
      </c>
      <c r="KN37" s="39">
        <v>1000</v>
      </c>
      <c r="KO37" s="39">
        <v>4376500</v>
      </c>
      <c r="KP37" s="39">
        <v>1780600</v>
      </c>
      <c r="KQ37" s="39">
        <v>0</v>
      </c>
      <c r="KR37" s="39">
        <v>198300</v>
      </c>
      <c r="KS37" s="39">
        <v>1570200</v>
      </c>
      <c r="KW37" s="39">
        <v>0</v>
      </c>
      <c r="KX37" s="39">
        <v>0</v>
      </c>
      <c r="KY37" s="39">
        <v>331800</v>
      </c>
      <c r="KZ37" s="39">
        <v>279200</v>
      </c>
      <c r="LA37" s="39">
        <v>14200</v>
      </c>
      <c r="LB37" s="39">
        <v>194200</v>
      </c>
      <c r="LC37" s="39">
        <v>728400</v>
      </c>
      <c r="LD37" s="39">
        <v>348000</v>
      </c>
      <c r="LE37" s="39">
        <v>76900</v>
      </c>
      <c r="LF37" s="39">
        <v>800</v>
      </c>
      <c r="LH37" s="39">
        <v>10100</v>
      </c>
      <c r="LI37" s="39">
        <v>1127100</v>
      </c>
      <c r="LJ37" s="39">
        <v>10100</v>
      </c>
      <c r="LK37" s="39">
        <v>7264100</v>
      </c>
      <c r="LL37" s="39">
        <v>5356000</v>
      </c>
      <c r="LO37" s="39">
        <v>240000</v>
      </c>
      <c r="LP37" s="39">
        <v>2222600</v>
      </c>
      <c r="LU37" s="39">
        <v>0</v>
      </c>
      <c r="LV37" s="39">
        <v>472500</v>
      </c>
      <c r="LW37" s="39">
        <v>373800</v>
      </c>
      <c r="LX37" s="39">
        <v>35700</v>
      </c>
      <c r="LY37" s="39">
        <v>196900</v>
      </c>
      <c r="LZ37" s="39">
        <v>1881500</v>
      </c>
      <c r="MA37" s="39">
        <v>729400</v>
      </c>
      <c r="MB37" s="39">
        <v>134600</v>
      </c>
      <c r="MC37" s="39">
        <v>700</v>
      </c>
      <c r="ME37" s="39">
        <v>15700</v>
      </c>
      <c r="MF37" s="39">
        <v>3401900</v>
      </c>
      <c r="MG37" s="39">
        <v>21500</v>
      </c>
      <c r="MH37" s="39">
        <v>16547000</v>
      </c>
      <c r="MI37" s="39">
        <v>2144800</v>
      </c>
      <c r="MJ37" s="39">
        <v>10100</v>
      </c>
      <c r="MK37" s="39">
        <v>0</v>
      </c>
      <c r="ML37" s="39">
        <v>10100</v>
      </c>
      <c r="MM37" s="39">
        <v>1214100</v>
      </c>
      <c r="MO37" s="39">
        <v>1100</v>
      </c>
      <c r="MP37" s="39">
        <v>4000</v>
      </c>
      <c r="MQ37" s="39">
        <v>80</v>
      </c>
      <c r="MR37" s="39">
        <v>14200</v>
      </c>
      <c r="MS37" s="39">
        <v>8100</v>
      </c>
      <c r="MT37" s="39">
        <v>34400</v>
      </c>
      <c r="MU37" s="39">
        <v>34400</v>
      </c>
      <c r="MV37" s="39">
        <v>424900</v>
      </c>
      <c r="MW37" s="39">
        <v>113300</v>
      </c>
      <c r="MX37" s="39">
        <v>32300</v>
      </c>
      <c r="MY37" s="39">
        <v>0</v>
      </c>
      <c r="MZ37" s="39">
        <v>14200</v>
      </c>
      <c r="NA37" s="39">
        <v>800</v>
      </c>
      <c r="NB37" s="39">
        <v>2019400</v>
      </c>
      <c r="NC37" s="39">
        <v>6100</v>
      </c>
      <c r="ND37" s="39">
        <v>2909600</v>
      </c>
      <c r="NE37" s="39">
        <v>7076000</v>
      </c>
      <c r="NF37" s="39">
        <v>20400</v>
      </c>
      <c r="NH37" s="39">
        <v>10900</v>
      </c>
      <c r="NI37" s="39">
        <v>1701000</v>
      </c>
      <c r="NK37" s="39">
        <v>6400</v>
      </c>
      <c r="NL37" s="39">
        <v>176900</v>
      </c>
      <c r="NM37" s="39">
        <v>120</v>
      </c>
      <c r="NN37" s="39">
        <v>20300</v>
      </c>
      <c r="NO37" s="39">
        <v>7700</v>
      </c>
      <c r="NP37" s="39">
        <v>104100</v>
      </c>
      <c r="NQ37" s="39">
        <v>29000</v>
      </c>
      <c r="NR37" s="39">
        <v>1079500</v>
      </c>
      <c r="NS37" s="39">
        <v>307500</v>
      </c>
      <c r="NT37" s="39">
        <v>64100</v>
      </c>
      <c r="NU37" s="39">
        <v>0</v>
      </c>
      <c r="NV37" s="39">
        <v>707600</v>
      </c>
      <c r="NW37" s="39">
        <v>1500</v>
      </c>
      <c r="NX37" s="39">
        <v>6803900</v>
      </c>
      <c r="NY37" s="39">
        <v>12700</v>
      </c>
      <c r="NZ37" s="39">
        <v>7789100</v>
      </c>
      <c r="OA37" s="39">
        <v>24300</v>
      </c>
      <c r="OB37" s="39">
        <v>16200</v>
      </c>
      <c r="OC37" s="39">
        <v>9700</v>
      </c>
      <c r="OD37" s="39">
        <v>0</v>
      </c>
      <c r="OE37" s="39">
        <v>800</v>
      </c>
      <c r="OF37" s="39">
        <v>14200</v>
      </c>
      <c r="OG37" s="39">
        <v>2000</v>
      </c>
      <c r="OH37" s="39">
        <v>800</v>
      </c>
      <c r="OI37" s="39">
        <v>367000</v>
      </c>
      <c r="OJ37" s="39">
        <v>24200</v>
      </c>
      <c r="OK37" s="39">
        <v>79500</v>
      </c>
      <c r="OM37" s="39">
        <v>19100</v>
      </c>
      <c r="ON37" s="39">
        <v>521600</v>
      </c>
      <c r="OP37" s="39">
        <v>2000</v>
      </c>
      <c r="OQ37" s="39">
        <v>31600</v>
      </c>
      <c r="OR37" s="39">
        <v>4100</v>
      </c>
      <c r="OS37" s="39">
        <v>1700</v>
      </c>
      <c r="OT37" s="39">
        <v>2014000</v>
      </c>
      <c r="OU37" s="39">
        <v>78900</v>
      </c>
      <c r="OW37" s="39">
        <v>36400</v>
      </c>
      <c r="PD37" s="39">
        <v>303500</v>
      </c>
      <c r="PF37" s="39">
        <v>233000</v>
      </c>
      <c r="PQ37" s="39">
        <v>59000</v>
      </c>
      <c r="PX37" s="39">
        <v>402500</v>
      </c>
      <c r="PZ37" s="39">
        <v>230800</v>
      </c>
    </row>
    <row r="38" spans="1:451" x14ac:dyDescent="0.25">
      <c r="A38" s="39">
        <v>1997</v>
      </c>
      <c r="B38" s="39">
        <v>4702000</v>
      </c>
      <c r="C38" s="39">
        <v>91800</v>
      </c>
      <c r="D38" s="39">
        <v>15000</v>
      </c>
      <c r="E38" s="39">
        <v>113300</v>
      </c>
      <c r="F38" s="39">
        <v>4869500</v>
      </c>
      <c r="H38" s="39">
        <v>10400</v>
      </c>
      <c r="J38" s="39">
        <v>1045100</v>
      </c>
      <c r="K38" s="39">
        <v>202500</v>
      </c>
      <c r="L38" s="39">
        <v>2400</v>
      </c>
      <c r="M38" s="39">
        <v>736600</v>
      </c>
      <c r="N38" s="39">
        <v>329000</v>
      </c>
      <c r="O38" s="39">
        <v>226400</v>
      </c>
      <c r="P38" s="39">
        <v>292200</v>
      </c>
      <c r="Q38" s="39">
        <v>1500500</v>
      </c>
      <c r="R38" s="39">
        <v>847700</v>
      </c>
      <c r="S38" s="39">
        <v>162000</v>
      </c>
      <c r="T38" s="39">
        <v>0</v>
      </c>
      <c r="U38" s="39">
        <v>1059600</v>
      </c>
      <c r="V38" s="39">
        <v>14200</v>
      </c>
      <c r="W38" s="39">
        <v>50600</v>
      </c>
      <c r="X38" s="39">
        <v>6349500</v>
      </c>
      <c r="Y38" s="39">
        <v>15000</v>
      </c>
      <c r="Z38" s="39">
        <v>11416000</v>
      </c>
      <c r="AA38" s="39">
        <v>13533900</v>
      </c>
      <c r="AB38" s="39">
        <v>168000</v>
      </c>
      <c r="AC38" s="39">
        <v>16500</v>
      </c>
      <c r="AD38" s="39">
        <v>115000</v>
      </c>
      <c r="AE38" s="39">
        <v>6393100</v>
      </c>
      <c r="AG38" s="39">
        <v>14500</v>
      </c>
      <c r="AI38" s="39">
        <v>7179800</v>
      </c>
      <c r="AJ38" s="39">
        <v>5466600</v>
      </c>
      <c r="AK38" s="39">
        <v>4300</v>
      </c>
      <c r="AL38" s="39">
        <v>895400</v>
      </c>
      <c r="AM38" s="39">
        <v>378800</v>
      </c>
      <c r="AN38" s="39">
        <v>626400</v>
      </c>
      <c r="AO38" s="39">
        <v>243400</v>
      </c>
      <c r="AP38" s="39">
        <v>3489300</v>
      </c>
      <c r="AQ38" s="39">
        <v>1762300</v>
      </c>
      <c r="AR38" s="39">
        <v>320000</v>
      </c>
      <c r="AS38" s="39">
        <v>0</v>
      </c>
      <c r="AT38" s="39">
        <v>2737700</v>
      </c>
      <c r="AU38" s="39">
        <v>635000</v>
      </c>
      <c r="AV38" s="39">
        <v>65100</v>
      </c>
      <c r="AW38" s="39">
        <v>21137500</v>
      </c>
      <c r="AX38" s="39">
        <v>31000</v>
      </c>
      <c r="AY38" s="39">
        <v>24299400</v>
      </c>
      <c r="AZ38" s="39">
        <v>5100</v>
      </c>
      <c r="BA38" s="39">
        <v>37200</v>
      </c>
      <c r="BB38" s="39">
        <v>62700</v>
      </c>
      <c r="BC38" s="39">
        <v>2200</v>
      </c>
      <c r="BD38" s="39">
        <v>2800</v>
      </c>
      <c r="BE38" s="39">
        <v>9700</v>
      </c>
      <c r="BF38" s="39">
        <v>17200</v>
      </c>
      <c r="BG38" s="39">
        <v>0</v>
      </c>
      <c r="BH38" s="39">
        <v>2800</v>
      </c>
      <c r="BI38" s="39">
        <v>198200</v>
      </c>
      <c r="BJ38" s="39">
        <v>15000</v>
      </c>
      <c r="BK38" s="39">
        <v>205600</v>
      </c>
      <c r="BL38" s="39">
        <v>11000</v>
      </c>
      <c r="BM38" s="39">
        <v>55300</v>
      </c>
      <c r="BN38" s="39">
        <v>26000</v>
      </c>
      <c r="BO38" s="39">
        <v>42300</v>
      </c>
      <c r="BP38" s="39">
        <v>0</v>
      </c>
      <c r="BQ38" s="39">
        <v>5700</v>
      </c>
      <c r="BR38" s="39">
        <v>1086900</v>
      </c>
      <c r="BS38" s="39">
        <v>46800</v>
      </c>
      <c r="BT38" s="39">
        <v>40900</v>
      </c>
      <c r="BV38" s="39">
        <v>0</v>
      </c>
      <c r="BW38" s="39">
        <v>7700</v>
      </c>
      <c r="BX38" s="39">
        <v>5300</v>
      </c>
      <c r="BY38" s="39">
        <v>0</v>
      </c>
      <c r="BZ38" s="39">
        <v>2800</v>
      </c>
      <c r="CA38" s="39">
        <v>55400</v>
      </c>
      <c r="CB38" s="39">
        <v>9300</v>
      </c>
      <c r="CC38" s="39">
        <v>136300</v>
      </c>
      <c r="CF38" s="39">
        <v>0</v>
      </c>
      <c r="CG38" s="39">
        <v>20300</v>
      </c>
      <c r="CH38" s="39">
        <v>14400</v>
      </c>
      <c r="CJ38" s="39">
        <v>0</v>
      </c>
      <c r="CK38" s="39">
        <v>5700</v>
      </c>
      <c r="CL38" s="39">
        <v>285800</v>
      </c>
      <c r="CM38" s="39">
        <v>29000</v>
      </c>
      <c r="CN38" s="39">
        <v>6000</v>
      </c>
      <c r="CO38" s="39">
        <v>2200</v>
      </c>
      <c r="CP38" s="39">
        <v>1000</v>
      </c>
      <c r="CQ38" s="39">
        <v>0</v>
      </c>
      <c r="CR38" s="39">
        <v>3800</v>
      </c>
      <c r="CS38" s="39">
        <v>0</v>
      </c>
      <c r="CU38" s="39">
        <v>72000</v>
      </c>
      <c r="CV38" s="39">
        <v>2100</v>
      </c>
      <c r="CW38" s="39">
        <v>16700</v>
      </c>
      <c r="CZ38" s="39">
        <v>11000</v>
      </c>
      <c r="DA38" s="39">
        <v>16300</v>
      </c>
      <c r="DB38" s="39">
        <v>0</v>
      </c>
      <c r="DC38" s="39">
        <v>7500</v>
      </c>
      <c r="DE38" s="39">
        <v>0</v>
      </c>
      <c r="DG38" s="39">
        <v>451800</v>
      </c>
      <c r="DH38" s="39">
        <v>5700</v>
      </c>
      <c r="DI38" s="39">
        <v>15800</v>
      </c>
      <c r="DJ38" s="39">
        <v>0</v>
      </c>
      <c r="DM38" s="39">
        <v>1800</v>
      </c>
      <c r="DN38" s="39">
        <v>2000</v>
      </c>
      <c r="DO38" s="39">
        <v>8100</v>
      </c>
      <c r="DQ38" s="39">
        <v>70800</v>
      </c>
      <c r="DR38" s="39">
        <v>3600</v>
      </c>
      <c r="DS38" s="39">
        <v>52600</v>
      </c>
      <c r="DX38" s="39">
        <v>39000</v>
      </c>
      <c r="DY38" s="39">
        <v>5700</v>
      </c>
      <c r="DZ38" s="39">
        <v>20400</v>
      </c>
      <c r="ED38" s="39">
        <v>349300</v>
      </c>
      <c r="EE38" s="39">
        <v>12100</v>
      </c>
      <c r="EF38" s="39">
        <v>125000</v>
      </c>
      <c r="EG38" s="39">
        <v>4900</v>
      </c>
      <c r="EH38" s="39">
        <v>1900</v>
      </c>
      <c r="EI38" s="39">
        <v>5200</v>
      </c>
      <c r="EJ38" s="39">
        <v>327000</v>
      </c>
      <c r="EK38" s="39">
        <v>50000</v>
      </c>
      <c r="EL38" s="39">
        <v>0</v>
      </c>
      <c r="EM38" s="39">
        <v>30500</v>
      </c>
      <c r="EN38" s="39">
        <v>73000</v>
      </c>
      <c r="EO38" s="39">
        <v>0</v>
      </c>
      <c r="EP38" s="39">
        <v>1000</v>
      </c>
      <c r="EQ38" s="39">
        <v>120000</v>
      </c>
      <c r="ER38" s="39">
        <v>0</v>
      </c>
      <c r="ES38" s="39">
        <v>855000</v>
      </c>
      <c r="ET38" s="39">
        <v>26100</v>
      </c>
      <c r="EU38" s="39">
        <v>415000</v>
      </c>
      <c r="EV38" s="39">
        <v>10300</v>
      </c>
      <c r="EW38" s="39">
        <v>2700</v>
      </c>
      <c r="EX38" s="39">
        <v>11000</v>
      </c>
      <c r="EY38" s="39">
        <v>2180000</v>
      </c>
      <c r="EZ38" s="39">
        <v>1369800</v>
      </c>
      <c r="FB38" s="39">
        <v>93000</v>
      </c>
      <c r="FC38" s="39">
        <v>195000</v>
      </c>
      <c r="FE38" s="39">
        <v>2100</v>
      </c>
      <c r="FF38" s="39">
        <v>337000</v>
      </c>
      <c r="FG38" s="39">
        <v>0</v>
      </c>
      <c r="FH38" s="39">
        <v>4799900</v>
      </c>
      <c r="FI38" s="39">
        <v>81600</v>
      </c>
      <c r="FJ38" s="39">
        <v>135600</v>
      </c>
      <c r="FK38" s="39">
        <v>40500</v>
      </c>
      <c r="FL38" s="39">
        <v>1800</v>
      </c>
      <c r="FM38" s="39">
        <v>26300</v>
      </c>
      <c r="FN38" s="39">
        <v>683900</v>
      </c>
      <c r="FO38" s="39">
        <v>121400</v>
      </c>
      <c r="FP38" s="39">
        <v>0</v>
      </c>
      <c r="FQ38" s="39">
        <v>125500</v>
      </c>
      <c r="FR38" s="39">
        <v>42500</v>
      </c>
      <c r="FS38" s="39">
        <v>0</v>
      </c>
      <c r="FT38" s="39">
        <v>20200</v>
      </c>
      <c r="FU38" s="39">
        <v>936800</v>
      </c>
      <c r="FV38" s="39">
        <v>0</v>
      </c>
      <c r="FW38" s="39">
        <v>1040000</v>
      </c>
      <c r="FX38" s="39">
        <v>213700</v>
      </c>
      <c r="FY38" s="39">
        <v>442000</v>
      </c>
      <c r="FZ38" s="39">
        <v>73700</v>
      </c>
      <c r="GA38" s="39">
        <v>3000</v>
      </c>
      <c r="GB38" s="39">
        <v>54400</v>
      </c>
      <c r="GC38" s="39">
        <v>4826200</v>
      </c>
      <c r="GD38" s="39">
        <v>3175100</v>
      </c>
      <c r="GF38" s="39">
        <v>350200</v>
      </c>
      <c r="GG38" s="39">
        <v>100200</v>
      </c>
      <c r="GI38" s="39">
        <v>48300</v>
      </c>
      <c r="GJ38" s="39">
        <v>2395000</v>
      </c>
      <c r="GL38" s="39">
        <v>5896700</v>
      </c>
      <c r="GM38" s="39">
        <v>849100</v>
      </c>
      <c r="HJ38" s="39">
        <v>4350400</v>
      </c>
      <c r="HK38" s="39">
        <v>46400</v>
      </c>
      <c r="HM38" s="39">
        <v>4815700</v>
      </c>
      <c r="HN38" s="39">
        <v>10400</v>
      </c>
      <c r="HO38" s="39">
        <v>32000</v>
      </c>
      <c r="HP38" s="39">
        <v>18200</v>
      </c>
      <c r="HQ38" s="39">
        <v>736600</v>
      </c>
      <c r="HR38" s="39">
        <v>329000</v>
      </c>
      <c r="HS38" s="39">
        <v>56700</v>
      </c>
      <c r="HT38" s="39">
        <v>292200</v>
      </c>
      <c r="HU38" s="39">
        <v>1355700</v>
      </c>
      <c r="HV38" s="39">
        <v>845700</v>
      </c>
      <c r="HW38" s="39">
        <v>139600</v>
      </c>
      <c r="HY38" s="39">
        <v>14200</v>
      </c>
      <c r="IA38" s="39">
        <v>3885000</v>
      </c>
      <c r="IB38" s="39">
        <v>15000</v>
      </c>
      <c r="IC38" s="39">
        <v>11141000</v>
      </c>
      <c r="ID38" s="39">
        <v>12386400</v>
      </c>
      <c r="IE38" s="39">
        <v>84000</v>
      </c>
      <c r="IG38" s="39">
        <v>6305000</v>
      </c>
      <c r="IH38" s="39">
        <v>14500</v>
      </c>
      <c r="II38" s="39">
        <v>162600</v>
      </c>
      <c r="IJ38" s="39">
        <v>412800</v>
      </c>
      <c r="IK38" s="39">
        <v>895400</v>
      </c>
      <c r="IL38" s="39">
        <v>378800</v>
      </c>
      <c r="IM38" s="39">
        <v>149000</v>
      </c>
      <c r="IN38" s="39">
        <v>243400</v>
      </c>
      <c r="IO38" s="39">
        <v>3118300</v>
      </c>
      <c r="IP38" s="39">
        <v>1758200</v>
      </c>
      <c r="IQ38" s="39">
        <v>266800</v>
      </c>
      <c r="IS38" s="39">
        <v>635000</v>
      </c>
      <c r="IU38" s="39">
        <v>7575000</v>
      </c>
      <c r="IV38" s="39">
        <v>31000</v>
      </c>
      <c r="IW38" s="39">
        <v>23259800</v>
      </c>
      <c r="IX38" s="39">
        <v>546300</v>
      </c>
      <c r="IY38" s="39">
        <v>32300</v>
      </c>
      <c r="IZ38" s="39">
        <v>10100</v>
      </c>
      <c r="JA38" s="39">
        <v>8100</v>
      </c>
      <c r="JB38" s="39">
        <v>951000</v>
      </c>
      <c r="JC38" s="39">
        <v>30400</v>
      </c>
      <c r="JD38" s="39">
        <v>12100</v>
      </c>
      <c r="JE38" s="39">
        <v>2000</v>
      </c>
      <c r="JF38" s="39">
        <v>267100</v>
      </c>
      <c r="JG38" s="39">
        <v>3200</v>
      </c>
      <c r="JH38" s="39">
        <v>8100</v>
      </c>
      <c r="JI38" s="39">
        <v>6900</v>
      </c>
      <c r="JJ38" s="39">
        <v>283300</v>
      </c>
      <c r="JK38" s="39">
        <v>82900</v>
      </c>
      <c r="JL38" s="39">
        <v>34400</v>
      </c>
      <c r="JM38" s="39">
        <v>0</v>
      </c>
      <c r="JO38" s="39">
        <v>0</v>
      </c>
      <c r="JP38" s="39">
        <v>34400</v>
      </c>
      <c r="JQ38" s="39">
        <v>768900</v>
      </c>
      <c r="JR38" s="39">
        <v>800</v>
      </c>
      <c r="JS38" s="39">
        <v>1570200</v>
      </c>
      <c r="JT38" s="39">
        <v>1685200</v>
      </c>
      <c r="JU38" s="39">
        <v>47700</v>
      </c>
      <c r="JV38" s="39">
        <v>9800</v>
      </c>
      <c r="JW38" s="39">
        <v>9200</v>
      </c>
      <c r="JX38" s="39">
        <v>1496900</v>
      </c>
      <c r="JY38" s="39">
        <v>152400</v>
      </c>
      <c r="JZ38" s="39">
        <v>249500</v>
      </c>
      <c r="KA38" s="39">
        <v>3400</v>
      </c>
      <c r="KB38" s="39">
        <v>355600</v>
      </c>
      <c r="KC38" s="39">
        <v>5300</v>
      </c>
      <c r="KD38" s="39">
        <v>20400</v>
      </c>
      <c r="KE38" s="39">
        <v>6300</v>
      </c>
      <c r="KF38" s="39">
        <v>735600</v>
      </c>
      <c r="KG38" s="39">
        <v>178300</v>
      </c>
      <c r="KH38" s="39">
        <v>62200</v>
      </c>
      <c r="KI38" s="39">
        <v>0</v>
      </c>
      <c r="KK38" s="39">
        <v>0</v>
      </c>
      <c r="KL38" s="39">
        <v>47600</v>
      </c>
      <c r="KM38" s="39">
        <v>1451500</v>
      </c>
      <c r="KN38" s="39">
        <v>1800</v>
      </c>
      <c r="KO38" s="39">
        <v>3350200</v>
      </c>
      <c r="KP38" s="39">
        <v>1760400</v>
      </c>
      <c r="KQ38" s="39">
        <v>1200</v>
      </c>
      <c r="KR38" s="39">
        <v>101200</v>
      </c>
      <c r="KS38" s="39">
        <v>2266200</v>
      </c>
      <c r="KU38" s="39">
        <v>10400</v>
      </c>
      <c r="KW38" s="39">
        <v>0</v>
      </c>
      <c r="KX38" s="39">
        <v>0</v>
      </c>
      <c r="KY38" s="39">
        <v>445200</v>
      </c>
      <c r="KZ38" s="39">
        <v>315700</v>
      </c>
      <c r="LA38" s="39">
        <v>8100</v>
      </c>
      <c r="LB38" s="39">
        <v>226600</v>
      </c>
      <c r="LC38" s="39">
        <v>667700</v>
      </c>
      <c r="LD38" s="39">
        <v>607000</v>
      </c>
      <c r="LE38" s="39">
        <v>76900</v>
      </c>
      <c r="LF38" s="39">
        <v>0</v>
      </c>
      <c r="LH38" s="39">
        <v>14200</v>
      </c>
      <c r="LI38" s="39">
        <v>1133100</v>
      </c>
      <c r="LJ38" s="39">
        <v>8100</v>
      </c>
      <c r="LK38" s="39">
        <v>6889800</v>
      </c>
      <c r="LL38" s="39">
        <v>4430700</v>
      </c>
      <c r="LO38" s="39">
        <v>102100</v>
      </c>
      <c r="LP38" s="39">
        <v>2698900</v>
      </c>
      <c r="LR38" s="39">
        <v>14500</v>
      </c>
      <c r="LU38" s="39">
        <v>0</v>
      </c>
      <c r="LV38" s="39">
        <v>508000</v>
      </c>
      <c r="LW38" s="39">
        <v>365200</v>
      </c>
      <c r="LX38" s="39">
        <v>20400</v>
      </c>
      <c r="LY38" s="39">
        <v>186500</v>
      </c>
      <c r="LZ38" s="39">
        <v>1403400</v>
      </c>
      <c r="MA38" s="39">
        <v>1158100</v>
      </c>
      <c r="MB38" s="39">
        <v>138500</v>
      </c>
      <c r="MC38" s="39">
        <v>0</v>
      </c>
      <c r="ME38" s="39">
        <v>14300</v>
      </c>
      <c r="MF38" s="39">
        <v>1632900</v>
      </c>
      <c r="MG38" s="39">
        <v>15200</v>
      </c>
      <c r="MH38" s="39">
        <v>13070300</v>
      </c>
      <c r="MI38" s="39">
        <v>2043700</v>
      </c>
      <c r="MJ38" s="39">
        <v>14100</v>
      </c>
      <c r="MK38" s="39">
        <v>0</v>
      </c>
      <c r="ML38" s="39">
        <v>4000</v>
      </c>
      <c r="MM38" s="39">
        <v>1598500</v>
      </c>
      <c r="MN38" s="39">
        <v>0</v>
      </c>
      <c r="MO38" s="39">
        <v>1600</v>
      </c>
      <c r="MP38" s="39">
        <v>6100</v>
      </c>
      <c r="MQ38" s="39">
        <v>400</v>
      </c>
      <c r="MR38" s="39">
        <v>24300</v>
      </c>
      <c r="MS38" s="39">
        <v>10100</v>
      </c>
      <c r="MT38" s="39">
        <v>40500</v>
      </c>
      <c r="MU38" s="39">
        <v>58700</v>
      </c>
      <c r="MV38" s="39">
        <v>404700</v>
      </c>
      <c r="MW38" s="39">
        <v>155800</v>
      </c>
      <c r="MX38" s="39">
        <v>28300</v>
      </c>
      <c r="MY38" s="39">
        <v>0</v>
      </c>
      <c r="MZ38" s="39">
        <v>14200</v>
      </c>
      <c r="NA38" s="39">
        <v>2000</v>
      </c>
      <c r="NB38" s="39">
        <v>1983000</v>
      </c>
      <c r="NC38" s="39">
        <v>6100</v>
      </c>
      <c r="ND38" s="39">
        <v>2681000</v>
      </c>
      <c r="NE38" s="39">
        <v>6270500</v>
      </c>
      <c r="NF38" s="39">
        <v>36300</v>
      </c>
      <c r="NH38" s="39">
        <v>3700</v>
      </c>
      <c r="NI38" s="39">
        <v>2109200</v>
      </c>
      <c r="NJ38" s="39">
        <v>0</v>
      </c>
      <c r="NK38" s="39">
        <v>10200</v>
      </c>
      <c r="NL38" s="39">
        <v>163300</v>
      </c>
      <c r="NM38" s="39">
        <v>900</v>
      </c>
      <c r="NN38" s="39">
        <v>31800</v>
      </c>
      <c r="NO38" s="39">
        <v>8300</v>
      </c>
      <c r="NP38" s="39">
        <v>108200</v>
      </c>
      <c r="NQ38" s="39">
        <v>50600</v>
      </c>
      <c r="NR38" s="39">
        <v>979300</v>
      </c>
      <c r="NS38" s="39">
        <v>421800</v>
      </c>
      <c r="NT38" s="39">
        <v>66100</v>
      </c>
      <c r="NU38" s="39">
        <v>0</v>
      </c>
      <c r="NV38" s="39">
        <v>635000</v>
      </c>
      <c r="NW38" s="39">
        <v>3200</v>
      </c>
      <c r="NX38" s="39">
        <v>4490600</v>
      </c>
      <c r="NY38" s="39">
        <v>14000</v>
      </c>
      <c r="NZ38" s="39">
        <v>6839300</v>
      </c>
      <c r="OA38" s="39">
        <v>28300</v>
      </c>
      <c r="OB38" s="39">
        <v>22300</v>
      </c>
      <c r="OC38" s="39">
        <v>10100</v>
      </c>
      <c r="OD38" s="39">
        <v>0</v>
      </c>
      <c r="OE38" s="39">
        <v>4000</v>
      </c>
      <c r="OF38" s="39">
        <v>12100</v>
      </c>
      <c r="OG38" s="39">
        <v>2000</v>
      </c>
      <c r="OH38" s="39">
        <v>1200</v>
      </c>
      <c r="OI38" s="39">
        <v>366200</v>
      </c>
      <c r="OJ38" s="39">
        <v>20200</v>
      </c>
      <c r="OK38" s="39">
        <v>84900</v>
      </c>
      <c r="OM38" s="39">
        <v>22700</v>
      </c>
      <c r="ON38" s="39">
        <v>453600</v>
      </c>
      <c r="OP38" s="39">
        <v>8200</v>
      </c>
      <c r="OQ38" s="39">
        <v>33500</v>
      </c>
      <c r="OR38" s="39">
        <v>4100</v>
      </c>
      <c r="OS38" s="39">
        <v>2800</v>
      </c>
      <c r="OT38" s="39">
        <v>1741800</v>
      </c>
      <c r="OU38" s="39">
        <v>62100</v>
      </c>
      <c r="OW38" s="39">
        <v>46400</v>
      </c>
      <c r="OZ38" s="39">
        <v>10400</v>
      </c>
      <c r="PD38" s="39">
        <v>329000</v>
      </c>
      <c r="PF38" s="39">
        <v>292200</v>
      </c>
      <c r="PQ38" s="39">
        <v>84000</v>
      </c>
      <c r="PT38" s="39">
        <v>14500</v>
      </c>
      <c r="PX38" s="39">
        <v>378800</v>
      </c>
      <c r="PZ38" s="39">
        <v>243400</v>
      </c>
    </row>
    <row r="39" spans="1:451" x14ac:dyDescent="0.25">
      <c r="A39" s="39">
        <v>1998</v>
      </c>
      <c r="B39" s="39">
        <v>4272100</v>
      </c>
      <c r="C39" s="39">
        <v>93900</v>
      </c>
      <c r="D39" s="39">
        <v>14400</v>
      </c>
      <c r="E39" s="39">
        <v>208400</v>
      </c>
      <c r="F39" s="39">
        <v>5428800</v>
      </c>
      <c r="H39" s="39">
        <v>38400</v>
      </c>
      <c r="J39" s="39">
        <v>1118300</v>
      </c>
      <c r="K39" s="39">
        <v>199700</v>
      </c>
      <c r="L39" s="39">
        <v>5600</v>
      </c>
      <c r="M39" s="39">
        <v>857900</v>
      </c>
      <c r="N39" s="39">
        <v>371400</v>
      </c>
      <c r="O39" s="39">
        <v>195300</v>
      </c>
      <c r="P39" s="39">
        <v>279100</v>
      </c>
      <c r="Q39" s="39">
        <v>1591600</v>
      </c>
      <c r="R39" s="39">
        <v>1078500</v>
      </c>
      <c r="S39" s="39">
        <v>207600</v>
      </c>
      <c r="T39" s="39">
        <v>1200</v>
      </c>
      <c r="U39" s="39">
        <v>980100</v>
      </c>
      <c r="V39" s="39">
        <v>18200</v>
      </c>
      <c r="W39" s="39">
        <v>68800</v>
      </c>
      <c r="X39" s="39">
        <v>6231800</v>
      </c>
      <c r="Y39" s="39">
        <v>35500</v>
      </c>
      <c r="Z39" s="39">
        <v>10679700</v>
      </c>
      <c r="AA39" s="39">
        <v>12708700</v>
      </c>
      <c r="AB39" s="39">
        <v>185100</v>
      </c>
      <c r="AC39" s="39">
        <v>14800</v>
      </c>
      <c r="AD39" s="39">
        <v>235300</v>
      </c>
      <c r="AE39" s="39">
        <v>7643300</v>
      </c>
      <c r="AG39" s="39">
        <v>50900</v>
      </c>
      <c r="AI39" s="39">
        <v>8952400</v>
      </c>
      <c r="AJ39" s="39">
        <v>6425600</v>
      </c>
      <c r="AK39" s="39">
        <v>13700</v>
      </c>
      <c r="AL39" s="39">
        <v>1080900</v>
      </c>
      <c r="AM39" s="39">
        <v>479800</v>
      </c>
      <c r="AN39" s="39">
        <v>540000</v>
      </c>
      <c r="AO39" s="39">
        <v>238600</v>
      </c>
      <c r="AP39" s="39">
        <v>3957500</v>
      </c>
      <c r="AQ39" s="39">
        <v>2336800</v>
      </c>
      <c r="AR39" s="39">
        <v>408200</v>
      </c>
      <c r="AS39" s="39">
        <v>1400</v>
      </c>
      <c r="AT39" s="39">
        <v>2736600</v>
      </c>
      <c r="AU39" s="39">
        <v>880000</v>
      </c>
      <c r="AV39" s="39">
        <v>111800</v>
      </c>
      <c r="AW39" s="39">
        <v>21825000</v>
      </c>
      <c r="AX39" s="39">
        <v>85300</v>
      </c>
      <c r="AY39" s="39">
        <v>24082300</v>
      </c>
      <c r="AZ39" s="39">
        <v>5500</v>
      </c>
      <c r="BA39" s="39">
        <v>30800</v>
      </c>
      <c r="BB39" s="39">
        <v>60200</v>
      </c>
      <c r="BC39" s="39">
        <v>2300</v>
      </c>
      <c r="BD39" s="39">
        <v>3400</v>
      </c>
      <c r="BE39" s="39">
        <v>7700</v>
      </c>
      <c r="BF39" s="39">
        <v>16200</v>
      </c>
      <c r="BG39" s="39">
        <v>0</v>
      </c>
      <c r="BH39" s="39">
        <v>2800</v>
      </c>
      <c r="BI39" s="39">
        <v>201100</v>
      </c>
      <c r="BJ39" s="39">
        <v>15200</v>
      </c>
      <c r="BK39" s="39">
        <v>196800</v>
      </c>
      <c r="BL39" s="39">
        <v>15000</v>
      </c>
      <c r="BM39" s="39">
        <v>74400</v>
      </c>
      <c r="BN39" s="39">
        <v>22500</v>
      </c>
      <c r="BO39" s="39">
        <v>40700</v>
      </c>
      <c r="BP39" s="39">
        <v>0</v>
      </c>
      <c r="BQ39" s="39">
        <v>6100</v>
      </c>
      <c r="BR39" s="39">
        <v>965200</v>
      </c>
      <c r="BS39" s="39">
        <v>50800</v>
      </c>
      <c r="BT39" s="39">
        <v>38800</v>
      </c>
      <c r="BV39" s="39">
        <v>0</v>
      </c>
      <c r="BW39" s="39">
        <v>6500</v>
      </c>
      <c r="BX39" s="39">
        <v>4200</v>
      </c>
      <c r="BY39" s="39">
        <v>0</v>
      </c>
      <c r="BZ39" s="39">
        <v>2800</v>
      </c>
      <c r="CA39" s="39">
        <v>56300</v>
      </c>
      <c r="CB39" s="39">
        <v>9200</v>
      </c>
      <c r="CC39" s="39">
        <v>135900</v>
      </c>
      <c r="CF39" s="39">
        <v>0</v>
      </c>
      <c r="CG39" s="39">
        <v>19200</v>
      </c>
      <c r="CH39" s="39">
        <v>9900</v>
      </c>
      <c r="CJ39" s="39">
        <v>0</v>
      </c>
      <c r="CK39" s="39">
        <v>6100</v>
      </c>
      <c r="CL39" s="39">
        <v>277600</v>
      </c>
      <c r="CM39" s="39">
        <v>30400</v>
      </c>
      <c r="CN39" s="39">
        <v>6800</v>
      </c>
      <c r="CO39" s="39">
        <v>2300</v>
      </c>
      <c r="CP39" s="39">
        <v>1200</v>
      </c>
      <c r="CQ39" s="39">
        <v>0</v>
      </c>
      <c r="CR39" s="39">
        <v>3900</v>
      </c>
      <c r="CS39" s="39">
        <v>0</v>
      </c>
      <c r="CU39" s="39">
        <v>74000</v>
      </c>
      <c r="CV39" s="39">
        <v>2800</v>
      </c>
      <c r="CW39" s="39">
        <v>20100</v>
      </c>
      <c r="CZ39" s="39">
        <v>15000</v>
      </c>
      <c r="DA39" s="39">
        <v>26300</v>
      </c>
      <c r="DB39" s="39">
        <v>0</v>
      </c>
      <c r="DC39" s="39">
        <v>8300</v>
      </c>
      <c r="DE39" s="39">
        <v>0</v>
      </c>
      <c r="DG39" s="39">
        <v>370100</v>
      </c>
      <c r="DH39" s="39">
        <v>8400</v>
      </c>
      <c r="DI39" s="39">
        <v>14600</v>
      </c>
      <c r="DJ39" s="39">
        <v>0</v>
      </c>
      <c r="DM39" s="39">
        <v>2200</v>
      </c>
      <c r="DN39" s="39">
        <v>1200</v>
      </c>
      <c r="DO39" s="39">
        <v>8100</v>
      </c>
      <c r="DQ39" s="39">
        <v>70800</v>
      </c>
      <c r="DR39" s="39">
        <v>3200</v>
      </c>
      <c r="DS39" s="39">
        <v>40800</v>
      </c>
      <c r="DX39" s="39">
        <v>48100</v>
      </c>
      <c r="DY39" s="39">
        <v>3300</v>
      </c>
      <c r="DZ39" s="39">
        <v>22500</v>
      </c>
      <c r="ED39" s="39">
        <v>317500</v>
      </c>
      <c r="EE39" s="39">
        <v>12000</v>
      </c>
      <c r="EF39" s="39">
        <v>127000</v>
      </c>
      <c r="EG39" s="39">
        <v>4900</v>
      </c>
      <c r="EH39" s="39">
        <v>500</v>
      </c>
      <c r="EI39" s="39">
        <v>8000</v>
      </c>
      <c r="EJ39" s="39">
        <v>333000</v>
      </c>
      <c r="EK39" s="39">
        <v>42500</v>
      </c>
      <c r="EL39" s="39">
        <v>0</v>
      </c>
      <c r="EM39" s="39">
        <v>31500</v>
      </c>
      <c r="EN39" s="39">
        <v>72000</v>
      </c>
      <c r="EO39" s="39">
        <v>0</v>
      </c>
      <c r="EP39" s="39">
        <v>1500</v>
      </c>
      <c r="EQ39" s="39">
        <v>127500</v>
      </c>
      <c r="ER39" s="39">
        <v>0</v>
      </c>
      <c r="ES39" s="39">
        <v>835000</v>
      </c>
      <c r="ET39" s="39">
        <v>24600</v>
      </c>
      <c r="EU39" s="39">
        <v>425000</v>
      </c>
      <c r="EV39" s="39">
        <v>10400</v>
      </c>
      <c r="EW39" s="39">
        <v>600</v>
      </c>
      <c r="EX39" s="39">
        <v>18500</v>
      </c>
      <c r="EY39" s="39">
        <v>2690000</v>
      </c>
      <c r="EZ39" s="39">
        <v>1520400</v>
      </c>
      <c r="FB39" s="39">
        <v>103000</v>
      </c>
      <c r="FC39" s="39">
        <v>197000</v>
      </c>
      <c r="FE39" s="39">
        <v>2800</v>
      </c>
      <c r="FF39" s="39">
        <v>390000</v>
      </c>
      <c r="FG39" s="39">
        <v>0</v>
      </c>
      <c r="FH39" s="39">
        <v>4300100</v>
      </c>
      <c r="FI39" s="39">
        <v>70500</v>
      </c>
      <c r="FJ39" s="39">
        <v>125500</v>
      </c>
      <c r="FK39" s="39">
        <v>30400</v>
      </c>
      <c r="FL39" s="39">
        <v>1800</v>
      </c>
      <c r="FM39" s="39">
        <v>26300</v>
      </c>
      <c r="FN39" s="39">
        <v>744600</v>
      </c>
      <c r="FO39" s="39">
        <v>121400</v>
      </c>
      <c r="FP39" s="39">
        <v>0</v>
      </c>
      <c r="FQ39" s="39">
        <v>113300</v>
      </c>
      <c r="FR39" s="39">
        <v>40500</v>
      </c>
      <c r="FS39" s="39">
        <v>0</v>
      </c>
      <c r="FT39" s="39">
        <v>22300</v>
      </c>
      <c r="FU39" s="39">
        <v>849800</v>
      </c>
      <c r="FV39" s="39">
        <v>0</v>
      </c>
      <c r="FW39" s="39">
        <v>1017800</v>
      </c>
      <c r="FX39" s="39">
        <v>323700</v>
      </c>
      <c r="FY39" s="39">
        <v>381000</v>
      </c>
      <c r="FZ39" s="39">
        <v>57200</v>
      </c>
      <c r="GA39" s="39">
        <v>3300</v>
      </c>
      <c r="GB39" s="39">
        <v>56700</v>
      </c>
      <c r="GC39" s="39">
        <v>6020100</v>
      </c>
      <c r="GD39" s="39">
        <v>3538000</v>
      </c>
      <c r="GF39" s="39">
        <v>308400</v>
      </c>
      <c r="GG39" s="39">
        <v>94100</v>
      </c>
      <c r="GI39" s="39">
        <v>54600</v>
      </c>
      <c r="GJ39" s="39">
        <v>2340500</v>
      </c>
      <c r="GL39" s="39">
        <v>4535900</v>
      </c>
      <c r="GM39" s="39">
        <v>1311800</v>
      </c>
      <c r="HJ39" s="39">
        <v>3921400</v>
      </c>
      <c r="HK39" s="39">
        <v>58600</v>
      </c>
      <c r="HM39" s="39">
        <v>5354000</v>
      </c>
      <c r="HN39" s="39">
        <v>38400</v>
      </c>
      <c r="HO39" s="39">
        <v>38400</v>
      </c>
      <c r="HP39" s="39">
        <v>22300</v>
      </c>
      <c r="HQ39" s="39">
        <v>857900</v>
      </c>
      <c r="HR39" s="39">
        <v>371400</v>
      </c>
      <c r="HS39" s="39">
        <v>40400</v>
      </c>
      <c r="HT39" s="39">
        <v>279100</v>
      </c>
      <c r="HU39" s="39">
        <v>1436600</v>
      </c>
      <c r="HV39" s="39">
        <v>1074500</v>
      </c>
      <c r="HW39" s="39">
        <v>182200</v>
      </c>
      <c r="HY39" s="39">
        <v>18200</v>
      </c>
      <c r="IA39" s="39">
        <v>3812200</v>
      </c>
      <c r="IB39" s="39">
        <v>35500</v>
      </c>
      <c r="IC39" s="39">
        <v>10289100</v>
      </c>
      <c r="ID39" s="39">
        <v>11602500</v>
      </c>
      <c r="IE39" s="39">
        <v>117500</v>
      </c>
      <c r="IG39" s="39">
        <v>7506900</v>
      </c>
      <c r="IH39" s="39">
        <v>50900</v>
      </c>
      <c r="II39" s="39">
        <v>227300</v>
      </c>
      <c r="IJ39" s="39">
        <v>725800</v>
      </c>
      <c r="IK39" s="39">
        <v>1080900</v>
      </c>
      <c r="IL39" s="39">
        <v>479800</v>
      </c>
      <c r="IM39" s="39">
        <v>100000</v>
      </c>
      <c r="IN39" s="39">
        <v>238600</v>
      </c>
      <c r="IO39" s="39">
        <v>3559400</v>
      </c>
      <c r="IP39" s="39">
        <v>2327700</v>
      </c>
      <c r="IQ39" s="39">
        <v>346700</v>
      </c>
      <c r="IS39" s="39">
        <v>880000</v>
      </c>
      <c r="IU39" s="39">
        <v>10908900</v>
      </c>
      <c r="IV39" s="39">
        <v>85300</v>
      </c>
      <c r="IW39" s="39">
        <v>22572700</v>
      </c>
      <c r="IX39" s="39">
        <v>501800</v>
      </c>
      <c r="IY39" s="39">
        <v>40400</v>
      </c>
      <c r="IZ39" s="39">
        <v>12100</v>
      </c>
      <c r="JA39" s="39">
        <v>18200</v>
      </c>
      <c r="JB39" s="39">
        <v>1104800</v>
      </c>
      <c r="JC39" s="39">
        <v>36400</v>
      </c>
      <c r="JD39" s="39">
        <v>16200</v>
      </c>
      <c r="JE39" s="39">
        <v>4000</v>
      </c>
      <c r="JF39" s="39">
        <v>275200</v>
      </c>
      <c r="JG39" s="39">
        <v>5200</v>
      </c>
      <c r="JH39" s="39">
        <v>4000</v>
      </c>
      <c r="JI39" s="39">
        <v>4000</v>
      </c>
      <c r="JJ39" s="39">
        <v>364200</v>
      </c>
      <c r="JK39" s="39">
        <v>103200</v>
      </c>
      <c r="JL39" s="39">
        <v>52600</v>
      </c>
      <c r="JM39" s="39">
        <v>400</v>
      </c>
      <c r="JO39" s="39">
        <v>0</v>
      </c>
      <c r="JP39" s="39">
        <v>50600</v>
      </c>
      <c r="JQ39" s="39">
        <v>801300</v>
      </c>
      <c r="JR39" s="39">
        <v>3200</v>
      </c>
      <c r="JS39" s="39">
        <v>1307100</v>
      </c>
      <c r="JT39" s="39">
        <v>1630800</v>
      </c>
      <c r="JU39" s="39">
        <v>72100</v>
      </c>
      <c r="JV39" s="39">
        <v>10900</v>
      </c>
      <c r="JW39" s="39">
        <v>24900</v>
      </c>
      <c r="JX39" s="39">
        <v>1803000</v>
      </c>
      <c r="JY39" s="39">
        <v>215900</v>
      </c>
      <c r="JZ39" s="39">
        <v>453600</v>
      </c>
      <c r="KA39" s="39">
        <v>10300</v>
      </c>
      <c r="KB39" s="39">
        <v>360700</v>
      </c>
      <c r="KC39" s="39">
        <v>5900</v>
      </c>
      <c r="KD39" s="39">
        <v>10200</v>
      </c>
      <c r="KE39" s="39">
        <v>3400</v>
      </c>
      <c r="KF39" s="39">
        <v>1030200</v>
      </c>
      <c r="KG39" s="39">
        <v>225900</v>
      </c>
      <c r="KH39" s="39">
        <v>116800</v>
      </c>
      <c r="KI39" s="39">
        <v>900</v>
      </c>
      <c r="KK39" s="39">
        <v>0</v>
      </c>
      <c r="KL39" s="39">
        <v>86200</v>
      </c>
      <c r="KM39" s="39">
        <v>2880300</v>
      </c>
      <c r="KN39" s="39">
        <v>9100</v>
      </c>
      <c r="KO39" s="39">
        <v>3219700</v>
      </c>
      <c r="KP39" s="39">
        <v>1558000</v>
      </c>
      <c r="KQ39" s="39">
        <v>0</v>
      </c>
      <c r="KR39" s="39">
        <v>182100</v>
      </c>
      <c r="KS39" s="39">
        <v>2509100</v>
      </c>
      <c r="KU39" s="39">
        <v>38400</v>
      </c>
      <c r="KW39" s="39">
        <v>0</v>
      </c>
      <c r="KX39" s="39">
        <v>800</v>
      </c>
      <c r="KY39" s="39">
        <v>554400</v>
      </c>
      <c r="KZ39" s="39">
        <v>360200</v>
      </c>
      <c r="LA39" s="39">
        <v>16200</v>
      </c>
      <c r="LB39" s="39">
        <v>230600</v>
      </c>
      <c r="LC39" s="39">
        <v>748700</v>
      </c>
      <c r="LD39" s="39">
        <v>769000</v>
      </c>
      <c r="LE39" s="39">
        <v>91100</v>
      </c>
      <c r="LF39" s="39">
        <v>800</v>
      </c>
      <c r="LH39" s="39">
        <v>16200</v>
      </c>
      <c r="LI39" s="39">
        <v>1139200</v>
      </c>
      <c r="LJ39" s="39">
        <v>12100</v>
      </c>
      <c r="LK39" s="39">
        <v>6274700</v>
      </c>
      <c r="LL39" s="39">
        <v>4310900</v>
      </c>
      <c r="LO39" s="39">
        <v>201800</v>
      </c>
      <c r="LP39" s="39">
        <v>3231800</v>
      </c>
      <c r="LR39" s="39">
        <v>50900</v>
      </c>
      <c r="LU39" s="39">
        <v>1100</v>
      </c>
      <c r="LV39" s="39">
        <v>680800</v>
      </c>
      <c r="LW39" s="39">
        <v>465900</v>
      </c>
      <c r="LX39" s="39">
        <v>34700</v>
      </c>
      <c r="LY39" s="39">
        <v>195500</v>
      </c>
      <c r="LZ39" s="39">
        <v>1758100</v>
      </c>
      <c r="MA39" s="39">
        <v>1613800</v>
      </c>
      <c r="MB39" s="39">
        <v>152400</v>
      </c>
      <c r="MC39" s="39">
        <v>500</v>
      </c>
      <c r="ME39" s="39">
        <v>21300</v>
      </c>
      <c r="MF39" s="39">
        <v>2812300</v>
      </c>
      <c r="MG39" s="39">
        <v>27900</v>
      </c>
      <c r="MH39" s="39">
        <v>12600700</v>
      </c>
      <c r="MI39" s="39">
        <v>1861600</v>
      </c>
      <c r="MJ39" s="39">
        <v>18200</v>
      </c>
      <c r="MK39" s="39">
        <v>0</v>
      </c>
      <c r="ML39" s="39">
        <v>8100</v>
      </c>
      <c r="MM39" s="39">
        <v>1740100</v>
      </c>
      <c r="MN39" s="39">
        <v>0</v>
      </c>
      <c r="MO39" s="39">
        <v>2000</v>
      </c>
      <c r="MP39" s="39">
        <v>6100</v>
      </c>
      <c r="MQ39" s="39">
        <v>800</v>
      </c>
      <c r="MR39" s="39">
        <v>28300</v>
      </c>
      <c r="MS39" s="39">
        <v>6000</v>
      </c>
      <c r="MT39" s="39">
        <v>20200</v>
      </c>
      <c r="MU39" s="39">
        <v>44500</v>
      </c>
      <c r="MV39" s="39">
        <v>323700</v>
      </c>
      <c r="MW39" s="39">
        <v>202300</v>
      </c>
      <c r="MX39" s="39">
        <v>38500</v>
      </c>
      <c r="MY39" s="39">
        <v>0</v>
      </c>
      <c r="MZ39" s="39">
        <v>18200</v>
      </c>
      <c r="NA39" s="39">
        <v>2000</v>
      </c>
      <c r="NB39" s="39">
        <v>1871700</v>
      </c>
      <c r="NC39" s="39">
        <v>20200</v>
      </c>
      <c r="ND39" s="39">
        <v>2707300</v>
      </c>
      <c r="NE39" s="39">
        <v>5660800</v>
      </c>
      <c r="NF39" s="39">
        <v>45400</v>
      </c>
      <c r="NH39" s="39">
        <v>8600</v>
      </c>
      <c r="NI39" s="39">
        <v>2472100</v>
      </c>
      <c r="NJ39" s="39">
        <v>0</v>
      </c>
      <c r="NK39" s="39">
        <v>11400</v>
      </c>
      <c r="NL39" s="39">
        <v>272200</v>
      </c>
      <c r="NM39" s="39">
        <v>2300</v>
      </c>
      <c r="NN39" s="39">
        <v>39400</v>
      </c>
      <c r="NO39" s="39">
        <v>8000</v>
      </c>
      <c r="NP39" s="39">
        <v>55100</v>
      </c>
      <c r="NQ39" s="39">
        <v>39700</v>
      </c>
      <c r="NR39" s="39">
        <v>771100</v>
      </c>
      <c r="NS39" s="39">
        <v>488000</v>
      </c>
      <c r="NT39" s="39">
        <v>77500</v>
      </c>
      <c r="NU39" s="39">
        <v>0</v>
      </c>
      <c r="NV39" s="39">
        <v>880000</v>
      </c>
      <c r="NW39" s="39">
        <v>4300</v>
      </c>
      <c r="NX39" s="39">
        <v>5216300</v>
      </c>
      <c r="NY39" s="39">
        <v>48300</v>
      </c>
      <c r="NZ39" s="39">
        <v>6752300</v>
      </c>
      <c r="OA39" s="39">
        <v>38000</v>
      </c>
      <c r="OB39" s="39">
        <v>40500</v>
      </c>
      <c r="OC39" s="39">
        <v>10100</v>
      </c>
      <c r="OD39" s="39">
        <v>0</v>
      </c>
      <c r="OE39" s="39">
        <v>2400</v>
      </c>
      <c r="OF39" s="39">
        <v>26300</v>
      </c>
      <c r="OG39" s="39">
        <v>4000</v>
      </c>
      <c r="OH39" s="39">
        <v>1600</v>
      </c>
      <c r="OI39" s="39">
        <v>360200</v>
      </c>
      <c r="OJ39" s="39">
        <v>27100</v>
      </c>
      <c r="OK39" s="39">
        <v>103400</v>
      </c>
      <c r="OM39" s="39">
        <v>61200</v>
      </c>
      <c r="ON39" s="39">
        <v>567000</v>
      </c>
      <c r="OP39" s="39">
        <v>6100</v>
      </c>
      <c r="OQ39" s="39">
        <v>66300</v>
      </c>
      <c r="OR39" s="39">
        <v>9100</v>
      </c>
      <c r="OS39" s="39">
        <v>4100</v>
      </c>
      <c r="OT39" s="39">
        <v>1084100</v>
      </c>
      <c r="OU39" s="39">
        <v>76500</v>
      </c>
      <c r="OW39" s="39">
        <v>58600</v>
      </c>
      <c r="OZ39" s="39">
        <v>38400</v>
      </c>
      <c r="PD39" s="39">
        <v>371400</v>
      </c>
      <c r="PF39" s="39">
        <v>279100</v>
      </c>
      <c r="PQ39" s="39">
        <v>117500</v>
      </c>
      <c r="PT39" s="39">
        <v>50900</v>
      </c>
      <c r="PX39" s="39">
        <v>479800</v>
      </c>
      <c r="PZ39" s="39">
        <v>238600</v>
      </c>
    </row>
    <row r="40" spans="1:451" x14ac:dyDescent="0.25">
      <c r="A40" s="39">
        <v>1999</v>
      </c>
      <c r="B40" s="39">
        <v>4069300</v>
      </c>
      <c r="C40" s="39">
        <v>149900</v>
      </c>
      <c r="D40" s="39">
        <v>13200</v>
      </c>
      <c r="E40" s="39">
        <v>145700</v>
      </c>
      <c r="F40" s="39">
        <v>5564300</v>
      </c>
      <c r="H40" s="39">
        <v>131500</v>
      </c>
      <c r="J40" s="39">
        <v>1148800</v>
      </c>
      <c r="K40" s="39">
        <v>186600</v>
      </c>
      <c r="L40" s="39">
        <v>2800</v>
      </c>
      <c r="M40" s="39">
        <v>776900</v>
      </c>
      <c r="N40" s="39">
        <v>496600</v>
      </c>
      <c r="O40" s="39">
        <v>158200</v>
      </c>
      <c r="P40" s="39">
        <v>273000</v>
      </c>
      <c r="Q40" s="39">
        <v>1398400</v>
      </c>
      <c r="R40" s="39">
        <v>835100</v>
      </c>
      <c r="S40" s="39">
        <v>168700</v>
      </c>
      <c r="T40" s="39">
        <v>4000</v>
      </c>
      <c r="U40" s="39">
        <v>1004000</v>
      </c>
      <c r="V40" s="39">
        <v>17400</v>
      </c>
      <c r="W40" s="39">
        <v>78900</v>
      </c>
      <c r="X40" s="39">
        <v>6478900</v>
      </c>
      <c r="Y40" s="39">
        <v>41700</v>
      </c>
      <c r="Z40" s="39">
        <v>10380800</v>
      </c>
      <c r="AA40" s="39">
        <v>13196000</v>
      </c>
      <c r="AB40" s="39">
        <v>284500</v>
      </c>
      <c r="AC40" s="39">
        <v>12500</v>
      </c>
      <c r="AD40" s="39">
        <v>166000</v>
      </c>
      <c r="AE40" s="39">
        <v>8798300</v>
      </c>
      <c r="AG40" s="39">
        <v>187200</v>
      </c>
      <c r="AI40" s="39">
        <v>9161300</v>
      </c>
      <c r="AJ40" s="39">
        <v>6611500</v>
      </c>
      <c r="AK40" s="39">
        <v>6500</v>
      </c>
      <c r="AL40" s="39">
        <v>1022400</v>
      </c>
      <c r="AM40" s="39">
        <v>723800</v>
      </c>
      <c r="AN40" s="39">
        <v>462800</v>
      </c>
      <c r="AO40" s="39">
        <v>306400</v>
      </c>
      <c r="AP40" s="39">
        <v>3641300</v>
      </c>
      <c r="AQ40" s="39">
        <v>2251900</v>
      </c>
      <c r="AR40" s="39">
        <v>386600</v>
      </c>
      <c r="AS40" s="39">
        <v>3800</v>
      </c>
      <c r="AT40" s="39">
        <v>2780900</v>
      </c>
      <c r="AU40" s="39">
        <v>743900</v>
      </c>
      <c r="AV40" s="39">
        <v>121900</v>
      </c>
      <c r="AW40" s="39">
        <v>25032900</v>
      </c>
      <c r="AX40" s="39">
        <v>126200</v>
      </c>
      <c r="AY40" s="39">
        <v>26959900</v>
      </c>
      <c r="AZ40" s="39">
        <v>5900</v>
      </c>
      <c r="BA40" s="39">
        <v>27200</v>
      </c>
      <c r="BB40" s="39">
        <v>53000</v>
      </c>
      <c r="BC40" s="39">
        <v>1900</v>
      </c>
      <c r="BD40" s="39">
        <v>2900</v>
      </c>
      <c r="BE40" s="39">
        <v>6700</v>
      </c>
      <c r="BF40" s="39">
        <v>15300</v>
      </c>
      <c r="BH40" s="39">
        <v>2000</v>
      </c>
      <c r="BI40" s="39">
        <v>202700</v>
      </c>
      <c r="BJ40" s="39">
        <v>16700</v>
      </c>
      <c r="BK40" s="39">
        <v>153000</v>
      </c>
      <c r="BL40" s="39">
        <v>9500</v>
      </c>
      <c r="BM40" s="39">
        <v>77100</v>
      </c>
      <c r="BN40" s="39">
        <v>19000</v>
      </c>
      <c r="BO40" s="39">
        <v>38400</v>
      </c>
      <c r="BQ40" s="39">
        <v>5400</v>
      </c>
      <c r="BR40" s="39">
        <v>974300</v>
      </c>
      <c r="BS40" s="39">
        <v>47500</v>
      </c>
      <c r="BT40" s="39">
        <v>34400</v>
      </c>
      <c r="BV40" s="39">
        <v>0</v>
      </c>
      <c r="BW40" s="39">
        <v>6100</v>
      </c>
      <c r="BX40" s="39">
        <v>5100</v>
      </c>
      <c r="BZ40" s="39">
        <v>2000</v>
      </c>
      <c r="CA40" s="39">
        <v>56700</v>
      </c>
      <c r="CB40" s="39">
        <v>10100</v>
      </c>
      <c r="CC40" s="39">
        <v>94400</v>
      </c>
      <c r="CF40" s="39">
        <v>0</v>
      </c>
      <c r="CG40" s="39">
        <v>17400</v>
      </c>
      <c r="CH40" s="39">
        <v>14100</v>
      </c>
      <c r="CK40" s="39">
        <v>5400</v>
      </c>
      <c r="CL40" s="39">
        <v>254000</v>
      </c>
      <c r="CM40" s="39">
        <v>24700</v>
      </c>
      <c r="CN40" s="39">
        <v>5000</v>
      </c>
      <c r="CO40" s="39">
        <v>1900</v>
      </c>
      <c r="CP40" s="39">
        <v>1500</v>
      </c>
      <c r="CR40" s="39">
        <v>2500</v>
      </c>
      <c r="CU40" s="39">
        <v>73200</v>
      </c>
      <c r="CV40" s="39">
        <v>2400</v>
      </c>
      <c r="CW40" s="39">
        <v>13000</v>
      </c>
      <c r="CZ40" s="39">
        <v>9500</v>
      </c>
      <c r="DA40" s="39">
        <v>35400</v>
      </c>
      <c r="DC40" s="39">
        <v>5500</v>
      </c>
      <c r="DG40" s="39">
        <v>377400</v>
      </c>
      <c r="DH40" s="39">
        <v>6400</v>
      </c>
      <c r="DI40" s="39">
        <v>13600</v>
      </c>
      <c r="DM40" s="39">
        <v>1400</v>
      </c>
      <c r="DN40" s="39">
        <v>600</v>
      </c>
      <c r="DO40" s="39">
        <v>7700</v>
      </c>
      <c r="DQ40" s="39">
        <v>72800</v>
      </c>
      <c r="DR40" s="39">
        <v>4200</v>
      </c>
      <c r="DS40" s="39">
        <v>45600</v>
      </c>
      <c r="DX40" s="39">
        <v>41700</v>
      </c>
      <c r="DY40" s="39">
        <v>1600</v>
      </c>
      <c r="DZ40" s="39">
        <v>18800</v>
      </c>
      <c r="ED40" s="39">
        <v>342900</v>
      </c>
      <c r="EE40" s="39">
        <v>16400</v>
      </c>
      <c r="EF40" s="39">
        <v>126000</v>
      </c>
      <c r="EG40" s="39">
        <v>7500</v>
      </c>
      <c r="EH40" s="39">
        <v>700</v>
      </c>
      <c r="EI40" s="39">
        <v>12000</v>
      </c>
      <c r="EJ40" s="39">
        <v>374000</v>
      </c>
      <c r="EK40" s="39">
        <v>38000</v>
      </c>
      <c r="EM40" s="39">
        <v>31000</v>
      </c>
      <c r="EN40" s="39">
        <v>72000</v>
      </c>
      <c r="EP40" s="39">
        <v>1500</v>
      </c>
      <c r="EQ40" s="39">
        <v>142000</v>
      </c>
      <c r="ES40" s="39">
        <v>805000</v>
      </c>
      <c r="ET40" s="39">
        <v>23700</v>
      </c>
      <c r="EU40" s="39">
        <v>415000</v>
      </c>
      <c r="EV40" s="39">
        <v>14500</v>
      </c>
      <c r="EW40" s="39">
        <v>800</v>
      </c>
      <c r="EX40" s="39">
        <v>27000</v>
      </c>
      <c r="EY40" s="39">
        <v>3025000</v>
      </c>
      <c r="EZ40" s="39">
        <v>1499600</v>
      </c>
      <c r="FB40" s="39">
        <v>98000</v>
      </c>
      <c r="FC40" s="39">
        <v>190000</v>
      </c>
      <c r="FE40" s="39">
        <v>3100</v>
      </c>
      <c r="FF40" s="39">
        <v>435000</v>
      </c>
      <c r="FH40" s="39">
        <v>4250200</v>
      </c>
      <c r="FI40" s="39">
        <v>71100</v>
      </c>
      <c r="FJ40" s="39">
        <v>115300</v>
      </c>
      <c r="FK40" s="39">
        <v>54600</v>
      </c>
      <c r="FL40" s="39">
        <v>2400</v>
      </c>
      <c r="FM40" s="39">
        <v>28300</v>
      </c>
      <c r="FN40" s="39">
        <v>728400</v>
      </c>
      <c r="FO40" s="39">
        <v>121400</v>
      </c>
      <c r="FQ40" s="39">
        <v>95100</v>
      </c>
      <c r="FR40" s="39">
        <v>38400</v>
      </c>
      <c r="FT40" s="39">
        <v>24300</v>
      </c>
      <c r="FU40" s="39">
        <v>860000</v>
      </c>
      <c r="FW40" s="39">
        <v>993500</v>
      </c>
      <c r="FX40" s="39">
        <v>323700</v>
      </c>
      <c r="FY40" s="39">
        <v>394100</v>
      </c>
      <c r="FZ40" s="39">
        <v>105700</v>
      </c>
      <c r="GA40" s="39">
        <v>3000</v>
      </c>
      <c r="GB40" s="39">
        <v>54400</v>
      </c>
      <c r="GC40" s="39">
        <v>5867700</v>
      </c>
      <c r="GD40" s="39">
        <v>4173000</v>
      </c>
      <c r="GF40" s="39">
        <v>277600</v>
      </c>
      <c r="GG40" s="39">
        <v>95600</v>
      </c>
      <c r="GI40" s="39">
        <v>63500</v>
      </c>
      <c r="GJ40" s="39">
        <v>2340500</v>
      </c>
      <c r="GL40" s="39">
        <v>5034900</v>
      </c>
      <c r="GM40" s="39">
        <v>1526800</v>
      </c>
      <c r="HJ40" s="39">
        <v>3743400</v>
      </c>
      <c r="HK40" s="39">
        <v>87800</v>
      </c>
      <c r="HM40" s="39">
        <v>5483500</v>
      </c>
      <c r="HN40" s="39">
        <v>131500</v>
      </c>
      <c r="HO40" s="39">
        <v>44500</v>
      </c>
      <c r="HP40" s="39">
        <v>14200</v>
      </c>
      <c r="HQ40" s="39">
        <v>776900</v>
      </c>
      <c r="HR40" s="39">
        <v>496600</v>
      </c>
      <c r="HS40" s="39">
        <v>24200</v>
      </c>
      <c r="HT40" s="39">
        <v>273000</v>
      </c>
      <c r="HU40" s="39">
        <v>1246400</v>
      </c>
      <c r="HV40" s="39">
        <v>831500</v>
      </c>
      <c r="HW40" s="39">
        <v>141700</v>
      </c>
      <c r="HY40" s="39">
        <v>17400</v>
      </c>
      <c r="IA40" s="39">
        <v>4129800</v>
      </c>
      <c r="IB40" s="39">
        <v>41700</v>
      </c>
      <c r="IC40" s="39">
        <v>9977500</v>
      </c>
      <c r="ID40" s="39">
        <v>12144600</v>
      </c>
      <c r="IE40" s="39">
        <v>164300</v>
      </c>
      <c r="IG40" s="39">
        <v>8654500</v>
      </c>
      <c r="IH40" s="39">
        <v>187200</v>
      </c>
      <c r="II40" s="39">
        <v>259100</v>
      </c>
      <c r="IJ40" s="39">
        <v>408200</v>
      </c>
      <c r="IK40" s="39">
        <v>1022400</v>
      </c>
      <c r="IL40" s="39">
        <v>723800</v>
      </c>
      <c r="IM40" s="39">
        <v>64300</v>
      </c>
      <c r="IN40" s="39">
        <v>306400</v>
      </c>
      <c r="IO40" s="39">
        <v>3252500</v>
      </c>
      <c r="IP40" s="39">
        <v>2246200</v>
      </c>
      <c r="IQ40" s="39">
        <v>317000</v>
      </c>
      <c r="IS40" s="39">
        <v>743900</v>
      </c>
      <c r="IU40" s="39">
        <v>13471700</v>
      </c>
      <c r="IV40" s="39">
        <v>126200</v>
      </c>
      <c r="IW40" s="39">
        <v>25217000</v>
      </c>
      <c r="IX40" s="39">
        <v>404700</v>
      </c>
      <c r="IY40" s="39">
        <v>68800</v>
      </c>
      <c r="IZ40" s="39">
        <v>10100</v>
      </c>
      <c r="JA40" s="39">
        <v>6100</v>
      </c>
      <c r="JB40" s="39">
        <v>995500</v>
      </c>
      <c r="JC40" s="39">
        <v>40500</v>
      </c>
      <c r="JD40" s="39">
        <v>8100</v>
      </c>
      <c r="JE40" s="39">
        <v>2800</v>
      </c>
      <c r="JF40" s="39">
        <v>202300</v>
      </c>
      <c r="JG40" s="39">
        <v>6100</v>
      </c>
      <c r="JH40" s="39">
        <v>4000</v>
      </c>
      <c r="JI40" s="39">
        <v>2000</v>
      </c>
      <c r="JJ40" s="39">
        <v>295400</v>
      </c>
      <c r="JK40" s="39">
        <v>38400</v>
      </c>
      <c r="JL40" s="39">
        <v>32400</v>
      </c>
      <c r="JM40" s="39">
        <v>0</v>
      </c>
      <c r="JP40" s="39">
        <v>50600</v>
      </c>
      <c r="JQ40" s="39">
        <v>801300</v>
      </c>
      <c r="JR40" s="39">
        <v>1200</v>
      </c>
      <c r="JS40" s="39">
        <v>1272700</v>
      </c>
      <c r="JT40" s="39">
        <v>1214900</v>
      </c>
      <c r="JU40" s="39">
        <v>121600</v>
      </c>
      <c r="JV40" s="39">
        <v>8700</v>
      </c>
      <c r="JW40" s="39">
        <v>7600</v>
      </c>
      <c r="JX40" s="39">
        <v>1707800</v>
      </c>
      <c r="JY40" s="39">
        <v>238800</v>
      </c>
      <c r="JZ40" s="39">
        <v>226800</v>
      </c>
      <c r="KA40" s="39">
        <v>6500</v>
      </c>
      <c r="KB40" s="39">
        <v>271800</v>
      </c>
      <c r="KC40" s="39">
        <v>8800</v>
      </c>
      <c r="KD40" s="39">
        <v>11200</v>
      </c>
      <c r="KE40" s="39">
        <v>1900</v>
      </c>
      <c r="KF40" s="39">
        <v>854400</v>
      </c>
      <c r="KG40" s="39">
        <v>92000</v>
      </c>
      <c r="KH40" s="39">
        <v>76200</v>
      </c>
      <c r="KI40" s="39">
        <v>0</v>
      </c>
      <c r="KL40" s="39">
        <v>82900</v>
      </c>
      <c r="KM40" s="39">
        <v>3152500</v>
      </c>
      <c r="KN40" s="39">
        <v>3000</v>
      </c>
      <c r="KO40" s="39">
        <v>3158300</v>
      </c>
      <c r="KP40" s="39">
        <v>1639000</v>
      </c>
      <c r="KR40" s="39">
        <v>135600</v>
      </c>
      <c r="KS40" s="39">
        <v>2658800</v>
      </c>
      <c r="KU40" s="39">
        <v>131500</v>
      </c>
      <c r="KX40" s="39">
        <v>0</v>
      </c>
      <c r="KY40" s="39">
        <v>546300</v>
      </c>
      <c r="KZ40" s="39">
        <v>481600</v>
      </c>
      <c r="LA40" s="39">
        <v>4000</v>
      </c>
      <c r="LB40" s="39">
        <v>234600</v>
      </c>
      <c r="LC40" s="39">
        <v>627300</v>
      </c>
      <c r="LD40" s="39">
        <v>609000</v>
      </c>
      <c r="LE40" s="39">
        <v>78900</v>
      </c>
      <c r="LF40" s="39">
        <v>2000</v>
      </c>
      <c r="LH40" s="39">
        <v>26300</v>
      </c>
      <c r="LI40" s="39">
        <v>1264600</v>
      </c>
      <c r="LJ40" s="39">
        <v>16200</v>
      </c>
      <c r="LK40" s="39">
        <v>5819300</v>
      </c>
      <c r="LL40" s="39">
        <v>4942300</v>
      </c>
      <c r="LO40" s="39">
        <v>152000</v>
      </c>
      <c r="LP40" s="39">
        <v>3975700</v>
      </c>
      <c r="LR40" s="39">
        <v>187200</v>
      </c>
      <c r="LU40" s="39">
        <v>0</v>
      </c>
      <c r="LV40" s="39">
        <v>711200</v>
      </c>
      <c r="LW40" s="39">
        <v>702600</v>
      </c>
      <c r="LX40" s="39">
        <v>10200</v>
      </c>
      <c r="LY40" s="39">
        <v>259700</v>
      </c>
      <c r="LZ40" s="39">
        <v>1534500</v>
      </c>
      <c r="MA40" s="39">
        <v>1623400</v>
      </c>
      <c r="MB40" s="39">
        <v>168400</v>
      </c>
      <c r="MC40" s="39">
        <v>1800</v>
      </c>
      <c r="ME40" s="39">
        <v>35400</v>
      </c>
      <c r="MF40" s="39">
        <v>4127700</v>
      </c>
      <c r="MG40" s="39">
        <v>41900</v>
      </c>
      <c r="MH40" s="39">
        <v>13839500</v>
      </c>
      <c r="MI40" s="39">
        <v>1699700</v>
      </c>
      <c r="MJ40" s="39">
        <v>19000</v>
      </c>
      <c r="ML40" s="39">
        <v>4000</v>
      </c>
      <c r="MM40" s="39">
        <v>1829200</v>
      </c>
      <c r="MN40" s="39">
        <v>0</v>
      </c>
      <c r="MO40" s="39">
        <v>4000</v>
      </c>
      <c r="MP40" s="39">
        <v>6100</v>
      </c>
      <c r="MQ40" s="39">
        <v>0</v>
      </c>
      <c r="MR40" s="39">
        <v>28300</v>
      </c>
      <c r="MS40" s="39">
        <v>8900</v>
      </c>
      <c r="MT40" s="39">
        <v>16200</v>
      </c>
      <c r="MU40" s="39">
        <v>36400</v>
      </c>
      <c r="MV40" s="39">
        <v>323700</v>
      </c>
      <c r="MW40" s="39">
        <v>184100</v>
      </c>
      <c r="MX40" s="39">
        <v>30400</v>
      </c>
      <c r="MY40" s="39">
        <v>2000</v>
      </c>
      <c r="MZ40" s="39">
        <v>17400</v>
      </c>
      <c r="NA40" s="39">
        <v>2000</v>
      </c>
      <c r="NB40" s="39">
        <v>2063900</v>
      </c>
      <c r="NC40" s="39">
        <v>24300</v>
      </c>
      <c r="ND40" s="39">
        <v>2885500</v>
      </c>
      <c r="NE40" s="39">
        <v>5987400</v>
      </c>
      <c r="NF40" s="39">
        <v>42700</v>
      </c>
      <c r="NH40" s="39">
        <v>6400</v>
      </c>
      <c r="NI40" s="39">
        <v>2971000</v>
      </c>
      <c r="NJ40" s="39">
        <v>0</v>
      </c>
      <c r="NK40" s="39">
        <v>20300</v>
      </c>
      <c r="NL40" s="39">
        <v>181400</v>
      </c>
      <c r="NM40" s="39">
        <v>0</v>
      </c>
      <c r="NN40" s="39">
        <v>39400</v>
      </c>
      <c r="NO40" s="39">
        <v>12400</v>
      </c>
      <c r="NP40" s="39">
        <v>42900</v>
      </c>
      <c r="NQ40" s="39">
        <v>44800</v>
      </c>
      <c r="NR40" s="39">
        <v>863600</v>
      </c>
      <c r="NS40" s="39">
        <v>530800</v>
      </c>
      <c r="NT40" s="39">
        <v>72400</v>
      </c>
      <c r="NU40" s="39">
        <v>2000</v>
      </c>
      <c r="NV40" s="39">
        <v>743900</v>
      </c>
      <c r="NW40" s="39">
        <v>3600</v>
      </c>
      <c r="NX40" s="39">
        <v>6191500</v>
      </c>
      <c r="NY40" s="39">
        <v>81300</v>
      </c>
      <c r="NZ40" s="39">
        <v>8219200</v>
      </c>
      <c r="OA40" s="39">
        <v>31600</v>
      </c>
      <c r="OB40" s="39">
        <v>40500</v>
      </c>
      <c r="OC40" s="39">
        <v>10100</v>
      </c>
      <c r="OE40" s="39">
        <v>1200</v>
      </c>
      <c r="OF40" s="39">
        <v>26300</v>
      </c>
      <c r="OG40" s="39">
        <v>3600</v>
      </c>
      <c r="OH40" s="39">
        <v>1200</v>
      </c>
      <c r="OI40" s="39">
        <v>342000</v>
      </c>
      <c r="OJ40" s="39">
        <v>39200</v>
      </c>
      <c r="OK40" s="39">
        <v>89300</v>
      </c>
      <c r="OM40" s="39">
        <v>62400</v>
      </c>
      <c r="ON40" s="39">
        <v>453600</v>
      </c>
      <c r="OP40" s="39">
        <v>3900</v>
      </c>
      <c r="OQ40" s="39">
        <v>64800</v>
      </c>
      <c r="OR40" s="39">
        <v>5700</v>
      </c>
      <c r="OS40" s="39">
        <v>3000</v>
      </c>
      <c r="OT40" s="39">
        <v>1274600</v>
      </c>
      <c r="OU40" s="39">
        <v>97500</v>
      </c>
      <c r="OW40" s="39">
        <v>87800</v>
      </c>
      <c r="OZ40" s="39">
        <v>131500</v>
      </c>
      <c r="PD40" s="39">
        <v>496600</v>
      </c>
      <c r="PF40" s="39">
        <v>273000</v>
      </c>
      <c r="PQ40" s="39">
        <v>164300</v>
      </c>
      <c r="PT40" s="39">
        <v>187200</v>
      </c>
      <c r="PX40" s="39">
        <v>723800</v>
      </c>
      <c r="PZ40" s="39">
        <v>306400</v>
      </c>
    </row>
    <row r="41" spans="1:451" x14ac:dyDescent="0.25">
      <c r="A41" s="39">
        <v>2000</v>
      </c>
      <c r="B41" s="39">
        <v>4468100</v>
      </c>
      <c r="C41" s="39">
        <v>158400</v>
      </c>
      <c r="D41" s="39">
        <v>14800</v>
      </c>
      <c r="E41" s="39">
        <v>163900</v>
      </c>
      <c r="F41" s="39">
        <v>4859200</v>
      </c>
      <c r="H41" s="39">
        <v>283200</v>
      </c>
      <c r="J41" s="39">
        <v>1106500</v>
      </c>
      <c r="K41" s="39">
        <v>202600</v>
      </c>
      <c r="L41" s="39">
        <v>6100</v>
      </c>
      <c r="M41" s="39">
        <v>590900</v>
      </c>
      <c r="N41" s="39">
        <v>687900</v>
      </c>
      <c r="O41" s="39">
        <v>145400</v>
      </c>
      <c r="P41" s="39">
        <v>207900</v>
      </c>
      <c r="Q41" s="39">
        <v>1305100</v>
      </c>
      <c r="R41" s="39">
        <v>1219900</v>
      </c>
      <c r="S41" s="39">
        <v>114500</v>
      </c>
      <c r="T41" s="39">
        <v>4800</v>
      </c>
      <c r="U41" s="39">
        <v>1060700</v>
      </c>
      <c r="V41" s="39">
        <v>16600</v>
      </c>
      <c r="W41" s="39">
        <v>68800</v>
      </c>
      <c r="X41" s="39">
        <v>6924500</v>
      </c>
      <c r="Y41" s="39">
        <v>36400</v>
      </c>
      <c r="Z41" s="39">
        <v>10854800</v>
      </c>
      <c r="AA41" s="39">
        <v>13228600</v>
      </c>
      <c r="AB41" s="39">
        <v>261400</v>
      </c>
      <c r="AC41" s="39">
        <v>13600</v>
      </c>
      <c r="AD41" s="39">
        <v>170800</v>
      </c>
      <c r="AE41" s="39">
        <v>7205300</v>
      </c>
      <c r="AG41" s="39">
        <v>387500</v>
      </c>
      <c r="AI41" s="39">
        <v>6953700</v>
      </c>
      <c r="AJ41" s="39">
        <v>5890300</v>
      </c>
      <c r="AK41" s="39">
        <v>15400</v>
      </c>
      <c r="AL41" s="39">
        <v>693400</v>
      </c>
      <c r="AM41" s="39">
        <v>914100</v>
      </c>
      <c r="AN41" s="39">
        <v>434900</v>
      </c>
      <c r="AO41" s="39">
        <v>202200</v>
      </c>
      <c r="AP41" s="39">
        <v>3403300</v>
      </c>
      <c r="AQ41" s="39">
        <v>2864300</v>
      </c>
      <c r="AR41" s="39">
        <v>260300</v>
      </c>
      <c r="AS41" s="39">
        <v>6700</v>
      </c>
      <c r="AT41" s="39">
        <v>2703000</v>
      </c>
      <c r="AU41" s="39">
        <v>821000</v>
      </c>
      <c r="AV41" s="39">
        <v>119300</v>
      </c>
      <c r="AW41" s="39">
        <v>23921600</v>
      </c>
      <c r="AX41" s="39">
        <v>89700</v>
      </c>
      <c r="AY41" s="39">
        <v>26535500</v>
      </c>
      <c r="AZ41" s="39">
        <v>6200</v>
      </c>
      <c r="BA41" s="39">
        <v>26300</v>
      </c>
      <c r="BB41" s="39">
        <v>57300</v>
      </c>
      <c r="BC41" s="39">
        <v>1800</v>
      </c>
      <c r="BD41" s="39">
        <v>3800</v>
      </c>
      <c r="BE41" s="39">
        <v>5900</v>
      </c>
      <c r="BF41" s="39">
        <v>15000</v>
      </c>
      <c r="BH41" s="39">
        <v>2200</v>
      </c>
      <c r="BI41" s="39">
        <v>204800</v>
      </c>
      <c r="BJ41" s="39">
        <v>16100</v>
      </c>
      <c r="BK41" s="39">
        <v>198300</v>
      </c>
      <c r="BL41" s="39">
        <v>11300</v>
      </c>
      <c r="BM41" s="39">
        <v>106100</v>
      </c>
      <c r="BN41" s="39">
        <v>18300</v>
      </c>
      <c r="BO41" s="39">
        <v>42000</v>
      </c>
      <c r="BQ41" s="39">
        <v>4700</v>
      </c>
      <c r="BR41" s="39">
        <v>1101400</v>
      </c>
      <c r="BS41" s="39">
        <v>57200</v>
      </c>
      <c r="BT41" s="39">
        <v>36800</v>
      </c>
      <c r="BV41" s="39">
        <v>0</v>
      </c>
      <c r="BW41" s="39">
        <v>5300</v>
      </c>
      <c r="BX41" s="39">
        <v>4900</v>
      </c>
      <c r="BZ41" s="39">
        <v>2200</v>
      </c>
      <c r="CA41" s="39">
        <v>56300</v>
      </c>
      <c r="CB41" s="39">
        <v>10300</v>
      </c>
      <c r="CC41" s="39">
        <v>128800</v>
      </c>
      <c r="CF41" s="39">
        <v>0</v>
      </c>
      <c r="CG41" s="39">
        <v>16500</v>
      </c>
      <c r="CH41" s="39">
        <v>13900</v>
      </c>
      <c r="CK41" s="39">
        <v>4700</v>
      </c>
      <c r="CL41" s="39">
        <v>252200</v>
      </c>
      <c r="CM41" s="39">
        <v>36600</v>
      </c>
      <c r="CN41" s="39">
        <v>4300</v>
      </c>
      <c r="CO41" s="39">
        <v>1800</v>
      </c>
      <c r="CP41" s="39">
        <v>2600</v>
      </c>
      <c r="CR41" s="39">
        <v>2000</v>
      </c>
      <c r="CU41" s="39">
        <v>72800</v>
      </c>
      <c r="CV41" s="39">
        <v>2600</v>
      </c>
      <c r="CW41" s="39">
        <v>12900</v>
      </c>
      <c r="CZ41" s="39">
        <v>11300</v>
      </c>
      <c r="DA41" s="39">
        <v>65300</v>
      </c>
      <c r="DC41" s="39">
        <v>5000</v>
      </c>
      <c r="DG41" s="39">
        <v>424600</v>
      </c>
      <c r="DH41" s="39">
        <v>9600</v>
      </c>
      <c r="DI41" s="39">
        <v>16200</v>
      </c>
      <c r="DM41" s="39">
        <v>1200</v>
      </c>
      <c r="DN41" s="39">
        <v>600</v>
      </c>
      <c r="DO41" s="39">
        <v>8100</v>
      </c>
      <c r="DQ41" s="39">
        <v>75700</v>
      </c>
      <c r="DR41" s="39">
        <v>3200</v>
      </c>
      <c r="DS41" s="39">
        <v>56600</v>
      </c>
      <c r="DX41" s="39">
        <v>40800</v>
      </c>
      <c r="DY41" s="39">
        <v>1800</v>
      </c>
      <c r="DZ41" s="39">
        <v>23100</v>
      </c>
      <c r="ED41" s="39">
        <v>424600</v>
      </c>
      <c r="EE41" s="39">
        <v>11000</v>
      </c>
      <c r="EF41" s="39">
        <v>126000</v>
      </c>
      <c r="EG41" s="39">
        <v>7100</v>
      </c>
      <c r="EH41" s="39">
        <v>700</v>
      </c>
      <c r="EI41" s="39">
        <v>5000</v>
      </c>
      <c r="EJ41" s="39">
        <v>350000</v>
      </c>
      <c r="EK41" s="39">
        <v>37000</v>
      </c>
      <c r="EM41" s="39">
        <v>25000</v>
      </c>
      <c r="EN41" s="39">
        <v>70000</v>
      </c>
      <c r="EP41" s="39">
        <v>1200</v>
      </c>
      <c r="EQ41" s="39">
        <v>154000</v>
      </c>
      <c r="ES41" s="39">
        <v>795000</v>
      </c>
      <c r="ET41" s="39">
        <v>27100</v>
      </c>
      <c r="EU41" s="39">
        <v>405000</v>
      </c>
      <c r="EV41" s="39">
        <v>14500</v>
      </c>
      <c r="EW41" s="39">
        <v>1000</v>
      </c>
      <c r="EX41" s="39">
        <v>10500</v>
      </c>
      <c r="EY41" s="39">
        <v>2040000</v>
      </c>
      <c r="EZ41" s="39">
        <v>1039600</v>
      </c>
      <c r="FB41" s="39">
        <v>79000</v>
      </c>
      <c r="FC41" s="39">
        <v>180000</v>
      </c>
      <c r="FE41" s="39">
        <v>3100</v>
      </c>
      <c r="FF41" s="39">
        <v>385000</v>
      </c>
      <c r="FH41" s="39">
        <v>4065100</v>
      </c>
      <c r="FI41" s="39">
        <v>88800</v>
      </c>
      <c r="FJ41" s="39">
        <v>111300</v>
      </c>
      <c r="FK41" s="39">
        <v>40000</v>
      </c>
      <c r="FL41" s="39">
        <v>2000</v>
      </c>
      <c r="FM41" s="39">
        <v>18200</v>
      </c>
      <c r="FN41" s="39">
        <v>698100</v>
      </c>
      <c r="FO41" s="39">
        <v>128700</v>
      </c>
      <c r="FQ41" s="39">
        <v>80900</v>
      </c>
      <c r="FR41" s="39">
        <v>34400</v>
      </c>
      <c r="FT41" s="39">
        <v>24300</v>
      </c>
      <c r="FU41" s="39">
        <v>904500</v>
      </c>
      <c r="FW41" s="39">
        <v>1007700</v>
      </c>
      <c r="FX41" s="39">
        <v>313600</v>
      </c>
      <c r="FY41" s="39">
        <v>344000</v>
      </c>
      <c r="FZ41" s="39">
        <v>56000</v>
      </c>
      <c r="GA41" s="39">
        <v>2800</v>
      </c>
      <c r="GB41" s="39">
        <v>38600</v>
      </c>
      <c r="GC41" s="39">
        <v>4610300</v>
      </c>
      <c r="GD41" s="39">
        <v>3538000</v>
      </c>
      <c r="GF41" s="39">
        <v>241300</v>
      </c>
      <c r="GG41" s="39">
        <v>80200</v>
      </c>
      <c r="GI41" s="39">
        <v>61000</v>
      </c>
      <c r="GJ41" s="39">
        <v>2313300</v>
      </c>
      <c r="GL41" s="39">
        <v>5352400</v>
      </c>
      <c r="GM41" s="39">
        <v>1494100</v>
      </c>
      <c r="HJ41" s="39">
        <v>4144000</v>
      </c>
      <c r="HK41" s="39">
        <v>111300</v>
      </c>
      <c r="HM41" s="39">
        <v>4803600</v>
      </c>
      <c r="HN41" s="39">
        <v>283200</v>
      </c>
      <c r="HO41" s="39">
        <v>56600</v>
      </c>
      <c r="HP41" s="39">
        <v>24200</v>
      </c>
      <c r="HQ41" s="39">
        <v>590900</v>
      </c>
      <c r="HR41" s="39">
        <v>687900</v>
      </c>
      <c r="HS41" s="39">
        <v>32400</v>
      </c>
      <c r="HT41" s="39">
        <v>207900</v>
      </c>
      <c r="HU41" s="39">
        <v>1163400</v>
      </c>
      <c r="HV41" s="39">
        <v>1215900</v>
      </c>
      <c r="HW41" s="39">
        <v>89000</v>
      </c>
      <c r="HY41" s="39">
        <v>16600</v>
      </c>
      <c r="IA41" s="39">
        <v>4572900</v>
      </c>
      <c r="IB41" s="39">
        <v>36400</v>
      </c>
      <c r="IC41" s="39">
        <v>10463700</v>
      </c>
      <c r="ID41" s="39">
        <v>12192500</v>
      </c>
      <c r="IE41" s="39">
        <v>190900</v>
      </c>
      <c r="IG41" s="39">
        <v>7101000</v>
      </c>
      <c r="IH41" s="39">
        <v>387500</v>
      </c>
      <c r="II41" s="39">
        <v>292100</v>
      </c>
      <c r="IJ41" s="39">
        <v>825600</v>
      </c>
      <c r="IK41" s="39">
        <v>693400</v>
      </c>
      <c r="IL41" s="39">
        <v>914100</v>
      </c>
      <c r="IM41" s="39">
        <v>92900</v>
      </c>
      <c r="IN41" s="39">
        <v>202200</v>
      </c>
      <c r="IO41" s="39">
        <v>3050500</v>
      </c>
      <c r="IP41" s="39">
        <v>2853400</v>
      </c>
      <c r="IQ41" s="39">
        <v>196200</v>
      </c>
      <c r="IS41" s="39">
        <v>821000</v>
      </c>
      <c r="IU41" s="39">
        <v>12178900</v>
      </c>
      <c r="IV41" s="39">
        <v>89700</v>
      </c>
      <c r="IW41" s="39">
        <v>24801500</v>
      </c>
      <c r="IX41" s="39">
        <v>481600</v>
      </c>
      <c r="IY41" s="39">
        <v>93100</v>
      </c>
      <c r="IZ41" s="39">
        <v>12100</v>
      </c>
      <c r="JA41" s="39">
        <v>16200</v>
      </c>
      <c r="JB41" s="39">
        <v>934800</v>
      </c>
      <c r="JC41" s="39">
        <v>52600</v>
      </c>
      <c r="JD41" s="39">
        <v>12100</v>
      </c>
      <c r="JE41" s="39">
        <v>6100</v>
      </c>
      <c r="JF41" s="39">
        <v>174000</v>
      </c>
      <c r="JG41" s="39">
        <v>12100</v>
      </c>
      <c r="JH41" s="39">
        <v>6100</v>
      </c>
      <c r="JI41" s="39">
        <v>3600</v>
      </c>
      <c r="JJ41" s="39">
        <v>348000</v>
      </c>
      <c r="JK41" s="39">
        <v>60600</v>
      </c>
      <c r="JL41" s="39">
        <v>22300</v>
      </c>
      <c r="JM41" s="39">
        <v>1600</v>
      </c>
      <c r="JP41" s="39">
        <v>58700</v>
      </c>
      <c r="JQ41" s="39">
        <v>837700</v>
      </c>
      <c r="JR41" s="39">
        <v>2000</v>
      </c>
      <c r="JS41" s="39">
        <v>1572100</v>
      </c>
      <c r="JT41" s="39">
        <v>1622000</v>
      </c>
      <c r="JU41" s="39">
        <v>147400</v>
      </c>
      <c r="JV41" s="39">
        <v>9800</v>
      </c>
      <c r="JW41" s="39">
        <v>17200</v>
      </c>
      <c r="JX41" s="39">
        <v>1487800</v>
      </c>
      <c r="JY41" s="39">
        <v>264200</v>
      </c>
      <c r="JZ41" s="39">
        <v>362900</v>
      </c>
      <c r="KA41" s="39">
        <v>15400</v>
      </c>
      <c r="KB41" s="39">
        <v>205700</v>
      </c>
      <c r="KC41" s="39">
        <v>16100</v>
      </c>
      <c r="KD41" s="39">
        <v>18400</v>
      </c>
      <c r="KE41" s="39">
        <v>3300</v>
      </c>
      <c r="KF41" s="39">
        <v>1016300</v>
      </c>
      <c r="KG41" s="39">
        <v>160500</v>
      </c>
      <c r="KH41" s="39">
        <v>55900</v>
      </c>
      <c r="KI41" s="39">
        <v>3600</v>
      </c>
      <c r="KL41" s="39">
        <v>101800</v>
      </c>
      <c r="KM41" s="39">
        <v>2857600</v>
      </c>
      <c r="KN41" s="39">
        <v>5800</v>
      </c>
      <c r="KO41" s="39">
        <v>4266000</v>
      </c>
      <c r="KP41" s="39">
        <v>1922300</v>
      </c>
      <c r="KR41" s="39">
        <v>143700</v>
      </c>
      <c r="KS41" s="39">
        <v>2371500</v>
      </c>
      <c r="KU41" s="39">
        <v>263000</v>
      </c>
      <c r="KX41" s="39">
        <v>0</v>
      </c>
      <c r="KY41" s="39">
        <v>402700</v>
      </c>
      <c r="KZ41" s="39">
        <v>661600</v>
      </c>
      <c r="LA41" s="39">
        <v>6100</v>
      </c>
      <c r="LB41" s="39">
        <v>184100</v>
      </c>
      <c r="LC41" s="39">
        <v>572600</v>
      </c>
      <c r="LD41" s="39">
        <v>896300</v>
      </c>
      <c r="LE41" s="39">
        <v>46500</v>
      </c>
      <c r="LF41" s="39">
        <v>2000</v>
      </c>
      <c r="LH41" s="39">
        <v>8100</v>
      </c>
      <c r="LI41" s="39">
        <v>1428500</v>
      </c>
      <c r="LJ41" s="39">
        <v>14200</v>
      </c>
      <c r="LK41" s="39">
        <v>6080300</v>
      </c>
      <c r="LL41" s="39">
        <v>5301600</v>
      </c>
      <c r="LO41" s="39">
        <v>148600</v>
      </c>
      <c r="LP41" s="39">
        <v>3424600</v>
      </c>
      <c r="LR41" s="39">
        <v>370700</v>
      </c>
      <c r="LU41" s="39">
        <v>0</v>
      </c>
      <c r="LV41" s="39">
        <v>469900</v>
      </c>
      <c r="LW41" s="39">
        <v>888100</v>
      </c>
      <c r="LX41" s="39">
        <v>14300</v>
      </c>
      <c r="LY41" s="39">
        <v>185100</v>
      </c>
      <c r="LZ41" s="39">
        <v>1377200</v>
      </c>
      <c r="MA41" s="39">
        <v>2072400</v>
      </c>
      <c r="MB41" s="39">
        <v>97800</v>
      </c>
      <c r="MC41" s="39">
        <v>2200</v>
      </c>
      <c r="ME41" s="39">
        <v>12400</v>
      </c>
      <c r="MF41" s="39">
        <v>3764800</v>
      </c>
      <c r="MG41" s="39">
        <v>31800</v>
      </c>
      <c r="MH41" s="39">
        <v>13411800</v>
      </c>
      <c r="MI41" s="39">
        <v>1740100</v>
      </c>
      <c r="MJ41" s="39">
        <v>18200</v>
      </c>
      <c r="ML41" s="39">
        <v>4000</v>
      </c>
      <c r="MM41" s="39">
        <v>1497300</v>
      </c>
      <c r="MN41" s="39">
        <v>20200</v>
      </c>
      <c r="MO41" s="39">
        <v>4000</v>
      </c>
      <c r="MP41" s="39">
        <v>12100</v>
      </c>
      <c r="MQ41" s="39">
        <v>0</v>
      </c>
      <c r="MR41" s="39">
        <v>14200</v>
      </c>
      <c r="MS41" s="39">
        <v>13000</v>
      </c>
      <c r="MT41" s="39">
        <v>20200</v>
      </c>
      <c r="MU41" s="39">
        <v>20200</v>
      </c>
      <c r="MV41" s="39">
        <v>242800</v>
      </c>
      <c r="MW41" s="39">
        <v>259000</v>
      </c>
      <c r="MX41" s="39">
        <v>20200</v>
      </c>
      <c r="MY41" s="39">
        <v>1200</v>
      </c>
      <c r="MZ41" s="39">
        <v>16600</v>
      </c>
      <c r="NA41" s="39">
        <v>2000</v>
      </c>
      <c r="NB41" s="39">
        <v>2306700</v>
      </c>
      <c r="NC41" s="39">
        <v>20200</v>
      </c>
      <c r="ND41" s="39">
        <v>2811300</v>
      </c>
      <c r="NE41" s="39">
        <v>5268900</v>
      </c>
      <c r="NF41" s="39">
        <v>43500</v>
      </c>
      <c r="NH41" s="39">
        <v>5000</v>
      </c>
      <c r="NI41" s="39">
        <v>2188600</v>
      </c>
      <c r="NJ41" s="39">
        <v>16800</v>
      </c>
      <c r="NK41" s="39">
        <v>27900</v>
      </c>
      <c r="NL41" s="39">
        <v>462700</v>
      </c>
      <c r="NM41" s="39">
        <v>0</v>
      </c>
      <c r="NN41" s="39">
        <v>17800</v>
      </c>
      <c r="NO41" s="39">
        <v>9900</v>
      </c>
      <c r="NP41" s="39">
        <v>60200</v>
      </c>
      <c r="NQ41" s="39">
        <v>13800</v>
      </c>
      <c r="NR41" s="39">
        <v>657000</v>
      </c>
      <c r="NS41" s="39">
        <v>620500</v>
      </c>
      <c r="NT41" s="39">
        <v>42500</v>
      </c>
      <c r="NU41" s="39">
        <v>900</v>
      </c>
      <c r="NV41" s="39">
        <v>821000</v>
      </c>
      <c r="NW41" s="39">
        <v>5100</v>
      </c>
      <c r="NX41" s="39">
        <v>5556500</v>
      </c>
      <c r="NY41" s="39">
        <v>52100</v>
      </c>
      <c r="NZ41" s="39">
        <v>7123700</v>
      </c>
      <c r="OA41" s="39">
        <v>29500</v>
      </c>
      <c r="OB41" s="39">
        <v>32400</v>
      </c>
      <c r="OC41" s="39">
        <v>8900</v>
      </c>
      <c r="OE41" s="39">
        <v>1200</v>
      </c>
      <c r="OF41" s="39">
        <v>22300</v>
      </c>
      <c r="OG41" s="39">
        <v>4000</v>
      </c>
      <c r="OH41" s="39">
        <v>0</v>
      </c>
      <c r="OI41" s="39">
        <v>337900</v>
      </c>
      <c r="OJ41" s="39">
        <v>34300</v>
      </c>
      <c r="OK41" s="39">
        <v>88800</v>
      </c>
      <c r="OM41" s="39">
        <v>55200</v>
      </c>
      <c r="ON41" s="39">
        <v>381000</v>
      </c>
      <c r="OP41" s="39">
        <v>3400</v>
      </c>
      <c r="OQ41" s="39">
        <v>50600</v>
      </c>
      <c r="OR41" s="39">
        <v>10900</v>
      </c>
      <c r="OS41" s="39">
        <v>0</v>
      </c>
      <c r="OT41" s="39">
        <v>1197500</v>
      </c>
      <c r="OU41" s="39">
        <v>93900</v>
      </c>
      <c r="OW41" s="39">
        <v>111300</v>
      </c>
      <c r="OZ41" s="39">
        <v>283200</v>
      </c>
      <c r="PD41" s="39">
        <v>687900</v>
      </c>
      <c r="PF41" s="39">
        <v>207900</v>
      </c>
      <c r="PQ41" s="39">
        <v>190900</v>
      </c>
      <c r="PT41" s="39">
        <v>387500</v>
      </c>
      <c r="PX41" s="39">
        <v>914100</v>
      </c>
      <c r="PZ41" s="39">
        <v>202200</v>
      </c>
    </row>
    <row r="42" spans="1:451" x14ac:dyDescent="0.25">
      <c r="A42" s="39">
        <v>2001</v>
      </c>
      <c r="B42" s="39">
        <v>4149500</v>
      </c>
      <c r="C42" s="39">
        <v>170200</v>
      </c>
      <c r="D42" s="39">
        <v>14300</v>
      </c>
      <c r="E42" s="39">
        <v>163400</v>
      </c>
      <c r="F42" s="39">
        <v>3785200</v>
      </c>
      <c r="G42" s="39">
        <v>6100</v>
      </c>
      <c r="H42" s="39">
        <v>467400</v>
      </c>
      <c r="J42" s="39">
        <v>1267500</v>
      </c>
      <c r="K42" s="39">
        <v>219700</v>
      </c>
      <c r="L42" s="39">
        <v>5200</v>
      </c>
      <c r="M42" s="39">
        <v>661700</v>
      </c>
      <c r="N42" s="39">
        <v>664100</v>
      </c>
      <c r="O42" s="39">
        <v>159200</v>
      </c>
      <c r="P42" s="39">
        <v>161000</v>
      </c>
      <c r="Q42" s="39">
        <v>1238400</v>
      </c>
      <c r="R42" s="39">
        <v>2044800</v>
      </c>
      <c r="S42" s="39">
        <v>123000</v>
      </c>
      <c r="T42" s="39">
        <v>2400</v>
      </c>
      <c r="U42" s="39">
        <v>1068900</v>
      </c>
      <c r="V42" s="39">
        <v>11700</v>
      </c>
      <c r="W42" s="39">
        <v>66800</v>
      </c>
      <c r="X42" s="39">
        <v>6662000</v>
      </c>
      <c r="Y42" s="39">
        <v>12900</v>
      </c>
      <c r="Z42" s="39">
        <v>10605500</v>
      </c>
      <c r="AA42" s="39">
        <v>10845600</v>
      </c>
      <c r="AB42" s="39">
        <v>289200</v>
      </c>
      <c r="AC42" s="39">
        <v>16300</v>
      </c>
      <c r="AD42" s="39">
        <v>113900</v>
      </c>
      <c r="AE42" s="39">
        <v>5017100</v>
      </c>
      <c r="AF42" s="39">
        <v>2000</v>
      </c>
      <c r="AG42" s="39">
        <v>455000</v>
      </c>
      <c r="AI42" s="39">
        <v>8389200</v>
      </c>
      <c r="AJ42" s="39">
        <v>6079000</v>
      </c>
      <c r="AK42" s="39">
        <v>10200</v>
      </c>
      <c r="AL42" s="39">
        <v>715000</v>
      </c>
      <c r="AM42" s="39">
        <v>566300</v>
      </c>
      <c r="AN42" s="39">
        <v>446500</v>
      </c>
      <c r="AO42" s="39">
        <v>107100</v>
      </c>
      <c r="AP42" s="39">
        <v>2690700</v>
      </c>
      <c r="AQ42" s="39">
        <v>2044800</v>
      </c>
      <c r="AR42" s="39">
        <v>227800</v>
      </c>
      <c r="AS42" s="39">
        <v>2900</v>
      </c>
      <c r="AT42" s="39">
        <v>1635200</v>
      </c>
      <c r="AU42" s="39">
        <v>544300</v>
      </c>
      <c r="AV42" s="39">
        <v>103800</v>
      </c>
      <c r="AW42" s="39">
        <v>20373500</v>
      </c>
      <c r="AX42" s="39">
        <v>31200</v>
      </c>
      <c r="AY42" s="39">
        <v>20630200</v>
      </c>
      <c r="AZ42" s="39">
        <v>6600</v>
      </c>
      <c r="BA42" s="39">
        <v>28100</v>
      </c>
      <c r="BB42" s="39">
        <v>59900</v>
      </c>
      <c r="BC42" s="39">
        <v>2600</v>
      </c>
      <c r="BD42" s="39">
        <v>5000</v>
      </c>
      <c r="BE42" s="39">
        <v>7100</v>
      </c>
      <c r="BF42" s="39">
        <v>16200</v>
      </c>
      <c r="BH42" s="39">
        <v>2800</v>
      </c>
      <c r="BI42" s="39">
        <v>212600</v>
      </c>
      <c r="BJ42" s="39">
        <v>17600</v>
      </c>
      <c r="BK42" s="39">
        <v>163800</v>
      </c>
      <c r="BL42" s="39">
        <v>16400</v>
      </c>
      <c r="BM42" s="39">
        <v>137000</v>
      </c>
      <c r="BN42" s="39">
        <v>16200</v>
      </c>
      <c r="BO42" s="39">
        <v>34600</v>
      </c>
      <c r="BQ42" s="39">
        <v>4400</v>
      </c>
      <c r="BR42" s="39">
        <v>1018800</v>
      </c>
      <c r="BS42" s="39">
        <v>50700</v>
      </c>
      <c r="BT42" s="39">
        <v>38400</v>
      </c>
      <c r="BV42" s="39">
        <v>0</v>
      </c>
      <c r="BW42" s="39">
        <v>6300</v>
      </c>
      <c r="BX42" s="39">
        <v>5300</v>
      </c>
      <c r="BZ42" s="39">
        <v>2800</v>
      </c>
      <c r="CA42" s="39">
        <v>58600</v>
      </c>
      <c r="CB42" s="39">
        <v>11000</v>
      </c>
      <c r="CC42" s="39">
        <v>97200</v>
      </c>
      <c r="CF42" s="39">
        <v>0</v>
      </c>
      <c r="CG42" s="39">
        <v>13800</v>
      </c>
      <c r="CH42" s="39">
        <v>9200</v>
      </c>
      <c r="CK42" s="39">
        <v>4400</v>
      </c>
      <c r="CL42" s="39">
        <v>275800</v>
      </c>
      <c r="CM42" s="39">
        <v>30500</v>
      </c>
      <c r="CN42" s="39">
        <v>4500</v>
      </c>
      <c r="CO42" s="39">
        <v>2600</v>
      </c>
      <c r="CP42" s="39">
        <v>3000</v>
      </c>
      <c r="CR42" s="39">
        <v>2600</v>
      </c>
      <c r="CU42" s="39">
        <v>75100</v>
      </c>
      <c r="CV42" s="39">
        <v>2900</v>
      </c>
      <c r="CW42" s="39">
        <v>11700</v>
      </c>
      <c r="CZ42" s="39">
        <v>16400</v>
      </c>
      <c r="DA42" s="39">
        <v>70800</v>
      </c>
      <c r="DC42" s="39">
        <v>5800</v>
      </c>
      <c r="DG42" s="39">
        <v>353800</v>
      </c>
      <c r="DH42" s="39">
        <v>9100</v>
      </c>
      <c r="DI42" s="39">
        <v>17000</v>
      </c>
      <c r="DM42" s="39">
        <v>2000</v>
      </c>
      <c r="DN42" s="39">
        <v>800</v>
      </c>
      <c r="DO42" s="39">
        <v>8300</v>
      </c>
      <c r="DQ42" s="39">
        <v>78900</v>
      </c>
      <c r="DR42" s="39">
        <v>3700</v>
      </c>
      <c r="DS42" s="39">
        <v>54900</v>
      </c>
      <c r="DX42" s="39">
        <v>66200</v>
      </c>
      <c r="DY42" s="39">
        <v>2400</v>
      </c>
      <c r="DZ42" s="39">
        <v>19600</v>
      </c>
      <c r="ED42" s="39">
        <v>389200</v>
      </c>
      <c r="EE42" s="39">
        <v>11100</v>
      </c>
      <c r="EF42" s="39">
        <v>154000</v>
      </c>
      <c r="EG42" s="39">
        <v>6600</v>
      </c>
      <c r="EH42" s="39">
        <v>600</v>
      </c>
      <c r="EI42" s="39">
        <v>3400</v>
      </c>
      <c r="EJ42" s="39">
        <v>430000</v>
      </c>
      <c r="EK42" s="39">
        <v>50000</v>
      </c>
      <c r="EM42" s="39">
        <v>29500</v>
      </c>
      <c r="EN42" s="39">
        <v>77000</v>
      </c>
      <c r="EP42" s="39">
        <v>2100</v>
      </c>
      <c r="EQ42" s="39">
        <v>145500</v>
      </c>
      <c r="ES42" s="39">
        <v>765000</v>
      </c>
      <c r="ET42" s="39">
        <v>36000</v>
      </c>
      <c r="EU42" s="39">
        <v>520000</v>
      </c>
      <c r="EV42" s="39">
        <v>12500</v>
      </c>
      <c r="EW42" s="39">
        <v>800</v>
      </c>
      <c r="EX42" s="39">
        <v>7600</v>
      </c>
      <c r="EY42" s="39">
        <v>2985000</v>
      </c>
      <c r="EZ42" s="39">
        <v>1469600</v>
      </c>
      <c r="FB42" s="39">
        <v>93000</v>
      </c>
      <c r="FC42" s="39">
        <v>218000</v>
      </c>
      <c r="FE42" s="39">
        <v>4200</v>
      </c>
      <c r="FF42" s="39">
        <v>315000</v>
      </c>
      <c r="FH42" s="39">
        <v>3700400</v>
      </c>
      <c r="FI42" s="39">
        <v>114000</v>
      </c>
      <c r="FJ42" s="39">
        <v>119400</v>
      </c>
      <c r="FK42" s="39">
        <v>44600</v>
      </c>
      <c r="FL42" s="39">
        <v>1600</v>
      </c>
      <c r="FM42" s="39">
        <v>14200</v>
      </c>
      <c r="FN42" s="39">
        <v>793200</v>
      </c>
      <c r="FO42" s="39">
        <v>125500</v>
      </c>
      <c r="FQ42" s="39">
        <v>76900</v>
      </c>
      <c r="FR42" s="39">
        <v>36400</v>
      </c>
      <c r="FT42" s="39">
        <v>24300</v>
      </c>
      <c r="FU42" s="39">
        <v>900400</v>
      </c>
      <c r="FW42" s="39">
        <v>981400</v>
      </c>
      <c r="FX42" s="39">
        <v>269100</v>
      </c>
      <c r="FY42" s="39">
        <v>424600</v>
      </c>
      <c r="FZ42" s="39">
        <v>57200</v>
      </c>
      <c r="GA42" s="39">
        <v>3000</v>
      </c>
      <c r="GB42" s="39">
        <v>31300</v>
      </c>
      <c r="GC42" s="39">
        <v>5131000</v>
      </c>
      <c r="GD42" s="39">
        <v>2993700</v>
      </c>
      <c r="GF42" s="39">
        <v>235900</v>
      </c>
      <c r="GG42" s="39">
        <v>95600</v>
      </c>
      <c r="GI42" s="39">
        <v>54600</v>
      </c>
      <c r="GJ42" s="39">
        <v>1279100</v>
      </c>
      <c r="GL42" s="39">
        <v>4513200</v>
      </c>
      <c r="GM42" s="39">
        <v>1235600</v>
      </c>
      <c r="HJ42" s="39">
        <v>3783800</v>
      </c>
      <c r="HK42" s="39">
        <v>119000</v>
      </c>
      <c r="HM42" s="39">
        <v>3743300</v>
      </c>
      <c r="HN42" s="39">
        <v>467400</v>
      </c>
      <c r="HO42" s="39">
        <v>41700</v>
      </c>
      <c r="HP42" s="39">
        <v>30300</v>
      </c>
      <c r="HQ42" s="39">
        <v>661700</v>
      </c>
      <c r="HR42" s="39">
        <v>664100</v>
      </c>
      <c r="HS42" s="39">
        <v>44500</v>
      </c>
      <c r="HT42" s="39">
        <v>161000</v>
      </c>
      <c r="HU42" s="39">
        <v>1092600</v>
      </c>
      <c r="HV42" s="39">
        <v>1282800</v>
      </c>
      <c r="HW42" s="39">
        <v>95000</v>
      </c>
      <c r="HY42" s="39">
        <v>11700</v>
      </c>
      <c r="IA42" s="39">
        <v>4265400</v>
      </c>
      <c r="IB42" s="39">
        <v>12900</v>
      </c>
      <c r="IC42" s="39">
        <v>10252500</v>
      </c>
      <c r="ID42" s="39">
        <v>9636500</v>
      </c>
      <c r="IE42" s="39">
        <v>219500</v>
      </c>
      <c r="IG42" s="39">
        <v>4944200</v>
      </c>
      <c r="IH42" s="39">
        <v>455000</v>
      </c>
      <c r="II42" s="39">
        <v>256800</v>
      </c>
      <c r="IJ42" s="39">
        <v>979700</v>
      </c>
      <c r="IK42" s="39">
        <v>715000</v>
      </c>
      <c r="IL42" s="39">
        <v>566300</v>
      </c>
      <c r="IM42" s="39">
        <v>98000</v>
      </c>
      <c r="IN42" s="39">
        <v>107100</v>
      </c>
      <c r="IO42" s="39">
        <v>2301000</v>
      </c>
      <c r="IP42" s="39">
        <v>2040300</v>
      </c>
      <c r="IQ42" s="39">
        <v>164700</v>
      </c>
      <c r="IS42" s="39">
        <v>544300</v>
      </c>
      <c r="IU42" s="39">
        <v>9570800</v>
      </c>
      <c r="IV42" s="39">
        <v>31200</v>
      </c>
      <c r="IW42" s="39">
        <v>19146300</v>
      </c>
      <c r="IX42" s="39">
        <v>445200</v>
      </c>
      <c r="IY42" s="39">
        <v>95100</v>
      </c>
      <c r="IZ42" s="39">
        <v>12100</v>
      </c>
      <c r="JA42" s="39">
        <v>20200</v>
      </c>
      <c r="JB42" s="39">
        <v>760800</v>
      </c>
      <c r="JC42" s="39">
        <v>40500</v>
      </c>
      <c r="JD42" s="39">
        <v>18200</v>
      </c>
      <c r="JE42" s="39">
        <v>4000</v>
      </c>
      <c r="JF42" s="39">
        <v>176000</v>
      </c>
      <c r="JG42" s="39">
        <v>2400</v>
      </c>
      <c r="JH42" s="39">
        <v>6100</v>
      </c>
      <c r="JI42" s="39">
        <v>6100</v>
      </c>
      <c r="JJ42" s="39">
        <v>323700</v>
      </c>
      <c r="JK42" s="39">
        <v>60700</v>
      </c>
      <c r="JL42" s="39">
        <v>18200</v>
      </c>
      <c r="JM42" s="39">
        <v>1600</v>
      </c>
      <c r="JN42" s="39">
        <v>20200</v>
      </c>
      <c r="JP42" s="39">
        <v>56700</v>
      </c>
      <c r="JQ42" s="39">
        <v>896400</v>
      </c>
      <c r="JR42" s="39">
        <v>800</v>
      </c>
      <c r="JS42" s="39">
        <v>1582200</v>
      </c>
      <c r="JT42" s="39">
        <v>1234500</v>
      </c>
      <c r="JU42" s="39">
        <v>159800</v>
      </c>
      <c r="JV42" s="39">
        <v>12500</v>
      </c>
      <c r="JW42" s="39">
        <v>11300</v>
      </c>
      <c r="JX42" s="39">
        <v>1134000</v>
      </c>
      <c r="JY42" s="39">
        <v>250200</v>
      </c>
      <c r="JZ42" s="39">
        <v>544300</v>
      </c>
      <c r="KA42" s="39">
        <v>7900</v>
      </c>
      <c r="KB42" s="39">
        <v>199400</v>
      </c>
      <c r="KC42" s="39">
        <v>3400</v>
      </c>
      <c r="KD42" s="39">
        <v>14300</v>
      </c>
      <c r="KE42" s="39">
        <v>5100</v>
      </c>
      <c r="KF42" s="39">
        <v>748000</v>
      </c>
      <c r="KG42" s="39">
        <v>146100</v>
      </c>
      <c r="KH42" s="39">
        <v>37700</v>
      </c>
      <c r="KI42" s="39">
        <v>2400</v>
      </c>
      <c r="KJ42" s="39">
        <v>36700</v>
      </c>
      <c r="KL42" s="39">
        <v>92900</v>
      </c>
      <c r="KM42" s="39">
        <v>3129800</v>
      </c>
      <c r="KN42" s="39">
        <v>2200</v>
      </c>
      <c r="KO42" s="39">
        <v>3430600</v>
      </c>
      <c r="KP42" s="39">
        <v>1719900</v>
      </c>
      <c r="KR42" s="39">
        <v>141600</v>
      </c>
      <c r="KS42" s="39">
        <v>1902000</v>
      </c>
      <c r="KT42" s="39">
        <v>6100</v>
      </c>
      <c r="KU42" s="39">
        <v>433000</v>
      </c>
      <c r="KX42" s="39">
        <v>0</v>
      </c>
      <c r="KY42" s="39">
        <v>471500</v>
      </c>
      <c r="KZ42" s="39">
        <v>655600</v>
      </c>
      <c r="LA42" s="39">
        <v>12100</v>
      </c>
      <c r="LB42" s="39">
        <v>131500</v>
      </c>
      <c r="LC42" s="39">
        <v>526100</v>
      </c>
      <c r="LD42" s="39">
        <v>991500</v>
      </c>
      <c r="LE42" s="39">
        <v>42400</v>
      </c>
      <c r="LF42" s="39">
        <v>400</v>
      </c>
      <c r="LH42" s="39">
        <v>8100</v>
      </c>
      <c r="LI42" s="39">
        <v>1234300</v>
      </c>
      <c r="LJ42" s="39">
        <v>4000</v>
      </c>
      <c r="LK42" s="39">
        <v>6048000</v>
      </c>
      <c r="LL42" s="39">
        <v>3655600</v>
      </c>
      <c r="LO42" s="39">
        <v>101200</v>
      </c>
      <c r="LP42" s="39">
        <v>2154600</v>
      </c>
      <c r="LQ42" s="39">
        <v>2000</v>
      </c>
      <c r="LR42" s="39">
        <v>434500</v>
      </c>
      <c r="LU42" s="39">
        <v>0</v>
      </c>
      <c r="LV42" s="39">
        <v>495300</v>
      </c>
      <c r="LW42" s="39">
        <v>557900</v>
      </c>
      <c r="LX42" s="39">
        <v>30600</v>
      </c>
      <c r="LY42" s="39">
        <v>92100</v>
      </c>
      <c r="LZ42" s="39">
        <v>960800</v>
      </c>
      <c r="MA42" s="39">
        <v>1388000</v>
      </c>
      <c r="MB42" s="39">
        <v>68600</v>
      </c>
      <c r="MC42" s="39">
        <v>200</v>
      </c>
      <c r="ME42" s="39">
        <v>8100</v>
      </c>
      <c r="MF42" s="39">
        <v>2131900</v>
      </c>
      <c r="MG42" s="39">
        <v>10200</v>
      </c>
      <c r="MH42" s="39">
        <v>9850800</v>
      </c>
      <c r="MI42" s="39">
        <v>1618700</v>
      </c>
      <c r="MJ42" s="39">
        <v>23900</v>
      </c>
      <c r="ML42" s="39">
        <v>1600</v>
      </c>
      <c r="MM42" s="39">
        <v>1080500</v>
      </c>
      <c r="MN42" s="39">
        <v>34400</v>
      </c>
      <c r="MO42" s="39">
        <v>1200</v>
      </c>
      <c r="MP42" s="39">
        <v>12100</v>
      </c>
      <c r="MQ42" s="39">
        <v>1200</v>
      </c>
      <c r="MR42" s="39">
        <v>14200</v>
      </c>
      <c r="MS42" s="39">
        <v>6100</v>
      </c>
      <c r="MT42" s="39">
        <v>26300</v>
      </c>
      <c r="MU42" s="39">
        <v>23400</v>
      </c>
      <c r="MV42" s="39">
        <v>242800</v>
      </c>
      <c r="MW42" s="39">
        <v>230600</v>
      </c>
      <c r="MX42" s="39">
        <v>34400</v>
      </c>
      <c r="MY42" s="39">
        <v>400</v>
      </c>
      <c r="MZ42" s="39">
        <v>11700</v>
      </c>
      <c r="NA42" s="39">
        <v>2000</v>
      </c>
      <c r="NB42" s="39">
        <v>2134700</v>
      </c>
      <c r="NC42" s="39">
        <v>8100</v>
      </c>
      <c r="ND42" s="39">
        <v>2622300</v>
      </c>
      <c r="NE42" s="39">
        <v>4746400</v>
      </c>
      <c r="NF42" s="39">
        <v>59700</v>
      </c>
      <c r="NH42" s="39">
        <v>1400</v>
      </c>
      <c r="NI42" s="39">
        <v>1655600</v>
      </c>
      <c r="NJ42" s="39">
        <v>20500</v>
      </c>
      <c r="NK42" s="39">
        <v>6600</v>
      </c>
      <c r="NL42" s="39">
        <v>435400</v>
      </c>
      <c r="NM42" s="39">
        <v>2300</v>
      </c>
      <c r="NN42" s="39">
        <v>20300</v>
      </c>
      <c r="NO42" s="39">
        <v>5000</v>
      </c>
      <c r="NP42" s="39">
        <v>53100</v>
      </c>
      <c r="NQ42" s="39">
        <v>9900</v>
      </c>
      <c r="NR42" s="39">
        <v>592200</v>
      </c>
      <c r="NS42" s="39">
        <v>506200</v>
      </c>
      <c r="NT42" s="39">
        <v>58400</v>
      </c>
      <c r="NU42" s="39">
        <v>300</v>
      </c>
      <c r="NV42" s="39">
        <v>544300</v>
      </c>
      <c r="NW42" s="39">
        <v>2800</v>
      </c>
      <c r="NX42" s="39">
        <v>4309100</v>
      </c>
      <c r="NY42" s="39">
        <v>18800</v>
      </c>
      <c r="NZ42" s="39">
        <v>5864900</v>
      </c>
      <c r="OA42" s="39">
        <v>32400</v>
      </c>
      <c r="OB42" s="39">
        <v>24300</v>
      </c>
      <c r="OC42" s="39">
        <v>8900</v>
      </c>
      <c r="OE42" s="39">
        <v>1200</v>
      </c>
      <c r="OF42" s="39">
        <v>16200</v>
      </c>
      <c r="OG42" s="39">
        <v>4000</v>
      </c>
      <c r="OH42" s="39">
        <v>1600</v>
      </c>
      <c r="OI42" s="39">
        <v>431000</v>
      </c>
      <c r="OJ42" s="39">
        <v>30300</v>
      </c>
      <c r="OK42" s="39">
        <v>100700</v>
      </c>
      <c r="OM42" s="39">
        <v>34000</v>
      </c>
      <c r="ON42" s="39">
        <v>499000</v>
      </c>
      <c r="OP42" s="39">
        <v>3400</v>
      </c>
      <c r="OQ42" s="39">
        <v>41500</v>
      </c>
      <c r="OR42" s="39">
        <v>4500</v>
      </c>
      <c r="OS42" s="39">
        <v>4300</v>
      </c>
      <c r="OT42" s="39">
        <v>1542200</v>
      </c>
      <c r="OU42" s="39">
        <v>83600</v>
      </c>
      <c r="OW42" s="39">
        <v>119000</v>
      </c>
      <c r="OZ42" s="39">
        <v>467400</v>
      </c>
      <c r="PD42" s="39">
        <v>664100</v>
      </c>
      <c r="PF42" s="39">
        <v>161000</v>
      </c>
      <c r="PQ42" s="39">
        <v>219500</v>
      </c>
      <c r="PT42" s="39">
        <v>455000</v>
      </c>
      <c r="PX42" s="39">
        <v>566300</v>
      </c>
      <c r="PZ42" s="39">
        <v>107100</v>
      </c>
    </row>
    <row r="43" spans="1:451" x14ac:dyDescent="0.25">
      <c r="A43" s="39">
        <v>2002</v>
      </c>
      <c r="B43" s="39">
        <v>3341800</v>
      </c>
      <c r="C43" s="39">
        <v>214900</v>
      </c>
      <c r="D43" s="39">
        <v>11900</v>
      </c>
      <c r="E43" s="39">
        <v>226600</v>
      </c>
      <c r="F43" s="39">
        <v>3628000</v>
      </c>
      <c r="G43" s="39">
        <v>6100</v>
      </c>
      <c r="H43" s="39">
        <v>141600</v>
      </c>
      <c r="I43" s="39">
        <v>7300</v>
      </c>
      <c r="J43" s="39">
        <v>1283200</v>
      </c>
      <c r="K43" s="39">
        <v>219800</v>
      </c>
      <c r="L43" s="39">
        <v>5200</v>
      </c>
      <c r="M43" s="39">
        <v>633400</v>
      </c>
      <c r="N43" s="39">
        <v>356500</v>
      </c>
      <c r="O43" s="39">
        <v>131800</v>
      </c>
      <c r="P43" s="39">
        <v>254800</v>
      </c>
      <c r="Q43" s="39">
        <v>1378900</v>
      </c>
      <c r="R43" s="39">
        <v>979200</v>
      </c>
      <c r="S43" s="39">
        <v>76800</v>
      </c>
      <c r="T43" s="39">
        <v>1600</v>
      </c>
      <c r="U43" s="39">
        <v>1023800</v>
      </c>
      <c r="V43" s="39">
        <v>10100</v>
      </c>
      <c r="W43" s="39">
        <v>94600</v>
      </c>
      <c r="X43" s="39">
        <v>6536100</v>
      </c>
      <c r="Y43" s="39">
        <v>13300</v>
      </c>
      <c r="Z43" s="39">
        <v>8710500</v>
      </c>
      <c r="AA43" s="39">
        <v>7467700</v>
      </c>
      <c r="AB43" s="39">
        <v>406800</v>
      </c>
      <c r="AC43" s="39">
        <v>12200</v>
      </c>
      <c r="AD43" s="39">
        <v>177500</v>
      </c>
      <c r="AE43" s="39">
        <v>4520500</v>
      </c>
      <c r="AF43" s="39">
        <v>2400</v>
      </c>
      <c r="AG43" s="39">
        <v>144500</v>
      </c>
      <c r="AH43" s="39">
        <v>5200</v>
      </c>
      <c r="AI43" s="39">
        <v>8998800</v>
      </c>
      <c r="AJ43" s="39">
        <v>6355800</v>
      </c>
      <c r="AK43" s="39">
        <v>9100</v>
      </c>
      <c r="AL43" s="39">
        <v>679400</v>
      </c>
      <c r="AM43" s="39">
        <v>328000</v>
      </c>
      <c r="AN43" s="39">
        <v>358900</v>
      </c>
      <c r="AO43" s="39">
        <v>154300</v>
      </c>
      <c r="AP43" s="39">
        <v>2910700</v>
      </c>
      <c r="AQ43" s="39">
        <v>1283800</v>
      </c>
      <c r="AR43" s="39">
        <v>133800</v>
      </c>
      <c r="AS43" s="39">
        <v>1100</v>
      </c>
      <c r="AT43" s="39">
        <v>2335700</v>
      </c>
      <c r="AU43" s="39">
        <v>344700</v>
      </c>
      <c r="AV43" s="39">
        <v>157400</v>
      </c>
      <c r="AW43" s="39">
        <v>18396700</v>
      </c>
      <c r="AX43" s="39">
        <v>26000</v>
      </c>
      <c r="AY43" s="39">
        <v>15961300</v>
      </c>
      <c r="AZ43" s="39">
        <v>6500</v>
      </c>
      <c r="BA43" s="39">
        <v>30800</v>
      </c>
      <c r="BB43" s="39">
        <v>55600</v>
      </c>
      <c r="BC43" s="39">
        <v>3600</v>
      </c>
      <c r="BD43" s="39">
        <v>4900</v>
      </c>
      <c r="BE43" s="39">
        <v>8100</v>
      </c>
      <c r="BF43" s="39">
        <v>15300</v>
      </c>
      <c r="BH43" s="39">
        <v>3000</v>
      </c>
      <c r="BI43" s="39">
        <v>208400</v>
      </c>
      <c r="BJ43" s="39">
        <v>20000</v>
      </c>
      <c r="BK43" s="39">
        <v>201400</v>
      </c>
      <c r="BL43" s="39">
        <v>23500</v>
      </c>
      <c r="BM43" s="39">
        <v>147900</v>
      </c>
      <c r="BN43" s="39">
        <v>25100</v>
      </c>
      <c r="BO43" s="39">
        <v>45200</v>
      </c>
      <c r="BQ43" s="39">
        <v>6700</v>
      </c>
      <c r="BR43" s="39">
        <v>1142100</v>
      </c>
      <c r="BS43" s="39">
        <v>77500</v>
      </c>
      <c r="BT43" s="39">
        <v>35200</v>
      </c>
      <c r="BV43" s="39">
        <v>0</v>
      </c>
      <c r="BW43" s="39">
        <v>6700</v>
      </c>
      <c r="BX43" s="39">
        <v>4000</v>
      </c>
      <c r="BZ43" s="39">
        <v>3000</v>
      </c>
      <c r="CA43" s="39">
        <v>57900</v>
      </c>
      <c r="CB43" s="39">
        <v>11300</v>
      </c>
      <c r="CC43" s="39">
        <v>125000</v>
      </c>
      <c r="CF43" s="39">
        <v>0</v>
      </c>
      <c r="CG43" s="39">
        <v>20400</v>
      </c>
      <c r="CH43" s="39">
        <v>13600</v>
      </c>
      <c r="CK43" s="39">
        <v>6700</v>
      </c>
      <c r="CL43" s="39">
        <v>298500</v>
      </c>
      <c r="CM43" s="39">
        <v>41400</v>
      </c>
      <c r="CN43" s="39">
        <v>4000</v>
      </c>
      <c r="CO43" s="39">
        <v>3600</v>
      </c>
      <c r="CP43" s="39">
        <v>2800</v>
      </c>
      <c r="CR43" s="39">
        <v>2600</v>
      </c>
      <c r="CU43" s="39">
        <v>72800</v>
      </c>
      <c r="CV43" s="39">
        <v>3600</v>
      </c>
      <c r="CW43" s="39">
        <v>15500</v>
      </c>
      <c r="CZ43" s="39">
        <v>23500</v>
      </c>
      <c r="DA43" s="39">
        <v>75300</v>
      </c>
      <c r="DC43" s="39">
        <v>7400</v>
      </c>
      <c r="DG43" s="39">
        <v>408200</v>
      </c>
      <c r="DH43" s="39">
        <v>16000</v>
      </c>
      <c r="DI43" s="39">
        <v>16400</v>
      </c>
      <c r="DM43" s="39">
        <v>2100</v>
      </c>
      <c r="DN43" s="39">
        <v>1400</v>
      </c>
      <c r="DO43" s="39">
        <v>8700</v>
      </c>
      <c r="DQ43" s="39">
        <v>77700</v>
      </c>
      <c r="DR43" s="39">
        <v>5100</v>
      </c>
      <c r="DS43" s="39">
        <v>60900</v>
      </c>
      <c r="DX43" s="39">
        <v>72600</v>
      </c>
      <c r="DY43" s="39">
        <v>4700</v>
      </c>
      <c r="DZ43" s="39">
        <v>24200</v>
      </c>
      <c r="ED43" s="39">
        <v>435400</v>
      </c>
      <c r="EE43" s="39">
        <v>20100</v>
      </c>
      <c r="EF43" s="39">
        <v>160000</v>
      </c>
      <c r="EG43" s="39">
        <v>8400</v>
      </c>
      <c r="EH43" s="39">
        <v>1000</v>
      </c>
      <c r="EI43" s="39">
        <v>6000</v>
      </c>
      <c r="EJ43" s="39">
        <v>440000</v>
      </c>
      <c r="EK43" s="39">
        <v>45000</v>
      </c>
      <c r="EM43" s="39">
        <v>25000</v>
      </c>
      <c r="EN43" s="39">
        <v>103000</v>
      </c>
      <c r="EP43" s="39">
        <v>1600</v>
      </c>
      <c r="EQ43" s="39">
        <v>132500</v>
      </c>
      <c r="ES43" s="39">
        <v>775000</v>
      </c>
      <c r="ET43" s="39">
        <v>44500</v>
      </c>
      <c r="EU43" s="39">
        <v>495000</v>
      </c>
      <c r="EV43" s="39">
        <v>18000</v>
      </c>
      <c r="EW43" s="39">
        <v>1300</v>
      </c>
      <c r="EX43" s="39">
        <v>13000</v>
      </c>
      <c r="EY43" s="39">
        <v>3100000</v>
      </c>
      <c r="EZ43" s="39">
        <v>1399800</v>
      </c>
      <c r="FB43" s="39">
        <v>74000</v>
      </c>
      <c r="FC43" s="39">
        <v>270000</v>
      </c>
      <c r="FE43" s="39">
        <v>3000</v>
      </c>
      <c r="FF43" s="39">
        <v>315000</v>
      </c>
      <c r="FH43" s="39">
        <v>3774800</v>
      </c>
      <c r="FI43" s="39">
        <v>145500</v>
      </c>
      <c r="FJ43" s="39">
        <v>129500</v>
      </c>
      <c r="FK43" s="39">
        <v>64800</v>
      </c>
      <c r="FL43" s="39">
        <v>2800</v>
      </c>
      <c r="FM43" s="39">
        <v>24300</v>
      </c>
      <c r="FN43" s="39">
        <v>772900</v>
      </c>
      <c r="FO43" s="39">
        <v>131500</v>
      </c>
      <c r="FQ43" s="39">
        <v>76900</v>
      </c>
      <c r="FR43" s="39">
        <v>40500</v>
      </c>
      <c r="FT43" s="39">
        <v>24300</v>
      </c>
      <c r="FU43" s="39">
        <v>835700</v>
      </c>
      <c r="FW43" s="39">
        <v>959100</v>
      </c>
      <c r="FX43" s="39">
        <v>303500</v>
      </c>
      <c r="FY43" s="39">
        <v>396300</v>
      </c>
      <c r="FZ43" s="39">
        <v>125800</v>
      </c>
      <c r="GA43" s="39">
        <v>3800</v>
      </c>
      <c r="GB43" s="39">
        <v>44200</v>
      </c>
      <c r="GC43" s="39">
        <v>5486700</v>
      </c>
      <c r="GD43" s="39">
        <v>3628700</v>
      </c>
      <c r="GF43" s="39">
        <v>214100</v>
      </c>
      <c r="GG43" s="39">
        <v>103300</v>
      </c>
      <c r="GI43" s="39">
        <v>47600</v>
      </c>
      <c r="GJ43" s="39">
        <v>1905100</v>
      </c>
      <c r="GL43" s="39">
        <v>4717400</v>
      </c>
      <c r="GM43" s="39">
        <v>1371700</v>
      </c>
      <c r="HJ43" s="39">
        <v>2948100</v>
      </c>
      <c r="HK43" s="39">
        <v>141700</v>
      </c>
      <c r="HM43" s="39">
        <v>3581500</v>
      </c>
      <c r="HN43" s="39">
        <v>141600</v>
      </c>
      <c r="HO43" s="39">
        <v>66700</v>
      </c>
      <c r="HP43" s="39">
        <v>28300</v>
      </c>
      <c r="HQ43" s="39">
        <v>633400</v>
      </c>
      <c r="HR43" s="39">
        <v>356500</v>
      </c>
      <c r="HS43" s="39">
        <v>20200</v>
      </c>
      <c r="HT43" s="39">
        <v>254800</v>
      </c>
      <c r="HU43" s="39">
        <v>1193800</v>
      </c>
      <c r="HV43" s="39">
        <v>977200</v>
      </c>
      <c r="HW43" s="39">
        <v>50500</v>
      </c>
      <c r="HY43" s="39">
        <v>10100</v>
      </c>
      <c r="IA43" s="39">
        <v>4188500</v>
      </c>
      <c r="IB43" s="39">
        <v>13300</v>
      </c>
      <c r="IC43" s="39">
        <v>8329600</v>
      </c>
      <c r="ID43" s="39">
        <v>6248700</v>
      </c>
      <c r="IE43" s="39">
        <v>263000</v>
      </c>
      <c r="IG43" s="39">
        <v>4445200</v>
      </c>
      <c r="IH43" s="39">
        <v>144500</v>
      </c>
      <c r="II43" s="39">
        <v>388600</v>
      </c>
      <c r="IJ43" s="39">
        <v>725800</v>
      </c>
      <c r="IK43" s="39">
        <v>679400</v>
      </c>
      <c r="IL43" s="39">
        <v>328000</v>
      </c>
      <c r="IM43" s="39">
        <v>41800</v>
      </c>
      <c r="IN43" s="39">
        <v>154300</v>
      </c>
      <c r="IO43" s="39">
        <v>2436700</v>
      </c>
      <c r="IP43" s="39">
        <v>1280300</v>
      </c>
      <c r="IQ43" s="39">
        <v>82100</v>
      </c>
      <c r="IS43" s="39">
        <v>344700</v>
      </c>
      <c r="IU43" s="39">
        <v>7302800</v>
      </c>
      <c r="IV43" s="39">
        <v>26000</v>
      </c>
      <c r="IW43" s="39">
        <v>14331900</v>
      </c>
      <c r="IX43" s="39">
        <v>404700</v>
      </c>
      <c r="IY43" s="39">
        <v>125500</v>
      </c>
      <c r="IZ43" s="39">
        <v>8100</v>
      </c>
      <c r="JA43" s="39">
        <v>40500</v>
      </c>
      <c r="JB43" s="39">
        <v>870100</v>
      </c>
      <c r="JC43" s="39">
        <v>62700</v>
      </c>
      <c r="JD43" s="39">
        <v>16200</v>
      </c>
      <c r="JE43" s="39">
        <v>4000</v>
      </c>
      <c r="JF43" s="39">
        <v>172000</v>
      </c>
      <c r="JG43" s="39">
        <v>0</v>
      </c>
      <c r="JH43" s="39">
        <v>8100</v>
      </c>
      <c r="JI43" s="39">
        <v>12100</v>
      </c>
      <c r="JJ43" s="39">
        <v>404700</v>
      </c>
      <c r="JK43" s="39">
        <v>80800</v>
      </c>
      <c r="JL43" s="39">
        <v>18200</v>
      </c>
      <c r="JM43" s="39">
        <v>400</v>
      </c>
      <c r="JN43" s="39">
        <v>52600</v>
      </c>
      <c r="JP43" s="39">
        <v>80900</v>
      </c>
      <c r="JQ43" s="39">
        <v>829600</v>
      </c>
      <c r="JR43" s="39">
        <v>1200</v>
      </c>
      <c r="JS43" s="39">
        <v>1361700</v>
      </c>
      <c r="JT43" s="39">
        <v>1175700</v>
      </c>
      <c r="JU43" s="39">
        <v>231300</v>
      </c>
      <c r="JV43" s="39">
        <v>7100</v>
      </c>
      <c r="JW43" s="39">
        <v>32700</v>
      </c>
      <c r="JX43" s="39">
        <v>1451500</v>
      </c>
      <c r="JY43" s="39">
        <v>368300</v>
      </c>
      <c r="JZ43" s="39">
        <v>362900</v>
      </c>
      <c r="KA43" s="39">
        <v>8400</v>
      </c>
      <c r="KB43" s="39">
        <v>214600</v>
      </c>
      <c r="KC43" s="39">
        <v>0</v>
      </c>
      <c r="KD43" s="39">
        <v>20400</v>
      </c>
      <c r="KE43" s="39">
        <v>10000</v>
      </c>
      <c r="KF43" s="39">
        <v>1017900</v>
      </c>
      <c r="KG43" s="39">
        <v>176900</v>
      </c>
      <c r="KH43" s="39">
        <v>38100</v>
      </c>
      <c r="KI43" s="39">
        <v>500</v>
      </c>
      <c r="KJ43" s="39">
        <v>108900</v>
      </c>
      <c r="KL43" s="39">
        <v>136100</v>
      </c>
      <c r="KM43" s="39">
        <v>2177200</v>
      </c>
      <c r="KN43" s="39">
        <v>2500</v>
      </c>
      <c r="KO43" s="39">
        <v>3325200</v>
      </c>
      <c r="KP43" s="39">
        <v>1416400</v>
      </c>
      <c r="KR43" s="39">
        <v>182100</v>
      </c>
      <c r="KS43" s="39">
        <v>1699700</v>
      </c>
      <c r="KT43" s="39">
        <v>6100</v>
      </c>
      <c r="KU43" s="39">
        <v>129500</v>
      </c>
      <c r="KV43" s="39">
        <v>7300</v>
      </c>
      <c r="KX43" s="39">
        <v>0</v>
      </c>
      <c r="KY43" s="39">
        <v>445200</v>
      </c>
      <c r="KZ43" s="39">
        <v>354100</v>
      </c>
      <c r="LA43" s="39">
        <v>4000</v>
      </c>
      <c r="LB43" s="39">
        <v>214400</v>
      </c>
      <c r="LC43" s="39">
        <v>607000</v>
      </c>
      <c r="LD43" s="39">
        <v>718300</v>
      </c>
      <c r="LE43" s="39">
        <v>22200</v>
      </c>
      <c r="LF43" s="39">
        <v>400</v>
      </c>
      <c r="LH43" s="39">
        <v>11300</v>
      </c>
      <c r="LI43" s="39">
        <v>1335500</v>
      </c>
      <c r="LJ43" s="39">
        <v>8100</v>
      </c>
      <c r="LK43" s="39">
        <v>5111200</v>
      </c>
      <c r="LL43" s="39">
        <v>2525600</v>
      </c>
      <c r="LO43" s="39">
        <v>142400</v>
      </c>
      <c r="LP43" s="39">
        <v>1769000</v>
      </c>
      <c r="LQ43" s="39">
        <v>2400</v>
      </c>
      <c r="LR43" s="39">
        <v>128600</v>
      </c>
      <c r="LS43" s="39">
        <v>5200</v>
      </c>
      <c r="LU43" s="39">
        <v>0</v>
      </c>
      <c r="LV43" s="39">
        <v>444500</v>
      </c>
      <c r="LW43" s="39">
        <v>326100</v>
      </c>
      <c r="LX43" s="39">
        <v>5100</v>
      </c>
      <c r="LY43" s="39">
        <v>125200</v>
      </c>
      <c r="LZ43" s="39">
        <v>1048700</v>
      </c>
      <c r="MA43" s="39">
        <v>881800</v>
      </c>
      <c r="MB43" s="39">
        <v>27900</v>
      </c>
      <c r="MC43" s="39">
        <v>300</v>
      </c>
      <c r="ME43" s="39">
        <v>17200</v>
      </c>
      <c r="MF43" s="39">
        <v>2086500</v>
      </c>
      <c r="MG43" s="39">
        <v>15200</v>
      </c>
      <c r="MH43" s="39">
        <v>7484300</v>
      </c>
      <c r="MI43" s="39">
        <v>1127000</v>
      </c>
      <c r="MJ43" s="39">
        <v>16200</v>
      </c>
      <c r="ML43" s="39">
        <v>4000</v>
      </c>
      <c r="MM43" s="39">
        <v>1011700</v>
      </c>
      <c r="MN43" s="39">
        <v>12100</v>
      </c>
      <c r="MO43" s="39">
        <v>4000</v>
      </c>
      <c r="MP43" s="39">
        <v>12100</v>
      </c>
      <c r="MQ43" s="39">
        <v>1200</v>
      </c>
      <c r="MR43" s="39">
        <v>16200</v>
      </c>
      <c r="MS43" s="39">
        <v>2400</v>
      </c>
      <c r="MT43" s="39">
        <v>8100</v>
      </c>
      <c r="MU43" s="39">
        <v>28300</v>
      </c>
      <c r="MV43" s="39">
        <v>182100</v>
      </c>
      <c r="MW43" s="39">
        <v>178100</v>
      </c>
      <c r="MX43" s="39">
        <v>10100</v>
      </c>
      <c r="MY43" s="39">
        <v>800</v>
      </c>
      <c r="MZ43" s="39">
        <v>10100</v>
      </c>
      <c r="NA43" s="39">
        <v>2400</v>
      </c>
      <c r="NB43" s="39">
        <v>2023400</v>
      </c>
      <c r="NC43" s="39">
        <v>4000</v>
      </c>
      <c r="ND43" s="39">
        <v>1856700</v>
      </c>
      <c r="NE43" s="39">
        <v>2547400</v>
      </c>
      <c r="NF43" s="39">
        <v>31700</v>
      </c>
      <c r="NH43" s="39">
        <v>2400</v>
      </c>
      <c r="NI43" s="39">
        <v>1224700</v>
      </c>
      <c r="NJ43" s="39">
        <v>15900</v>
      </c>
      <c r="NK43" s="39">
        <v>20300</v>
      </c>
      <c r="NL43" s="39">
        <v>362900</v>
      </c>
      <c r="NM43" s="39">
        <v>700</v>
      </c>
      <c r="NN43" s="39">
        <v>20300</v>
      </c>
      <c r="NO43" s="39">
        <v>1900</v>
      </c>
      <c r="NP43" s="39">
        <v>16300</v>
      </c>
      <c r="NQ43" s="39">
        <v>19100</v>
      </c>
      <c r="NR43" s="39">
        <v>370100</v>
      </c>
      <c r="NS43" s="39">
        <v>221600</v>
      </c>
      <c r="NT43" s="39">
        <v>16100</v>
      </c>
      <c r="NU43" s="39">
        <v>300</v>
      </c>
      <c r="NV43" s="39">
        <v>344700</v>
      </c>
      <c r="NW43" s="39">
        <v>4100</v>
      </c>
      <c r="NX43" s="39">
        <v>3039100</v>
      </c>
      <c r="NY43" s="39">
        <v>8300</v>
      </c>
      <c r="NZ43" s="39">
        <v>3522400</v>
      </c>
      <c r="OA43" s="39">
        <v>48600</v>
      </c>
      <c r="OB43" s="39">
        <v>16200</v>
      </c>
      <c r="OC43" s="39">
        <v>10100</v>
      </c>
      <c r="OE43" s="39">
        <v>1600</v>
      </c>
      <c r="OF43" s="39">
        <v>26300</v>
      </c>
      <c r="OG43" s="39">
        <v>2000</v>
      </c>
      <c r="OH43" s="39">
        <v>400</v>
      </c>
      <c r="OI43" s="39">
        <v>398600</v>
      </c>
      <c r="OJ43" s="39">
        <v>12900</v>
      </c>
      <c r="OK43" s="39">
        <v>126300</v>
      </c>
      <c r="OM43" s="39">
        <v>18100</v>
      </c>
      <c r="ON43" s="39">
        <v>453600</v>
      </c>
      <c r="OP43" s="39">
        <v>3900</v>
      </c>
      <c r="OQ43" s="39">
        <v>55500</v>
      </c>
      <c r="OR43" s="39">
        <v>3500</v>
      </c>
      <c r="OS43" s="39">
        <v>1100</v>
      </c>
      <c r="OT43" s="39">
        <v>1428800</v>
      </c>
      <c r="OU43" s="39">
        <v>34700</v>
      </c>
      <c r="OW43" s="39">
        <v>141700</v>
      </c>
      <c r="OZ43" s="39">
        <v>141600</v>
      </c>
      <c r="PD43" s="39">
        <v>356500</v>
      </c>
      <c r="PF43" s="39">
        <v>254800</v>
      </c>
      <c r="PQ43" s="39">
        <v>263000</v>
      </c>
      <c r="PT43" s="39">
        <v>144500</v>
      </c>
      <c r="PX43" s="39">
        <v>328000</v>
      </c>
      <c r="PZ43" s="39">
        <v>154300</v>
      </c>
    </row>
    <row r="44" spans="1:451" x14ac:dyDescent="0.25">
      <c r="A44" s="39">
        <v>2003</v>
      </c>
      <c r="B44" s="39">
        <v>4397100</v>
      </c>
      <c r="C44" s="39">
        <v>161700</v>
      </c>
      <c r="D44" s="39">
        <v>9300</v>
      </c>
      <c r="E44" s="39">
        <v>254900</v>
      </c>
      <c r="F44" s="39">
        <v>4689200</v>
      </c>
      <c r="G44" s="39">
        <v>6100</v>
      </c>
      <c r="H44" s="39">
        <v>62700</v>
      </c>
      <c r="I44" s="39">
        <v>8100</v>
      </c>
      <c r="J44" s="39">
        <v>1226100</v>
      </c>
      <c r="K44" s="39">
        <v>223800</v>
      </c>
      <c r="L44" s="39">
        <v>4800</v>
      </c>
      <c r="M44" s="39">
        <v>728400</v>
      </c>
      <c r="N44" s="39">
        <v>499200</v>
      </c>
      <c r="O44" s="39">
        <v>135400</v>
      </c>
      <c r="P44" s="39">
        <v>327700</v>
      </c>
      <c r="Q44" s="39">
        <v>1414800</v>
      </c>
      <c r="R44" s="39">
        <v>1149200</v>
      </c>
      <c r="S44" s="39">
        <v>147300</v>
      </c>
      <c r="U44" s="39">
        <v>1048600</v>
      </c>
      <c r="V44" s="39">
        <v>12100</v>
      </c>
      <c r="W44" s="39">
        <v>105600</v>
      </c>
      <c r="X44" s="39">
        <v>7506900</v>
      </c>
      <c r="Y44" s="39">
        <v>33600</v>
      </c>
      <c r="Z44" s="39">
        <v>10214500</v>
      </c>
      <c r="AA44" s="39">
        <v>12164200</v>
      </c>
      <c r="AB44" s="39">
        <v>344300</v>
      </c>
      <c r="AC44" s="39">
        <v>9900</v>
      </c>
      <c r="AD44" s="39">
        <v>234600</v>
      </c>
      <c r="AE44" s="39">
        <v>6771200</v>
      </c>
      <c r="AF44" s="39">
        <v>3200</v>
      </c>
      <c r="AG44" s="39">
        <v>67600</v>
      </c>
      <c r="AH44" s="39">
        <v>4800</v>
      </c>
      <c r="AI44" s="39">
        <v>9587300</v>
      </c>
      <c r="AJ44" s="39">
        <v>7213000</v>
      </c>
      <c r="AK44" s="39">
        <v>8400</v>
      </c>
      <c r="AL44" s="39">
        <v>754400</v>
      </c>
      <c r="AM44" s="39">
        <v>484600</v>
      </c>
      <c r="AN44" s="39">
        <v>384400</v>
      </c>
      <c r="AO44" s="39">
        <v>226100</v>
      </c>
      <c r="AP44" s="39">
        <v>3376700</v>
      </c>
      <c r="AQ44" s="39">
        <v>1930900</v>
      </c>
      <c r="AR44" s="39">
        <v>327100</v>
      </c>
      <c r="AT44" s="39">
        <v>2273300</v>
      </c>
      <c r="AU44" s="39">
        <v>680400</v>
      </c>
      <c r="AV44" s="39">
        <v>142300</v>
      </c>
      <c r="AW44" s="39">
        <v>23265800</v>
      </c>
      <c r="AX44" s="39">
        <v>64400</v>
      </c>
      <c r="AY44" s="39">
        <v>23048600</v>
      </c>
      <c r="AZ44" s="39">
        <v>6100</v>
      </c>
      <c r="BA44" s="39">
        <v>24500</v>
      </c>
      <c r="BB44" s="39">
        <v>57400</v>
      </c>
      <c r="BC44" s="39">
        <v>3000</v>
      </c>
      <c r="BD44" s="39">
        <v>4800</v>
      </c>
      <c r="BE44" s="39">
        <v>7300</v>
      </c>
      <c r="BF44" s="39">
        <v>14900</v>
      </c>
      <c r="BH44" s="39">
        <v>2300</v>
      </c>
      <c r="BI44" s="39">
        <v>205500</v>
      </c>
      <c r="BJ44" s="39">
        <v>19200</v>
      </c>
      <c r="BK44" s="39">
        <v>169200</v>
      </c>
      <c r="BL44" s="39">
        <v>21500</v>
      </c>
      <c r="BM44" s="39">
        <v>138800</v>
      </c>
      <c r="BN44" s="39">
        <v>18400</v>
      </c>
      <c r="BO44" s="39">
        <v>37700</v>
      </c>
      <c r="BQ44" s="39">
        <v>5400</v>
      </c>
      <c r="BR44" s="39">
        <v>1236500</v>
      </c>
      <c r="BS44" s="39">
        <v>56500</v>
      </c>
      <c r="BT44" s="39">
        <v>36400</v>
      </c>
      <c r="BV44" s="39">
        <v>0</v>
      </c>
      <c r="BW44" s="39">
        <v>6100</v>
      </c>
      <c r="BX44" s="39">
        <v>4000</v>
      </c>
      <c r="BZ44" s="39">
        <v>2300</v>
      </c>
      <c r="CA44" s="39">
        <v>55800</v>
      </c>
      <c r="CB44" s="39">
        <v>10100</v>
      </c>
      <c r="CC44" s="39">
        <v>101900</v>
      </c>
      <c r="CF44" s="39">
        <v>0</v>
      </c>
      <c r="CG44" s="39">
        <v>15500</v>
      </c>
      <c r="CH44" s="39">
        <v>10800</v>
      </c>
      <c r="CK44" s="39">
        <v>5400</v>
      </c>
      <c r="CL44" s="39">
        <v>313000</v>
      </c>
      <c r="CM44" s="39">
        <v>30000</v>
      </c>
      <c r="CN44" s="39">
        <v>4000</v>
      </c>
      <c r="CO44" s="39">
        <v>3000</v>
      </c>
      <c r="CP44" s="39">
        <v>2800</v>
      </c>
      <c r="CR44" s="39">
        <v>2400</v>
      </c>
      <c r="CU44" s="39">
        <v>72800</v>
      </c>
      <c r="CV44" s="39">
        <v>3400</v>
      </c>
      <c r="CW44" s="39">
        <v>11500</v>
      </c>
      <c r="CZ44" s="39">
        <v>21500</v>
      </c>
      <c r="DA44" s="39">
        <v>79800</v>
      </c>
      <c r="DC44" s="39">
        <v>5800</v>
      </c>
      <c r="DG44" s="39">
        <v>440900</v>
      </c>
      <c r="DH44" s="39">
        <v>11200</v>
      </c>
      <c r="DI44" s="39">
        <v>17000</v>
      </c>
      <c r="DM44" s="39">
        <v>2000</v>
      </c>
      <c r="DN44" s="39">
        <v>1200</v>
      </c>
      <c r="DO44" s="39">
        <v>8500</v>
      </c>
      <c r="DQ44" s="39">
        <v>76900</v>
      </c>
      <c r="DR44" s="39">
        <v>5700</v>
      </c>
      <c r="DS44" s="39">
        <v>55800</v>
      </c>
      <c r="DX44" s="39">
        <v>59000</v>
      </c>
      <c r="DY44" s="39">
        <v>2900</v>
      </c>
      <c r="DZ44" s="39">
        <v>21100</v>
      </c>
      <c r="ED44" s="39">
        <v>482600</v>
      </c>
      <c r="EE44" s="39">
        <v>15300</v>
      </c>
      <c r="EF44" s="39">
        <v>137000</v>
      </c>
      <c r="EG44" s="39">
        <v>9100</v>
      </c>
      <c r="EH44" s="39">
        <v>1200</v>
      </c>
      <c r="EI44" s="39">
        <v>11000</v>
      </c>
      <c r="EJ44" s="39">
        <v>438000</v>
      </c>
      <c r="EK44" s="39">
        <v>43000</v>
      </c>
      <c r="EM44" s="39">
        <v>23000</v>
      </c>
      <c r="EN44" s="39">
        <v>107000</v>
      </c>
      <c r="EP44" s="39">
        <v>1600</v>
      </c>
      <c r="EQ44" s="39">
        <v>152000</v>
      </c>
      <c r="ES44" s="39">
        <v>800000</v>
      </c>
      <c r="ET44" s="39">
        <v>55300</v>
      </c>
      <c r="EU44" s="39">
        <v>410000</v>
      </c>
      <c r="EV44" s="39">
        <v>21000</v>
      </c>
      <c r="EW44" s="39">
        <v>1700</v>
      </c>
      <c r="EX44" s="39">
        <v>24000</v>
      </c>
      <c r="EY44" s="39">
        <v>3500000</v>
      </c>
      <c r="EZ44" s="39">
        <v>1449700</v>
      </c>
      <c r="FB44" s="39">
        <v>68000</v>
      </c>
      <c r="FC44" s="39">
        <v>280000</v>
      </c>
      <c r="FE44" s="39">
        <v>3000</v>
      </c>
      <c r="FF44" s="39">
        <v>390000</v>
      </c>
      <c r="FH44" s="39">
        <v>3724900</v>
      </c>
      <c r="FI44" s="39">
        <v>172000</v>
      </c>
      <c r="FJ44" s="39">
        <v>103200</v>
      </c>
      <c r="FK44" s="39">
        <v>42500</v>
      </c>
      <c r="FL44" s="39">
        <v>2000</v>
      </c>
      <c r="FM44" s="39">
        <v>20200</v>
      </c>
      <c r="FN44" s="39">
        <v>698100</v>
      </c>
      <c r="FO44" s="39">
        <v>129500</v>
      </c>
      <c r="FQ44" s="39">
        <v>70800</v>
      </c>
      <c r="FR44" s="39">
        <v>44500</v>
      </c>
      <c r="FT44" s="39">
        <v>24300</v>
      </c>
      <c r="FU44" s="39">
        <v>805300</v>
      </c>
      <c r="FW44" s="39">
        <v>1007700</v>
      </c>
      <c r="FX44" s="39">
        <v>447100</v>
      </c>
      <c r="FY44" s="39">
        <v>352700</v>
      </c>
      <c r="FZ44" s="39">
        <v>97500</v>
      </c>
      <c r="GA44" s="39">
        <v>2800</v>
      </c>
      <c r="GB44" s="39">
        <v>40800</v>
      </c>
      <c r="GC44" s="39">
        <v>5562900</v>
      </c>
      <c r="GD44" s="39">
        <v>4173000</v>
      </c>
      <c r="GF44" s="39">
        <v>212300</v>
      </c>
      <c r="GG44" s="39">
        <v>123400</v>
      </c>
      <c r="GI44" s="39">
        <v>61000</v>
      </c>
      <c r="GJ44" s="39">
        <v>1728200</v>
      </c>
      <c r="GL44" s="39">
        <v>5443100</v>
      </c>
      <c r="GM44" s="39">
        <v>2218100</v>
      </c>
      <c r="HJ44" s="39">
        <v>4059000</v>
      </c>
      <c r="HK44" s="39">
        <v>110100</v>
      </c>
      <c r="HM44" s="39">
        <v>4629700</v>
      </c>
      <c r="HN44" s="39">
        <v>62700</v>
      </c>
      <c r="HO44" s="39">
        <v>87000</v>
      </c>
      <c r="HP44" s="39">
        <v>36400</v>
      </c>
      <c r="HQ44" s="39">
        <v>728400</v>
      </c>
      <c r="HR44" s="39">
        <v>499200</v>
      </c>
      <c r="HS44" s="39">
        <v>32300</v>
      </c>
      <c r="HT44" s="39">
        <v>327700</v>
      </c>
      <c r="HU44" s="39">
        <v>1222100</v>
      </c>
      <c r="HV44" s="39">
        <v>1145200</v>
      </c>
      <c r="HW44" s="39">
        <v>121400</v>
      </c>
      <c r="HY44" s="39">
        <v>12100</v>
      </c>
      <c r="IA44" s="39">
        <v>5078900</v>
      </c>
      <c r="IB44" s="39">
        <v>33600</v>
      </c>
      <c r="IC44" s="39">
        <v>9673100</v>
      </c>
      <c r="ID44" s="39">
        <v>11093000</v>
      </c>
      <c r="IE44" s="39">
        <v>225800</v>
      </c>
      <c r="IG44" s="39">
        <v>6667800</v>
      </c>
      <c r="IH44" s="39">
        <v>67600</v>
      </c>
      <c r="II44" s="39">
        <v>502900</v>
      </c>
      <c r="IJ44" s="39">
        <v>1088600</v>
      </c>
      <c r="IK44" s="39">
        <v>754400</v>
      </c>
      <c r="IL44" s="39">
        <v>484600</v>
      </c>
      <c r="IM44" s="39">
        <v>79600</v>
      </c>
      <c r="IN44" s="39">
        <v>226100</v>
      </c>
      <c r="IO44" s="39">
        <v>2854600</v>
      </c>
      <c r="IP44" s="39">
        <v>1921400</v>
      </c>
      <c r="IQ44" s="39">
        <v>263100</v>
      </c>
      <c r="IS44" s="39">
        <v>680400</v>
      </c>
      <c r="IU44" s="39">
        <v>11566700</v>
      </c>
      <c r="IV44" s="39">
        <v>64400</v>
      </c>
      <c r="IW44" s="39">
        <v>20548900</v>
      </c>
      <c r="IX44" s="39">
        <v>388500</v>
      </c>
      <c r="IY44" s="39">
        <v>89000</v>
      </c>
      <c r="IZ44" s="39">
        <v>6100</v>
      </c>
      <c r="JA44" s="39">
        <v>24300</v>
      </c>
      <c r="JB44" s="39">
        <v>1007700</v>
      </c>
      <c r="JC44" s="39">
        <v>85000</v>
      </c>
      <c r="JD44" s="39">
        <v>24300</v>
      </c>
      <c r="JE44" s="39">
        <v>4000</v>
      </c>
      <c r="JF44" s="39">
        <v>157800</v>
      </c>
      <c r="JG44" s="39">
        <v>1600</v>
      </c>
      <c r="JH44" s="39">
        <v>4000</v>
      </c>
      <c r="JI44" s="39">
        <v>10100</v>
      </c>
      <c r="JJ44" s="39">
        <v>344000</v>
      </c>
      <c r="JK44" s="39">
        <v>54600</v>
      </c>
      <c r="JL44" s="39">
        <v>20200</v>
      </c>
      <c r="JN44" s="39">
        <v>89000</v>
      </c>
      <c r="JP44" s="39">
        <v>87000</v>
      </c>
      <c r="JQ44" s="39">
        <v>920700</v>
      </c>
      <c r="JR44" s="39">
        <v>1200</v>
      </c>
      <c r="JS44" s="39">
        <v>1339500</v>
      </c>
      <c r="JT44" s="39">
        <v>1317200</v>
      </c>
      <c r="JU44" s="39">
        <v>165500</v>
      </c>
      <c r="JV44" s="39">
        <v>5400</v>
      </c>
      <c r="JW44" s="39">
        <v>31800</v>
      </c>
      <c r="JX44" s="39">
        <v>1769000</v>
      </c>
      <c r="JY44" s="39">
        <v>495300</v>
      </c>
      <c r="JZ44" s="39">
        <v>635000</v>
      </c>
      <c r="KA44" s="39">
        <v>6600</v>
      </c>
      <c r="KB44" s="39">
        <v>195600</v>
      </c>
      <c r="KC44" s="39">
        <v>2700</v>
      </c>
      <c r="KD44" s="39">
        <v>8200</v>
      </c>
      <c r="KE44" s="39">
        <v>10400</v>
      </c>
      <c r="KF44" s="39">
        <v>1033300</v>
      </c>
      <c r="KG44" s="39">
        <v>137400</v>
      </c>
      <c r="KH44" s="39">
        <v>50800</v>
      </c>
      <c r="KJ44" s="39">
        <v>149700</v>
      </c>
      <c r="KL44" s="39">
        <v>124700</v>
      </c>
      <c r="KM44" s="39">
        <v>2268000</v>
      </c>
      <c r="KN44" s="39">
        <v>3800</v>
      </c>
      <c r="KO44" s="39">
        <v>3944800</v>
      </c>
      <c r="KP44" s="39">
        <v>1881800</v>
      </c>
      <c r="KR44" s="39">
        <v>226600</v>
      </c>
      <c r="KS44" s="39">
        <v>2286500</v>
      </c>
      <c r="KT44" s="39">
        <v>6100</v>
      </c>
      <c r="KU44" s="39">
        <v>52600</v>
      </c>
      <c r="KV44" s="39">
        <v>8100</v>
      </c>
      <c r="KX44" s="39">
        <v>0</v>
      </c>
      <c r="KY44" s="39">
        <v>550400</v>
      </c>
      <c r="KZ44" s="39">
        <v>491600</v>
      </c>
      <c r="LA44" s="39">
        <v>16200</v>
      </c>
      <c r="LB44" s="39">
        <v>263000</v>
      </c>
      <c r="LC44" s="39">
        <v>546300</v>
      </c>
      <c r="LD44" s="39">
        <v>853900</v>
      </c>
      <c r="LE44" s="39">
        <v>64800</v>
      </c>
      <c r="LH44" s="39">
        <v>17400</v>
      </c>
      <c r="LI44" s="39">
        <v>1649100</v>
      </c>
      <c r="LJ44" s="39">
        <v>18200</v>
      </c>
      <c r="LK44" s="39">
        <v>5853800</v>
      </c>
      <c r="LL44" s="39">
        <v>4354500</v>
      </c>
      <c r="LO44" s="39">
        <v>198700</v>
      </c>
      <c r="LP44" s="39">
        <v>2676200</v>
      </c>
      <c r="LQ44" s="39">
        <v>3200</v>
      </c>
      <c r="LR44" s="39">
        <v>54400</v>
      </c>
      <c r="LS44" s="39">
        <v>4800</v>
      </c>
      <c r="LU44" s="39">
        <v>0</v>
      </c>
      <c r="LV44" s="39">
        <v>533400</v>
      </c>
      <c r="LW44" s="39">
        <v>475000</v>
      </c>
      <c r="LX44" s="39">
        <v>30600</v>
      </c>
      <c r="LY44" s="39">
        <v>176900</v>
      </c>
      <c r="LZ44" s="39">
        <v>994700</v>
      </c>
      <c r="MA44" s="39">
        <v>1292700</v>
      </c>
      <c r="MB44" s="39">
        <v>129500</v>
      </c>
      <c r="ME44" s="39">
        <v>15600</v>
      </c>
      <c r="MF44" s="39">
        <v>2903000</v>
      </c>
      <c r="MG44" s="39">
        <v>30500</v>
      </c>
      <c r="MH44" s="39">
        <v>10174500</v>
      </c>
      <c r="MI44" s="39">
        <v>1788700</v>
      </c>
      <c r="MJ44" s="39">
        <v>21100</v>
      </c>
      <c r="ML44" s="39">
        <v>4000</v>
      </c>
      <c r="MM44" s="39">
        <v>1335500</v>
      </c>
      <c r="MN44" s="39">
        <v>10100</v>
      </c>
      <c r="MO44" s="39">
        <v>2000</v>
      </c>
      <c r="MP44" s="39">
        <v>12100</v>
      </c>
      <c r="MQ44" s="39">
        <v>800</v>
      </c>
      <c r="MR44" s="39">
        <v>20200</v>
      </c>
      <c r="MS44" s="39">
        <v>6000</v>
      </c>
      <c r="MT44" s="39">
        <v>12100</v>
      </c>
      <c r="MU44" s="39">
        <v>54600</v>
      </c>
      <c r="MV44" s="39">
        <v>331800</v>
      </c>
      <c r="MW44" s="39">
        <v>236700</v>
      </c>
      <c r="MX44" s="39">
        <v>36400</v>
      </c>
      <c r="MZ44" s="39">
        <v>12100</v>
      </c>
      <c r="NA44" s="39">
        <v>1200</v>
      </c>
      <c r="NB44" s="39">
        <v>2509100</v>
      </c>
      <c r="NC44" s="39">
        <v>14200</v>
      </c>
      <c r="ND44" s="39">
        <v>2479800</v>
      </c>
      <c r="NE44" s="39">
        <v>5421300</v>
      </c>
      <c r="NF44" s="39">
        <v>60300</v>
      </c>
      <c r="NH44" s="39">
        <v>4100</v>
      </c>
      <c r="NI44" s="39">
        <v>2222600</v>
      </c>
      <c r="NJ44" s="39">
        <v>13200</v>
      </c>
      <c r="NK44" s="39">
        <v>7600</v>
      </c>
      <c r="NL44" s="39">
        <v>453600</v>
      </c>
      <c r="NM44" s="39">
        <v>1800</v>
      </c>
      <c r="NN44" s="39">
        <v>25400</v>
      </c>
      <c r="NO44" s="39">
        <v>6900</v>
      </c>
      <c r="NP44" s="39">
        <v>40800</v>
      </c>
      <c r="NQ44" s="39">
        <v>38800</v>
      </c>
      <c r="NR44" s="39">
        <v>826600</v>
      </c>
      <c r="NS44" s="39">
        <v>491300</v>
      </c>
      <c r="NT44" s="39">
        <v>82800</v>
      </c>
      <c r="NV44" s="39">
        <v>680400</v>
      </c>
      <c r="NW44" s="39">
        <v>2000</v>
      </c>
      <c r="NX44" s="39">
        <v>6395700</v>
      </c>
      <c r="NY44" s="39">
        <v>30100</v>
      </c>
      <c r="NZ44" s="39">
        <v>6429600</v>
      </c>
      <c r="OA44" s="39">
        <v>40500</v>
      </c>
      <c r="OB44" s="39">
        <v>28300</v>
      </c>
      <c r="OC44" s="39">
        <v>10100</v>
      </c>
      <c r="OE44" s="39">
        <v>2000</v>
      </c>
      <c r="OF44" s="39">
        <v>26300</v>
      </c>
      <c r="OG44" s="39">
        <v>4000</v>
      </c>
      <c r="OH44" s="39">
        <v>0</v>
      </c>
      <c r="OI44" s="39">
        <v>408700</v>
      </c>
      <c r="OJ44" s="39">
        <v>19800</v>
      </c>
      <c r="OK44" s="39">
        <v>139300</v>
      </c>
      <c r="OM44" s="39">
        <v>38600</v>
      </c>
      <c r="ON44" s="39">
        <v>362900</v>
      </c>
      <c r="OP44" s="39">
        <v>6100</v>
      </c>
      <c r="OQ44" s="39">
        <v>81000</v>
      </c>
      <c r="OR44" s="39">
        <v>9500</v>
      </c>
      <c r="OS44" s="39">
        <v>0</v>
      </c>
      <c r="OT44" s="39">
        <v>1270100</v>
      </c>
      <c r="OU44" s="39">
        <v>53100</v>
      </c>
      <c r="OW44" s="39">
        <v>110100</v>
      </c>
      <c r="OZ44" s="39">
        <v>62700</v>
      </c>
      <c r="PD44" s="39">
        <v>499200</v>
      </c>
      <c r="PF44" s="39">
        <v>327700</v>
      </c>
      <c r="PQ44" s="39">
        <v>225800</v>
      </c>
      <c r="PT44" s="39">
        <v>67600</v>
      </c>
      <c r="PX44" s="39">
        <v>484600</v>
      </c>
      <c r="PZ44" s="39">
        <v>226100</v>
      </c>
    </row>
    <row r="45" spans="1:451" x14ac:dyDescent="0.25">
      <c r="A45" s="39">
        <v>2004</v>
      </c>
      <c r="B45" s="39">
        <v>3840700</v>
      </c>
      <c r="C45" s="39">
        <v>123000</v>
      </c>
      <c r="D45" s="39">
        <v>4000</v>
      </c>
      <c r="E45" s="39">
        <v>317600</v>
      </c>
      <c r="F45" s="39">
        <v>4867000</v>
      </c>
      <c r="G45" s="39">
        <v>4000</v>
      </c>
      <c r="H45" s="39">
        <v>38500</v>
      </c>
      <c r="I45" s="39">
        <v>10100</v>
      </c>
      <c r="J45" s="39">
        <v>1072300</v>
      </c>
      <c r="K45" s="39">
        <v>218100</v>
      </c>
      <c r="L45" s="39">
        <v>6000</v>
      </c>
      <c r="M45" s="39">
        <v>518000</v>
      </c>
      <c r="N45" s="39">
        <v>714100</v>
      </c>
      <c r="O45" s="39">
        <v>118800</v>
      </c>
      <c r="P45" s="39">
        <v>284500</v>
      </c>
      <c r="Q45" s="39">
        <v>1234300</v>
      </c>
      <c r="R45" s="39">
        <v>1243900</v>
      </c>
      <c r="S45" s="39">
        <v>156800</v>
      </c>
      <c r="U45" s="39">
        <v>1173500</v>
      </c>
      <c r="V45" s="39">
        <v>14200</v>
      </c>
      <c r="W45" s="39">
        <v>55400</v>
      </c>
      <c r="X45" s="39">
        <v>7482200</v>
      </c>
      <c r="Y45" s="39">
        <v>28300</v>
      </c>
      <c r="Z45" s="39">
        <v>9388900</v>
      </c>
      <c r="AA45" s="39">
        <v>12556700</v>
      </c>
      <c r="AB45" s="39">
        <v>218100</v>
      </c>
      <c r="AC45" s="39">
        <v>1500</v>
      </c>
      <c r="AD45" s="39">
        <v>300500</v>
      </c>
      <c r="AE45" s="39">
        <v>7673600</v>
      </c>
      <c r="AF45" s="39">
        <v>2500</v>
      </c>
      <c r="AG45" s="39">
        <v>51200</v>
      </c>
      <c r="AH45" s="39">
        <v>7900</v>
      </c>
      <c r="AI45" s="39">
        <v>8836800</v>
      </c>
      <c r="AJ45" s="39">
        <v>7795400</v>
      </c>
      <c r="AK45" s="39">
        <v>15300</v>
      </c>
      <c r="AL45" s="39">
        <v>516900</v>
      </c>
      <c r="AM45" s="39">
        <v>915800</v>
      </c>
      <c r="AN45" s="39">
        <v>342500</v>
      </c>
      <c r="AO45" s="39">
        <v>286700</v>
      </c>
      <c r="AP45" s="39">
        <v>3467200</v>
      </c>
      <c r="AQ45" s="39">
        <v>3097200</v>
      </c>
      <c r="AR45" s="39">
        <v>397500</v>
      </c>
      <c r="AT45" s="39">
        <v>3043900</v>
      </c>
      <c r="AU45" s="39">
        <v>743900</v>
      </c>
      <c r="AV45" s="39">
        <v>52200</v>
      </c>
      <c r="AW45" s="39">
        <v>27329200</v>
      </c>
      <c r="AX45" s="39">
        <v>80000</v>
      </c>
      <c r="AY45" s="39">
        <v>24795500</v>
      </c>
      <c r="AZ45" s="39">
        <v>6100</v>
      </c>
      <c r="BA45" s="39">
        <v>21800</v>
      </c>
      <c r="BB45" s="39">
        <v>55200</v>
      </c>
      <c r="BC45" s="39">
        <v>3800</v>
      </c>
      <c r="BD45" s="39">
        <v>5200</v>
      </c>
      <c r="BE45" s="39">
        <v>6300</v>
      </c>
      <c r="BF45" s="39">
        <v>14300</v>
      </c>
      <c r="BH45" s="39">
        <v>3200</v>
      </c>
      <c r="BI45" s="39">
        <v>208400</v>
      </c>
      <c r="BJ45" s="39">
        <v>20900</v>
      </c>
      <c r="BK45" s="39">
        <v>171400</v>
      </c>
      <c r="BL45" s="39">
        <v>26500</v>
      </c>
      <c r="BM45" s="39">
        <v>136900</v>
      </c>
      <c r="BN45" s="39">
        <v>16600</v>
      </c>
      <c r="BO45" s="39">
        <v>36800</v>
      </c>
      <c r="BQ45" s="39">
        <v>6500</v>
      </c>
      <c r="BR45" s="39">
        <v>1095000</v>
      </c>
      <c r="BS45" s="39">
        <v>62600</v>
      </c>
      <c r="BT45" s="39">
        <v>36400</v>
      </c>
      <c r="BV45" s="39">
        <v>0</v>
      </c>
      <c r="BW45" s="39">
        <v>5100</v>
      </c>
      <c r="BX45" s="39">
        <v>4000</v>
      </c>
      <c r="BZ45" s="39">
        <v>3200</v>
      </c>
      <c r="CA45" s="39">
        <v>58700</v>
      </c>
      <c r="CB45" s="39">
        <v>12100</v>
      </c>
      <c r="CC45" s="39">
        <v>113700</v>
      </c>
      <c r="CF45" s="39">
        <v>0</v>
      </c>
      <c r="CG45" s="39">
        <v>13600</v>
      </c>
      <c r="CH45" s="39">
        <v>10800</v>
      </c>
      <c r="CK45" s="39">
        <v>6500</v>
      </c>
      <c r="CL45" s="39">
        <v>289400</v>
      </c>
      <c r="CM45" s="39">
        <v>32000</v>
      </c>
      <c r="CN45" s="39">
        <v>3000</v>
      </c>
      <c r="CO45" s="39">
        <v>3800</v>
      </c>
      <c r="CP45" s="39">
        <v>3200</v>
      </c>
      <c r="CR45" s="39">
        <v>2200</v>
      </c>
      <c r="CU45" s="39">
        <v>72800</v>
      </c>
      <c r="CV45" s="39">
        <v>3600</v>
      </c>
      <c r="CW45" s="39">
        <v>8500</v>
      </c>
      <c r="CZ45" s="39">
        <v>26500</v>
      </c>
      <c r="DA45" s="39">
        <v>93400</v>
      </c>
      <c r="DC45" s="39">
        <v>5600</v>
      </c>
      <c r="DG45" s="39">
        <v>391900</v>
      </c>
      <c r="DH45" s="39">
        <v>14400</v>
      </c>
      <c r="DI45" s="39">
        <v>15800</v>
      </c>
      <c r="DM45" s="39">
        <v>2000</v>
      </c>
      <c r="DN45" s="39">
        <v>1200</v>
      </c>
      <c r="DO45" s="39">
        <v>8100</v>
      </c>
      <c r="DQ45" s="39">
        <v>76900</v>
      </c>
      <c r="DR45" s="39">
        <v>5200</v>
      </c>
      <c r="DS45" s="39">
        <v>49200</v>
      </c>
      <c r="DX45" s="39">
        <v>43500</v>
      </c>
      <c r="DY45" s="39">
        <v>3000</v>
      </c>
      <c r="DZ45" s="39">
        <v>20400</v>
      </c>
      <c r="ED45" s="39">
        <v>413700</v>
      </c>
      <c r="EE45" s="39">
        <v>16200</v>
      </c>
      <c r="EF45" s="39">
        <v>113000</v>
      </c>
      <c r="EG45" s="39">
        <v>8000</v>
      </c>
      <c r="EH45" s="39">
        <v>0</v>
      </c>
      <c r="EI45" s="39">
        <v>14000</v>
      </c>
      <c r="EJ45" s="39">
        <v>415000</v>
      </c>
      <c r="EK45" s="39">
        <v>47000</v>
      </c>
      <c r="EM45" s="39">
        <v>24000</v>
      </c>
      <c r="EN45" s="39">
        <v>103000</v>
      </c>
      <c r="EP45" s="39">
        <v>1200</v>
      </c>
      <c r="EQ45" s="39">
        <v>199000</v>
      </c>
      <c r="ES45" s="39">
        <v>805000</v>
      </c>
      <c r="ET45" s="39">
        <v>49800</v>
      </c>
      <c r="EU45" s="39">
        <v>368000</v>
      </c>
      <c r="EV45" s="39">
        <v>20000</v>
      </c>
      <c r="EW45" s="39">
        <v>0</v>
      </c>
      <c r="EX45" s="39">
        <v>31000</v>
      </c>
      <c r="EY45" s="39">
        <v>3450000</v>
      </c>
      <c r="EZ45" s="39">
        <v>1775400</v>
      </c>
      <c r="FB45" s="39">
        <v>70000</v>
      </c>
      <c r="FC45" s="39">
        <v>278000</v>
      </c>
      <c r="FE45" s="39">
        <v>2500</v>
      </c>
      <c r="FF45" s="39">
        <v>520000</v>
      </c>
      <c r="FH45" s="39">
        <v>3999800</v>
      </c>
      <c r="FI45" s="39">
        <v>163500</v>
      </c>
      <c r="FJ45" s="39">
        <v>99100</v>
      </c>
      <c r="FK45" s="39">
        <v>56600</v>
      </c>
      <c r="FL45" s="39">
        <v>0</v>
      </c>
      <c r="FM45" s="39">
        <v>22300</v>
      </c>
      <c r="FN45" s="39">
        <v>647500</v>
      </c>
      <c r="FO45" s="39">
        <v>121400</v>
      </c>
      <c r="FQ45" s="39">
        <v>64700</v>
      </c>
      <c r="FR45" s="39">
        <v>40500</v>
      </c>
      <c r="FT45" s="39">
        <v>28300</v>
      </c>
      <c r="FU45" s="39">
        <v>930800</v>
      </c>
      <c r="FW45" s="39">
        <v>995500</v>
      </c>
      <c r="FX45" s="39">
        <v>360200</v>
      </c>
      <c r="FY45" s="39">
        <v>339600</v>
      </c>
      <c r="FZ45" s="39">
        <v>125400</v>
      </c>
      <c r="GA45" s="39">
        <v>0</v>
      </c>
      <c r="GB45" s="39">
        <v>46500</v>
      </c>
      <c r="GC45" s="39">
        <v>5334200</v>
      </c>
      <c r="GD45" s="39">
        <v>4354500</v>
      </c>
      <c r="GF45" s="39">
        <v>196000</v>
      </c>
      <c r="GG45" s="39">
        <v>108000</v>
      </c>
      <c r="GI45" s="39">
        <v>66000</v>
      </c>
      <c r="GJ45" s="39">
        <v>2476600</v>
      </c>
      <c r="GL45" s="39">
        <v>5261700</v>
      </c>
      <c r="GM45" s="39">
        <v>1676500</v>
      </c>
      <c r="HJ45" s="39">
        <v>3547100</v>
      </c>
      <c r="HK45" s="39">
        <v>58400</v>
      </c>
      <c r="HM45" s="39">
        <v>4805600</v>
      </c>
      <c r="HN45" s="39">
        <v>38500</v>
      </c>
      <c r="HO45" s="39">
        <v>6000</v>
      </c>
      <c r="HP45" s="39">
        <v>32400</v>
      </c>
      <c r="HQ45" s="39">
        <v>518000</v>
      </c>
      <c r="HR45" s="39">
        <v>714100</v>
      </c>
      <c r="HS45" s="39">
        <v>22200</v>
      </c>
      <c r="HT45" s="39">
        <v>284500</v>
      </c>
      <c r="HU45" s="39">
        <v>1060300</v>
      </c>
      <c r="HV45" s="39">
        <v>1242300</v>
      </c>
      <c r="HW45" s="39">
        <v>127300</v>
      </c>
      <c r="HY45" s="39">
        <v>14200</v>
      </c>
      <c r="IA45" s="39">
        <v>5068600</v>
      </c>
      <c r="IB45" s="39">
        <v>28300</v>
      </c>
      <c r="IC45" s="39">
        <v>8937400</v>
      </c>
      <c r="ID45" s="39">
        <v>11587300</v>
      </c>
      <c r="IE45" s="39">
        <v>72700</v>
      </c>
      <c r="IG45" s="39">
        <v>7552300</v>
      </c>
      <c r="IH45" s="39">
        <v>51200</v>
      </c>
      <c r="II45" s="39">
        <v>26100</v>
      </c>
      <c r="IJ45" s="39">
        <v>1020600</v>
      </c>
      <c r="IK45" s="39">
        <v>516900</v>
      </c>
      <c r="IL45" s="39">
        <v>915800</v>
      </c>
      <c r="IM45" s="39">
        <v>56100</v>
      </c>
      <c r="IN45" s="39">
        <v>286700</v>
      </c>
      <c r="IO45" s="39">
        <v>2998100</v>
      </c>
      <c r="IP45" s="39">
        <v>3093800</v>
      </c>
      <c r="IQ45" s="39">
        <v>329000</v>
      </c>
      <c r="IS45" s="39">
        <v>743900</v>
      </c>
      <c r="IU45" s="39">
        <v>15830500</v>
      </c>
      <c r="IV45" s="39">
        <v>80000</v>
      </c>
      <c r="IW45" s="39">
        <v>22840400</v>
      </c>
      <c r="IX45" s="39">
        <v>350100</v>
      </c>
      <c r="IY45" s="39">
        <v>44600</v>
      </c>
      <c r="IZ45" s="39">
        <v>4000</v>
      </c>
      <c r="JA45" s="39">
        <v>10100</v>
      </c>
      <c r="JB45" s="39">
        <v>1011700</v>
      </c>
      <c r="JC45" s="39">
        <v>4000</v>
      </c>
      <c r="JD45" s="39">
        <v>24300</v>
      </c>
      <c r="JE45" s="39">
        <v>4000</v>
      </c>
      <c r="JF45" s="39">
        <v>103200</v>
      </c>
      <c r="JG45" s="39">
        <v>2800</v>
      </c>
      <c r="JH45" s="39">
        <v>2000</v>
      </c>
      <c r="JI45" s="39">
        <v>3200</v>
      </c>
      <c r="JJ45" s="39">
        <v>271100</v>
      </c>
      <c r="JK45" s="39">
        <v>58600</v>
      </c>
      <c r="JL45" s="39">
        <v>28300</v>
      </c>
      <c r="JN45" s="39">
        <v>40500</v>
      </c>
      <c r="JP45" s="39">
        <v>44500</v>
      </c>
      <c r="JQ45" s="39">
        <v>910500</v>
      </c>
      <c r="JR45" s="39">
        <v>2000</v>
      </c>
      <c r="JS45" s="39">
        <v>1220000</v>
      </c>
      <c r="JT45" s="39">
        <v>1278000</v>
      </c>
      <c r="JU45" s="39">
        <v>38500</v>
      </c>
      <c r="JV45" s="39">
        <v>1500</v>
      </c>
      <c r="JW45" s="39">
        <v>11400</v>
      </c>
      <c r="JX45" s="39">
        <v>1746300</v>
      </c>
      <c r="JY45" s="39">
        <v>17800</v>
      </c>
      <c r="JZ45" s="39">
        <v>680400</v>
      </c>
      <c r="KA45" s="39">
        <v>9400</v>
      </c>
      <c r="KB45" s="39">
        <v>132100</v>
      </c>
      <c r="KC45" s="39">
        <v>1800</v>
      </c>
      <c r="KD45" s="39">
        <v>6100</v>
      </c>
      <c r="KE45" s="39">
        <v>2700</v>
      </c>
      <c r="KF45" s="39">
        <v>889900</v>
      </c>
      <c r="KG45" s="39">
        <v>160000</v>
      </c>
      <c r="KH45" s="39">
        <v>86400</v>
      </c>
      <c r="KJ45" s="39">
        <v>40800</v>
      </c>
      <c r="KL45" s="39">
        <v>44000</v>
      </c>
      <c r="KM45" s="39">
        <v>3492700</v>
      </c>
      <c r="KN45" s="39">
        <v>7600</v>
      </c>
      <c r="KO45" s="39">
        <v>3707300</v>
      </c>
      <c r="KP45" s="39">
        <v>1598500</v>
      </c>
      <c r="KR45" s="39">
        <v>303500</v>
      </c>
      <c r="KS45" s="39">
        <v>2266200</v>
      </c>
      <c r="KT45" s="39">
        <v>4000</v>
      </c>
      <c r="KU45" s="39">
        <v>32400</v>
      </c>
      <c r="KV45" s="39">
        <v>10100</v>
      </c>
      <c r="KX45" s="39">
        <v>0</v>
      </c>
      <c r="KY45" s="39">
        <v>396600</v>
      </c>
      <c r="KZ45" s="39">
        <v>704100</v>
      </c>
      <c r="LA45" s="39">
        <v>4000</v>
      </c>
      <c r="LB45" s="39">
        <v>230700</v>
      </c>
      <c r="LC45" s="39">
        <v>505900</v>
      </c>
      <c r="LD45" s="39">
        <v>940900</v>
      </c>
      <c r="LE45" s="39">
        <v>68700</v>
      </c>
      <c r="LH45" s="39">
        <v>8900</v>
      </c>
      <c r="LI45" s="39">
        <v>1770500</v>
      </c>
      <c r="LJ45" s="39">
        <v>16200</v>
      </c>
      <c r="LK45" s="39">
        <v>5246800</v>
      </c>
      <c r="LL45" s="39">
        <v>4681100</v>
      </c>
      <c r="LO45" s="39">
        <v>284400</v>
      </c>
      <c r="LP45" s="39">
        <v>2880300</v>
      </c>
      <c r="LQ45" s="39">
        <v>2500</v>
      </c>
      <c r="LR45" s="39">
        <v>42600</v>
      </c>
      <c r="LS45" s="39">
        <v>7900</v>
      </c>
      <c r="LU45" s="39">
        <v>0</v>
      </c>
      <c r="LV45" s="39">
        <v>355600</v>
      </c>
      <c r="LW45" s="39">
        <v>902700</v>
      </c>
      <c r="LX45" s="39">
        <v>5100</v>
      </c>
      <c r="LY45" s="39">
        <v>232800</v>
      </c>
      <c r="LZ45" s="39">
        <v>1280000</v>
      </c>
      <c r="MA45" s="39">
        <v>2291500</v>
      </c>
      <c r="MB45" s="39">
        <v>165100</v>
      </c>
      <c r="ME45" s="39">
        <v>6400</v>
      </c>
      <c r="MF45" s="39">
        <v>4944200</v>
      </c>
      <c r="MG45" s="39">
        <v>44500</v>
      </c>
      <c r="MH45" s="39">
        <v>11561700</v>
      </c>
      <c r="MI45" s="39">
        <v>1598500</v>
      </c>
      <c r="MJ45" s="39">
        <v>13800</v>
      </c>
      <c r="ML45" s="39">
        <v>4000</v>
      </c>
      <c r="MM45" s="39">
        <v>1527700</v>
      </c>
      <c r="MN45" s="39">
        <v>6100</v>
      </c>
      <c r="MO45" s="39">
        <v>2000</v>
      </c>
      <c r="MP45" s="39">
        <v>8100</v>
      </c>
      <c r="MQ45" s="39">
        <v>2000</v>
      </c>
      <c r="MR45" s="39">
        <v>18200</v>
      </c>
      <c r="MS45" s="39">
        <v>7200</v>
      </c>
      <c r="MT45" s="39">
        <v>16200</v>
      </c>
      <c r="MU45" s="39">
        <v>50600</v>
      </c>
      <c r="MV45" s="39">
        <v>283300</v>
      </c>
      <c r="MW45" s="39">
        <v>242800</v>
      </c>
      <c r="MX45" s="39">
        <v>30300</v>
      </c>
      <c r="MZ45" s="39">
        <v>14200</v>
      </c>
      <c r="NA45" s="39">
        <v>2000</v>
      </c>
      <c r="NB45" s="39">
        <v>2387600</v>
      </c>
      <c r="NC45" s="39">
        <v>10100</v>
      </c>
      <c r="ND45" s="39">
        <v>2470600</v>
      </c>
      <c r="NE45" s="39">
        <v>5628200</v>
      </c>
      <c r="NF45" s="39">
        <v>34200</v>
      </c>
      <c r="NH45" s="39">
        <v>4700</v>
      </c>
      <c r="NI45" s="39">
        <v>2925700</v>
      </c>
      <c r="NJ45" s="39">
        <v>8600</v>
      </c>
      <c r="NK45" s="39">
        <v>8300</v>
      </c>
      <c r="NL45" s="39">
        <v>340200</v>
      </c>
      <c r="NM45" s="39">
        <v>5900</v>
      </c>
      <c r="NN45" s="39">
        <v>29200</v>
      </c>
      <c r="NO45" s="39">
        <v>11300</v>
      </c>
      <c r="NP45" s="39">
        <v>44900</v>
      </c>
      <c r="NQ45" s="39">
        <v>51200</v>
      </c>
      <c r="NR45" s="39">
        <v>828200</v>
      </c>
      <c r="NS45" s="39">
        <v>642300</v>
      </c>
      <c r="NT45" s="39">
        <v>77500</v>
      </c>
      <c r="NV45" s="39">
        <v>743900</v>
      </c>
      <c r="NW45" s="39">
        <v>1800</v>
      </c>
      <c r="NX45" s="39">
        <v>7393600</v>
      </c>
      <c r="NY45" s="39">
        <v>27900</v>
      </c>
      <c r="NZ45" s="39">
        <v>7571400</v>
      </c>
      <c r="OA45" s="39">
        <v>26300</v>
      </c>
      <c r="OB45" s="39">
        <v>25100</v>
      </c>
      <c r="OC45" s="39">
        <v>12100</v>
      </c>
      <c r="OE45" s="39">
        <v>1600</v>
      </c>
      <c r="OF45" s="39">
        <v>16200</v>
      </c>
      <c r="OG45" s="39">
        <v>1600</v>
      </c>
      <c r="OH45" s="39">
        <v>0</v>
      </c>
      <c r="OI45" s="39">
        <v>398600</v>
      </c>
      <c r="OJ45" s="39">
        <v>20600</v>
      </c>
      <c r="OK45" s="39">
        <v>90400</v>
      </c>
      <c r="OM45" s="39">
        <v>43800</v>
      </c>
      <c r="ON45" s="39">
        <v>508000</v>
      </c>
      <c r="OP45" s="39">
        <v>3800</v>
      </c>
      <c r="OQ45" s="39">
        <v>46300</v>
      </c>
      <c r="OR45" s="39">
        <v>3400</v>
      </c>
      <c r="OS45" s="39">
        <v>0</v>
      </c>
      <c r="OT45" s="39">
        <v>1120400</v>
      </c>
      <c r="OU45" s="39">
        <v>52500</v>
      </c>
      <c r="OW45" s="39">
        <v>58400</v>
      </c>
      <c r="OZ45" s="39">
        <v>38500</v>
      </c>
      <c r="PD45" s="39">
        <v>714100</v>
      </c>
      <c r="PF45" s="39">
        <v>284500</v>
      </c>
      <c r="PQ45" s="39">
        <v>72700</v>
      </c>
      <c r="PT45" s="39">
        <v>51200</v>
      </c>
      <c r="PX45" s="39">
        <v>915800</v>
      </c>
      <c r="PZ45" s="39">
        <v>286700</v>
      </c>
    </row>
    <row r="46" spans="1:451" x14ac:dyDescent="0.25">
      <c r="A46" s="39">
        <v>2005</v>
      </c>
      <c r="B46" s="39">
        <v>3634000</v>
      </c>
      <c r="C46" s="39">
        <v>168100</v>
      </c>
      <c r="D46" s="39">
        <v>4000</v>
      </c>
      <c r="E46" s="39">
        <v>182200</v>
      </c>
      <c r="F46" s="39">
        <v>5175400</v>
      </c>
      <c r="G46" s="39">
        <v>0</v>
      </c>
      <c r="H46" s="39">
        <v>72800</v>
      </c>
      <c r="I46" s="39">
        <v>9300</v>
      </c>
      <c r="J46" s="39">
        <v>1084700</v>
      </c>
      <c r="K46" s="39">
        <v>206100</v>
      </c>
      <c r="L46" s="39">
        <v>4000</v>
      </c>
      <c r="M46" s="39">
        <v>732600</v>
      </c>
      <c r="N46" s="39">
        <v>785000</v>
      </c>
      <c r="O46" s="39">
        <v>113700</v>
      </c>
      <c r="P46" s="39">
        <v>188000</v>
      </c>
      <c r="Q46" s="39">
        <v>1271300</v>
      </c>
      <c r="R46" s="39">
        <v>1266700</v>
      </c>
      <c r="S46" s="39">
        <v>136100</v>
      </c>
      <c r="U46" s="39">
        <v>1165200</v>
      </c>
      <c r="V46" s="39">
        <v>13400</v>
      </c>
      <c r="W46" s="39">
        <v>70800</v>
      </c>
      <c r="X46" s="39">
        <v>7381900</v>
      </c>
      <c r="Y46" s="39">
        <v>17000</v>
      </c>
      <c r="Z46" s="39">
        <v>9403800</v>
      </c>
      <c r="AA46" s="39">
        <v>11677600</v>
      </c>
      <c r="AB46" s="39">
        <v>307600</v>
      </c>
      <c r="AC46" s="39">
        <v>4600</v>
      </c>
      <c r="AD46" s="39">
        <v>227200</v>
      </c>
      <c r="AE46" s="39">
        <v>9483300</v>
      </c>
      <c r="AF46" s="39">
        <v>0</v>
      </c>
      <c r="AG46" s="39">
        <v>103900</v>
      </c>
      <c r="AH46" s="39">
        <v>8900</v>
      </c>
      <c r="AI46" s="39">
        <v>9332200</v>
      </c>
      <c r="AJ46" s="39">
        <v>7653000</v>
      </c>
      <c r="AK46" s="39">
        <v>9800</v>
      </c>
      <c r="AL46" s="39">
        <v>990600</v>
      </c>
      <c r="AM46" s="39">
        <v>1164300</v>
      </c>
      <c r="AN46" s="39">
        <v>316400</v>
      </c>
      <c r="AO46" s="39">
        <v>183800</v>
      </c>
      <c r="AP46" s="39">
        <v>3282700</v>
      </c>
      <c r="AQ46" s="39">
        <v>2993600</v>
      </c>
      <c r="AR46" s="39">
        <v>330400</v>
      </c>
      <c r="AT46" s="39">
        <v>3155600</v>
      </c>
      <c r="AU46" s="39">
        <v>607800</v>
      </c>
      <c r="AV46" s="39">
        <v>84400</v>
      </c>
      <c r="AW46" s="39">
        <v>29576000</v>
      </c>
      <c r="AX46" s="39">
        <v>43200</v>
      </c>
      <c r="AY46" s="39">
        <v>25748100</v>
      </c>
      <c r="AZ46" s="39">
        <v>5900</v>
      </c>
      <c r="BA46" s="39">
        <v>20900</v>
      </c>
      <c r="BB46" s="39">
        <v>52200</v>
      </c>
      <c r="BC46" s="39">
        <v>3000</v>
      </c>
      <c r="BD46" s="39">
        <v>5800</v>
      </c>
      <c r="BE46" s="39">
        <v>5500</v>
      </c>
      <c r="BF46" s="39">
        <v>14500</v>
      </c>
      <c r="BH46" s="39">
        <v>4000</v>
      </c>
      <c r="BI46" s="39">
        <v>208400</v>
      </c>
      <c r="BJ46" s="39">
        <v>16700</v>
      </c>
      <c r="BK46" s="39">
        <v>170200</v>
      </c>
      <c r="BL46" s="39">
        <v>20000</v>
      </c>
      <c r="BM46" s="39">
        <v>124300</v>
      </c>
      <c r="BN46" s="39">
        <v>15000</v>
      </c>
      <c r="BO46" s="39">
        <v>39800</v>
      </c>
      <c r="BQ46" s="39">
        <v>9300</v>
      </c>
      <c r="BR46" s="39">
        <v>979700</v>
      </c>
      <c r="BS46" s="39">
        <v>53400</v>
      </c>
      <c r="BT46" s="39">
        <v>34200</v>
      </c>
      <c r="BV46" s="39">
        <v>0</v>
      </c>
      <c r="BW46" s="39">
        <v>4900</v>
      </c>
      <c r="BX46" s="39">
        <v>3600</v>
      </c>
      <c r="BZ46" s="39">
        <v>4000</v>
      </c>
      <c r="CA46" s="39">
        <v>56700</v>
      </c>
      <c r="CB46" s="39">
        <v>11700</v>
      </c>
      <c r="CC46" s="39">
        <v>114100</v>
      </c>
      <c r="CF46" s="39">
        <v>0</v>
      </c>
      <c r="CG46" s="39">
        <v>13700</v>
      </c>
      <c r="CH46" s="39">
        <v>9700</v>
      </c>
      <c r="CK46" s="39">
        <v>9300</v>
      </c>
      <c r="CL46" s="39">
        <v>266700</v>
      </c>
      <c r="CM46" s="39">
        <v>36000</v>
      </c>
      <c r="CN46" s="39">
        <v>3200</v>
      </c>
      <c r="CO46" s="39">
        <v>3000</v>
      </c>
      <c r="CP46" s="39">
        <v>3400</v>
      </c>
      <c r="CR46" s="39">
        <v>1800</v>
      </c>
      <c r="CU46" s="39">
        <v>72800</v>
      </c>
      <c r="CV46" s="39">
        <v>3000</v>
      </c>
      <c r="CW46" s="39">
        <v>8400</v>
      </c>
      <c r="CZ46" s="39">
        <v>20000</v>
      </c>
      <c r="DA46" s="39">
        <v>69900</v>
      </c>
      <c r="DC46" s="39">
        <v>5100</v>
      </c>
      <c r="DG46" s="39">
        <v>359200</v>
      </c>
      <c r="DH46" s="39">
        <v>11100</v>
      </c>
      <c r="DI46" s="39">
        <v>14800</v>
      </c>
      <c r="DM46" s="39">
        <v>2400</v>
      </c>
      <c r="DN46" s="39">
        <v>600</v>
      </c>
      <c r="DO46" s="39">
        <v>9100</v>
      </c>
      <c r="DQ46" s="39">
        <v>78900</v>
      </c>
      <c r="DR46" s="39">
        <v>2000</v>
      </c>
      <c r="DS46" s="39">
        <v>47700</v>
      </c>
      <c r="DX46" s="39">
        <v>54400</v>
      </c>
      <c r="DY46" s="39">
        <v>1300</v>
      </c>
      <c r="DZ46" s="39">
        <v>25000</v>
      </c>
      <c r="ED46" s="39">
        <v>353800</v>
      </c>
      <c r="EE46" s="39">
        <v>6300</v>
      </c>
      <c r="EF46" s="39">
        <v>109500</v>
      </c>
      <c r="EG46" s="39">
        <v>8200</v>
      </c>
      <c r="EI46" s="39">
        <v>14000</v>
      </c>
      <c r="EJ46" s="39">
        <v>408000</v>
      </c>
      <c r="EK46" s="39">
        <v>44500</v>
      </c>
      <c r="EM46" s="39">
        <v>22500</v>
      </c>
      <c r="EN46" s="39">
        <v>111500</v>
      </c>
      <c r="EP46" s="39">
        <v>600</v>
      </c>
      <c r="EQ46" s="39">
        <v>186000</v>
      </c>
      <c r="ES46" s="39">
        <v>820000</v>
      </c>
      <c r="ET46" s="39">
        <v>55000</v>
      </c>
      <c r="EU46" s="39">
        <v>340000</v>
      </c>
      <c r="EV46" s="39">
        <v>18200</v>
      </c>
      <c r="EX46" s="39">
        <v>26000</v>
      </c>
      <c r="EY46" s="39">
        <v>3350000</v>
      </c>
      <c r="EZ46" s="39">
        <v>1799900</v>
      </c>
      <c r="FB46" s="39">
        <v>65000</v>
      </c>
      <c r="FC46" s="39">
        <v>265000</v>
      </c>
      <c r="FE46" s="39">
        <v>1200</v>
      </c>
      <c r="FF46" s="39">
        <v>505000</v>
      </c>
      <c r="FH46" s="39">
        <v>3900000</v>
      </c>
      <c r="FI46" s="39">
        <v>161800</v>
      </c>
      <c r="FJ46" s="39">
        <v>101200</v>
      </c>
      <c r="FK46" s="39">
        <v>76900</v>
      </c>
      <c r="FL46" s="39">
        <v>0</v>
      </c>
      <c r="FM46" s="39">
        <v>17800</v>
      </c>
      <c r="FN46" s="39">
        <v>633300</v>
      </c>
      <c r="FO46" s="39">
        <v>115300</v>
      </c>
      <c r="FQ46" s="39">
        <v>64700</v>
      </c>
      <c r="FR46" s="39">
        <v>46500</v>
      </c>
      <c r="FT46" s="39">
        <v>24300</v>
      </c>
      <c r="FU46" s="39">
        <v>936800</v>
      </c>
      <c r="FW46" s="39">
        <v>1001600</v>
      </c>
      <c r="FX46" s="39">
        <v>398600</v>
      </c>
      <c r="FY46" s="39">
        <v>291800</v>
      </c>
      <c r="FZ46" s="39">
        <v>179200</v>
      </c>
      <c r="GA46" s="39">
        <v>0</v>
      </c>
      <c r="GB46" s="39">
        <v>24900</v>
      </c>
      <c r="GC46" s="39">
        <v>5766100</v>
      </c>
      <c r="GD46" s="39">
        <v>4322700</v>
      </c>
      <c r="GF46" s="39">
        <v>172400</v>
      </c>
      <c r="GG46" s="39">
        <v>104100</v>
      </c>
      <c r="GI46" s="39">
        <v>55900</v>
      </c>
      <c r="GJ46" s="39">
        <v>2585500</v>
      </c>
      <c r="GL46" s="39">
        <v>5057600</v>
      </c>
      <c r="GM46" s="39">
        <v>1763500</v>
      </c>
      <c r="HJ46" s="39">
        <v>3346800</v>
      </c>
      <c r="HK46" s="39">
        <v>83000</v>
      </c>
      <c r="HM46" s="39">
        <v>5113200</v>
      </c>
      <c r="HN46" s="39">
        <v>72800</v>
      </c>
      <c r="HO46" s="39">
        <v>40400</v>
      </c>
      <c r="HP46" s="39">
        <v>34400</v>
      </c>
      <c r="HQ46" s="39">
        <v>732600</v>
      </c>
      <c r="HR46" s="39">
        <v>785000</v>
      </c>
      <c r="HS46" s="39">
        <v>19000</v>
      </c>
      <c r="HT46" s="39">
        <v>188000</v>
      </c>
      <c r="HU46" s="39">
        <v>1080600</v>
      </c>
      <c r="HV46" s="39">
        <v>1264700</v>
      </c>
      <c r="HW46" s="39">
        <v>111200</v>
      </c>
      <c r="HY46" s="39">
        <v>13400</v>
      </c>
      <c r="IA46" s="39">
        <v>4957500</v>
      </c>
      <c r="IB46" s="39">
        <v>17000</v>
      </c>
      <c r="IC46" s="39">
        <v>8915300</v>
      </c>
      <c r="ID46" s="39">
        <v>10803500</v>
      </c>
      <c r="IE46" s="39">
        <v>110200</v>
      </c>
      <c r="IG46" s="39">
        <v>9368900</v>
      </c>
      <c r="IH46" s="39">
        <v>103900</v>
      </c>
      <c r="II46" s="39">
        <v>196100</v>
      </c>
      <c r="IJ46" s="39">
        <v>997900</v>
      </c>
      <c r="IK46" s="39">
        <v>990600</v>
      </c>
      <c r="IL46" s="39">
        <v>1164300</v>
      </c>
      <c r="IM46" s="39">
        <v>57500</v>
      </c>
      <c r="IN46" s="39">
        <v>183800</v>
      </c>
      <c r="IO46" s="39">
        <v>2817200</v>
      </c>
      <c r="IP46" s="39">
        <v>2987800</v>
      </c>
      <c r="IQ46" s="39">
        <v>273300</v>
      </c>
      <c r="IS46" s="39">
        <v>607800</v>
      </c>
      <c r="IU46" s="39">
        <v>17984900</v>
      </c>
      <c r="IV46" s="39">
        <v>43200</v>
      </c>
      <c r="IW46" s="39">
        <v>23711200</v>
      </c>
      <c r="IX46" s="39">
        <v>250900</v>
      </c>
      <c r="IY46" s="39">
        <v>60700</v>
      </c>
      <c r="IZ46" s="39">
        <v>4000</v>
      </c>
      <c r="JA46" s="39">
        <v>8100</v>
      </c>
      <c r="JB46" s="39">
        <v>874100</v>
      </c>
      <c r="JC46" s="39">
        <v>38400</v>
      </c>
      <c r="JD46" s="39">
        <v>20200</v>
      </c>
      <c r="JE46" s="39">
        <v>2400</v>
      </c>
      <c r="JF46" s="39">
        <v>127500</v>
      </c>
      <c r="JH46" s="39">
        <v>800</v>
      </c>
      <c r="JJ46" s="39">
        <v>230700</v>
      </c>
      <c r="JK46" s="39">
        <v>38400</v>
      </c>
      <c r="JL46" s="39">
        <v>18200</v>
      </c>
      <c r="JN46" s="39">
        <v>38400</v>
      </c>
      <c r="JP46" s="39">
        <v>60700</v>
      </c>
      <c r="JQ46" s="39">
        <v>920700</v>
      </c>
      <c r="JR46" s="39">
        <v>800</v>
      </c>
      <c r="JS46" s="39">
        <v>1092700</v>
      </c>
      <c r="JT46" s="39">
        <v>603100</v>
      </c>
      <c r="JU46" s="39">
        <v>57400</v>
      </c>
      <c r="JV46" s="39">
        <v>4600</v>
      </c>
      <c r="JW46" s="39">
        <v>7900</v>
      </c>
      <c r="JX46" s="39">
        <v>1261000</v>
      </c>
      <c r="JY46" s="39">
        <v>182900</v>
      </c>
      <c r="JZ46" s="39">
        <v>544300</v>
      </c>
      <c r="KA46" s="39">
        <v>4800</v>
      </c>
      <c r="KB46" s="39">
        <v>144800</v>
      </c>
      <c r="KD46" s="39">
        <v>1900</v>
      </c>
      <c r="KF46" s="39">
        <v>440700</v>
      </c>
      <c r="KG46" s="39">
        <v>56900</v>
      </c>
      <c r="KH46" s="39">
        <v>38100</v>
      </c>
      <c r="KJ46" s="39">
        <v>55800</v>
      </c>
      <c r="KL46" s="39">
        <v>72700</v>
      </c>
      <c r="KM46" s="39">
        <v>3424600</v>
      </c>
      <c r="KN46" s="39">
        <v>1100</v>
      </c>
      <c r="KO46" s="39">
        <v>2367600</v>
      </c>
      <c r="KP46" s="39">
        <v>1639000</v>
      </c>
      <c r="KR46" s="39">
        <v>174100</v>
      </c>
      <c r="KS46" s="39">
        <v>2519200</v>
      </c>
      <c r="KT46" s="39">
        <v>0</v>
      </c>
      <c r="KU46" s="39">
        <v>60700</v>
      </c>
      <c r="KV46" s="39">
        <v>9300</v>
      </c>
      <c r="KX46" s="39">
        <v>0</v>
      </c>
      <c r="KY46" s="39">
        <v>574700</v>
      </c>
      <c r="KZ46" s="39">
        <v>777000</v>
      </c>
      <c r="LA46" s="39">
        <v>4000</v>
      </c>
      <c r="LB46" s="39">
        <v>157700</v>
      </c>
      <c r="LC46" s="39">
        <v>576700</v>
      </c>
      <c r="LD46" s="39">
        <v>1011800</v>
      </c>
      <c r="LE46" s="39">
        <v>64700</v>
      </c>
      <c r="LH46" s="39">
        <v>10100</v>
      </c>
      <c r="LI46" s="39">
        <v>1800900</v>
      </c>
      <c r="LJ46" s="39">
        <v>8100</v>
      </c>
      <c r="LK46" s="39">
        <v>5212300</v>
      </c>
      <c r="LL46" s="39">
        <v>4968500</v>
      </c>
      <c r="LO46" s="39">
        <v>219300</v>
      </c>
      <c r="LP46" s="39">
        <v>4456500</v>
      </c>
      <c r="LQ46" s="39">
        <v>0</v>
      </c>
      <c r="LR46" s="39">
        <v>84300</v>
      </c>
      <c r="LS46" s="39">
        <v>8900</v>
      </c>
      <c r="LU46" s="39">
        <v>0</v>
      </c>
      <c r="LV46" s="39">
        <v>792500</v>
      </c>
      <c r="LW46" s="39">
        <v>1150200</v>
      </c>
      <c r="LX46" s="39">
        <v>14800</v>
      </c>
      <c r="LY46" s="39">
        <v>152700</v>
      </c>
      <c r="LZ46" s="39">
        <v>1546800</v>
      </c>
      <c r="MA46" s="39">
        <v>2313400</v>
      </c>
      <c r="MB46" s="39">
        <v>156200</v>
      </c>
      <c r="ME46" s="39">
        <v>11700</v>
      </c>
      <c r="MF46" s="39">
        <v>5806000</v>
      </c>
      <c r="MG46" s="39">
        <v>20300</v>
      </c>
      <c r="MH46" s="39">
        <v>12972200</v>
      </c>
      <c r="MI46" s="39">
        <v>1456900</v>
      </c>
      <c r="MJ46" s="39">
        <v>22300</v>
      </c>
      <c r="MM46" s="39">
        <v>1719900</v>
      </c>
      <c r="MN46" s="39">
        <v>12100</v>
      </c>
      <c r="MO46" s="39">
        <v>2000</v>
      </c>
      <c r="MP46" s="39">
        <v>14200</v>
      </c>
      <c r="MQ46" s="39">
        <v>1600</v>
      </c>
      <c r="MR46" s="39">
        <v>30400</v>
      </c>
      <c r="MS46" s="39">
        <v>8000</v>
      </c>
      <c r="MT46" s="39">
        <v>14200</v>
      </c>
      <c r="MU46" s="39">
        <v>30300</v>
      </c>
      <c r="MV46" s="39">
        <v>273200</v>
      </c>
      <c r="MW46" s="39">
        <v>214500</v>
      </c>
      <c r="MX46" s="39">
        <v>28300</v>
      </c>
      <c r="MZ46" s="39">
        <v>13400</v>
      </c>
      <c r="NB46" s="39">
        <v>2235900</v>
      </c>
      <c r="NC46" s="39">
        <v>8100</v>
      </c>
      <c r="ND46" s="39">
        <v>2610300</v>
      </c>
      <c r="NE46" s="39">
        <v>5231900</v>
      </c>
      <c r="NF46" s="39">
        <v>52800</v>
      </c>
      <c r="NI46" s="39">
        <v>3651400</v>
      </c>
      <c r="NJ46" s="39">
        <v>19600</v>
      </c>
      <c r="NK46" s="39">
        <v>13200</v>
      </c>
      <c r="NL46" s="39">
        <v>453600</v>
      </c>
      <c r="NM46" s="39">
        <v>5000</v>
      </c>
      <c r="NN46" s="39">
        <v>53300</v>
      </c>
      <c r="NO46" s="39">
        <v>14100</v>
      </c>
      <c r="NP46" s="39">
        <v>40800</v>
      </c>
      <c r="NQ46" s="39">
        <v>31100</v>
      </c>
      <c r="NR46" s="39">
        <v>829700</v>
      </c>
      <c r="NS46" s="39">
        <v>617500</v>
      </c>
      <c r="NT46" s="39">
        <v>79000</v>
      </c>
      <c r="NV46" s="39">
        <v>607800</v>
      </c>
      <c r="NX46" s="39">
        <v>8754300</v>
      </c>
      <c r="NY46" s="39">
        <v>21800</v>
      </c>
      <c r="NZ46" s="39">
        <v>8371400</v>
      </c>
      <c r="OA46" s="39">
        <v>24300</v>
      </c>
      <c r="OB46" s="39">
        <v>30400</v>
      </c>
      <c r="OC46" s="39">
        <v>6100</v>
      </c>
      <c r="OE46" s="39">
        <v>2000</v>
      </c>
      <c r="OF46" s="39">
        <v>18200</v>
      </c>
      <c r="OG46" s="39">
        <v>2000</v>
      </c>
      <c r="OH46" s="39">
        <v>0</v>
      </c>
      <c r="OI46" s="39">
        <v>388500</v>
      </c>
      <c r="OJ46" s="39">
        <v>18200</v>
      </c>
      <c r="OK46" s="39">
        <v>72100</v>
      </c>
      <c r="OM46" s="39">
        <v>63500</v>
      </c>
      <c r="ON46" s="39">
        <v>408200</v>
      </c>
      <c r="OP46" s="39">
        <v>6500</v>
      </c>
      <c r="OQ46" s="39">
        <v>56600</v>
      </c>
      <c r="OR46" s="39">
        <v>5800</v>
      </c>
      <c r="OS46" s="39">
        <v>0</v>
      </c>
      <c r="OT46" s="39">
        <v>1632900</v>
      </c>
      <c r="OU46" s="39">
        <v>58200</v>
      </c>
      <c r="OW46" s="39">
        <v>83000</v>
      </c>
      <c r="OZ46" s="39">
        <v>72800</v>
      </c>
      <c r="PD46" s="39">
        <v>785000</v>
      </c>
      <c r="PF46" s="39">
        <v>188000</v>
      </c>
      <c r="PQ46" s="39">
        <v>110200</v>
      </c>
      <c r="PT46" s="39">
        <v>103900</v>
      </c>
      <c r="PX46" s="39">
        <v>1164300</v>
      </c>
      <c r="PZ46" s="39">
        <v>183800</v>
      </c>
    </row>
    <row r="47" spans="1:451" x14ac:dyDescent="0.25">
      <c r="A47" s="39">
        <v>2006</v>
      </c>
      <c r="B47" s="39">
        <v>3222900</v>
      </c>
      <c r="C47" s="39">
        <v>176300</v>
      </c>
      <c r="D47" s="39">
        <v>6900</v>
      </c>
      <c r="E47" s="39">
        <v>131100</v>
      </c>
      <c r="F47" s="39">
        <v>5238200</v>
      </c>
      <c r="G47" s="39">
        <v>0</v>
      </c>
      <c r="H47" s="39">
        <v>127500</v>
      </c>
      <c r="J47" s="39">
        <v>1060900</v>
      </c>
      <c r="K47" s="39">
        <v>255600</v>
      </c>
      <c r="L47" s="39">
        <v>8400</v>
      </c>
      <c r="M47" s="39">
        <v>785200</v>
      </c>
      <c r="N47" s="39">
        <v>554500</v>
      </c>
      <c r="O47" s="39">
        <v>129600</v>
      </c>
      <c r="P47" s="39">
        <v>129500</v>
      </c>
      <c r="Q47" s="39">
        <v>1536800</v>
      </c>
      <c r="R47" s="39">
        <v>1230500</v>
      </c>
      <c r="S47" s="39">
        <v>163900</v>
      </c>
      <c r="U47" s="39">
        <v>1201200</v>
      </c>
      <c r="V47" s="39">
        <v>15000</v>
      </c>
      <c r="W47" s="39">
        <v>76900</v>
      </c>
      <c r="X47" s="39">
        <v>7324800</v>
      </c>
      <c r="Y47" s="39">
        <v>12200</v>
      </c>
      <c r="Z47" s="39">
        <v>9681800</v>
      </c>
      <c r="AA47" s="39">
        <v>9573100</v>
      </c>
      <c r="AB47" s="39">
        <v>372400</v>
      </c>
      <c r="AC47" s="39">
        <v>7400</v>
      </c>
      <c r="AD47" s="39">
        <v>133100</v>
      </c>
      <c r="AE47" s="39">
        <v>9000300</v>
      </c>
      <c r="AF47" s="39">
        <v>0</v>
      </c>
      <c r="AG47" s="39">
        <v>163200</v>
      </c>
      <c r="AI47" s="39">
        <v>8989800</v>
      </c>
      <c r="AJ47" s="39">
        <v>9680600</v>
      </c>
      <c r="AK47" s="39">
        <v>16000</v>
      </c>
      <c r="AL47" s="39">
        <v>988800</v>
      </c>
      <c r="AM47" s="39">
        <v>692800</v>
      </c>
      <c r="AN47" s="39">
        <v>346500</v>
      </c>
      <c r="AO47" s="39">
        <v>108200</v>
      </c>
      <c r="AP47" s="39">
        <v>3852200</v>
      </c>
      <c r="AQ47" s="39">
        <v>2519900</v>
      </c>
      <c r="AR47" s="39">
        <v>382900</v>
      </c>
      <c r="AT47" s="39">
        <v>3465500</v>
      </c>
      <c r="AU47" s="39">
        <v>870900</v>
      </c>
      <c r="AV47" s="39">
        <v>157300</v>
      </c>
      <c r="AW47" s="39">
        <v>29999800</v>
      </c>
      <c r="AX47" s="39">
        <v>26900</v>
      </c>
      <c r="AY47" s="39">
        <v>25265400</v>
      </c>
      <c r="AZ47" s="39">
        <v>6400</v>
      </c>
      <c r="BA47" s="39">
        <v>33600</v>
      </c>
      <c r="BB47" s="39">
        <v>46300</v>
      </c>
      <c r="BC47" s="39">
        <v>4800</v>
      </c>
      <c r="BD47" s="39">
        <v>8400</v>
      </c>
      <c r="BE47" s="39">
        <v>4200</v>
      </c>
      <c r="BF47" s="39">
        <v>17000</v>
      </c>
      <c r="BH47" s="39">
        <v>4600</v>
      </c>
      <c r="BI47" s="39">
        <v>214000</v>
      </c>
      <c r="BJ47" s="39">
        <v>14600</v>
      </c>
      <c r="BK47" s="39">
        <v>113100</v>
      </c>
      <c r="BL47" s="39">
        <v>32500</v>
      </c>
      <c r="BM47" s="39">
        <v>174200</v>
      </c>
      <c r="BN47" s="39">
        <v>10400</v>
      </c>
      <c r="BO47" s="39">
        <v>40200</v>
      </c>
      <c r="BQ47" s="39">
        <v>11100</v>
      </c>
      <c r="BR47" s="39">
        <v>1022400</v>
      </c>
      <c r="BS47" s="39">
        <v>41200</v>
      </c>
      <c r="BT47" s="39">
        <v>31800</v>
      </c>
      <c r="BV47" s="39">
        <v>1700</v>
      </c>
      <c r="BW47" s="39">
        <v>3800</v>
      </c>
      <c r="BX47" s="39">
        <v>5100</v>
      </c>
      <c r="BZ47" s="39">
        <v>4600</v>
      </c>
      <c r="CA47" s="39">
        <v>59900</v>
      </c>
      <c r="CB47" s="39">
        <v>10900</v>
      </c>
      <c r="CC47" s="39">
        <v>80300</v>
      </c>
      <c r="CF47" s="39">
        <v>34500</v>
      </c>
      <c r="CG47" s="39">
        <v>9500</v>
      </c>
      <c r="CH47" s="39">
        <v>12300</v>
      </c>
      <c r="CK47" s="39">
        <v>11100</v>
      </c>
      <c r="CL47" s="39">
        <v>282100</v>
      </c>
      <c r="CM47" s="39">
        <v>30200</v>
      </c>
      <c r="CN47" s="39">
        <v>2400</v>
      </c>
      <c r="CO47" s="39">
        <v>3100</v>
      </c>
      <c r="CP47" s="39">
        <v>4000</v>
      </c>
      <c r="CR47" s="39">
        <v>2100</v>
      </c>
      <c r="CU47" s="39">
        <v>73200</v>
      </c>
      <c r="CV47" s="39">
        <v>2400</v>
      </c>
      <c r="CW47" s="39">
        <v>5400</v>
      </c>
      <c r="CZ47" s="39">
        <v>20900</v>
      </c>
      <c r="DA47" s="39">
        <v>77100</v>
      </c>
      <c r="DC47" s="39">
        <v>4400</v>
      </c>
      <c r="DG47" s="39">
        <v>377400</v>
      </c>
      <c r="DH47" s="39">
        <v>8200</v>
      </c>
      <c r="DI47" s="39">
        <v>12100</v>
      </c>
      <c r="DL47" s="39">
        <v>1700</v>
      </c>
      <c r="DM47" s="39">
        <v>2700</v>
      </c>
      <c r="DN47" s="39">
        <v>400</v>
      </c>
      <c r="DO47" s="39">
        <v>9800</v>
      </c>
      <c r="DQ47" s="39">
        <v>80900</v>
      </c>
      <c r="DR47" s="39">
        <v>1300</v>
      </c>
      <c r="DS47" s="39">
        <v>27400</v>
      </c>
      <c r="DW47" s="39">
        <v>11600</v>
      </c>
      <c r="DX47" s="39">
        <v>62600</v>
      </c>
      <c r="DY47" s="39">
        <v>900</v>
      </c>
      <c r="DZ47" s="39">
        <v>23500</v>
      </c>
      <c r="ED47" s="39">
        <v>362900</v>
      </c>
      <c r="EE47" s="39">
        <v>2800</v>
      </c>
      <c r="EF47" s="39">
        <v>103000</v>
      </c>
      <c r="EG47" s="39">
        <v>6600</v>
      </c>
      <c r="EI47" s="39">
        <v>5600</v>
      </c>
      <c r="EJ47" s="39">
        <v>375000</v>
      </c>
      <c r="EK47" s="39">
        <v>57000</v>
      </c>
      <c r="EM47" s="39">
        <v>23000</v>
      </c>
      <c r="EN47" s="39">
        <v>111500</v>
      </c>
      <c r="EP47" s="39">
        <v>2000</v>
      </c>
      <c r="EQ47" s="39">
        <v>193000</v>
      </c>
      <c r="ES47" s="39">
        <v>840000</v>
      </c>
      <c r="ET47" s="39">
        <v>54400</v>
      </c>
      <c r="EU47" s="39">
        <v>301500</v>
      </c>
      <c r="EV47" s="39">
        <v>12400</v>
      </c>
      <c r="EX47" s="39">
        <v>11800</v>
      </c>
      <c r="EY47" s="39">
        <v>2700000</v>
      </c>
      <c r="EZ47" s="39">
        <v>2040300</v>
      </c>
      <c r="FB47" s="39">
        <v>58300</v>
      </c>
      <c r="FC47" s="39">
        <v>270000</v>
      </c>
      <c r="FE47" s="39">
        <v>4400</v>
      </c>
      <c r="FF47" s="39">
        <v>535000</v>
      </c>
      <c r="FH47" s="39">
        <v>4449700</v>
      </c>
      <c r="FI47" s="39">
        <v>160400</v>
      </c>
      <c r="FJ47" s="39">
        <v>85000</v>
      </c>
      <c r="FK47" s="39">
        <v>64700</v>
      </c>
      <c r="FL47" s="39">
        <v>0</v>
      </c>
      <c r="FM47" s="39">
        <v>6100</v>
      </c>
      <c r="FN47" s="39">
        <v>621200</v>
      </c>
      <c r="FO47" s="39">
        <v>127500</v>
      </c>
      <c r="FQ47" s="39">
        <v>56700</v>
      </c>
      <c r="FR47" s="39">
        <v>44500</v>
      </c>
      <c r="FT47" s="39">
        <v>20200</v>
      </c>
      <c r="FU47" s="39">
        <v>862000</v>
      </c>
      <c r="FW47" s="39">
        <v>1011700</v>
      </c>
      <c r="FX47" s="39">
        <v>497800</v>
      </c>
      <c r="FY47" s="39">
        <v>290700</v>
      </c>
      <c r="FZ47" s="39">
        <v>145900</v>
      </c>
      <c r="GA47" s="39">
        <v>0</v>
      </c>
      <c r="GB47" s="39">
        <v>14200</v>
      </c>
      <c r="GC47" s="39">
        <v>5867700</v>
      </c>
      <c r="GD47" s="39">
        <v>4898800</v>
      </c>
      <c r="GF47" s="39">
        <v>167800</v>
      </c>
      <c r="GG47" s="39">
        <v>113400</v>
      </c>
      <c r="GI47" s="39">
        <v>45700</v>
      </c>
      <c r="GJ47" s="39">
        <v>2667100</v>
      </c>
      <c r="GL47" s="39">
        <v>6032800</v>
      </c>
      <c r="GM47" s="39">
        <v>2620800</v>
      </c>
      <c r="GN47" s="39">
        <v>234300</v>
      </c>
      <c r="GO47" s="39">
        <v>71300</v>
      </c>
      <c r="GP47" s="39">
        <v>11700</v>
      </c>
      <c r="GQ47" s="39">
        <v>1001000</v>
      </c>
      <c r="GR47" s="39">
        <v>192900</v>
      </c>
      <c r="GS47" s="39">
        <v>83900</v>
      </c>
      <c r="GT47" s="39">
        <v>173000</v>
      </c>
      <c r="GU47" s="39">
        <v>22200</v>
      </c>
      <c r="GV47" s="39">
        <v>1059600</v>
      </c>
      <c r="GW47" s="39">
        <v>2072100</v>
      </c>
      <c r="GX47" s="39">
        <v>566800</v>
      </c>
      <c r="GY47" s="39">
        <v>705300</v>
      </c>
      <c r="GZ47" s="39">
        <v>158300</v>
      </c>
      <c r="HA47" s="39">
        <v>26000</v>
      </c>
      <c r="HB47" s="39">
        <v>8600200</v>
      </c>
      <c r="HC47" s="39">
        <v>7113300</v>
      </c>
      <c r="HD47" s="39">
        <v>236500</v>
      </c>
      <c r="HE47" s="39">
        <v>423600</v>
      </c>
      <c r="HF47" s="39">
        <v>50100</v>
      </c>
      <c r="HG47" s="39">
        <v>3213200</v>
      </c>
      <c r="HH47" s="39">
        <v>11538500</v>
      </c>
      <c r="HI47" s="39">
        <v>2822400</v>
      </c>
      <c r="HJ47" s="39">
        <v>2974400</v>
      </c>
      <c r="HK47" s="39">
        <v>105000</v>
      </c>
      <c r="HM47" s="39">
        <v>5202200</v>
      </c>
      <c r="HN47" s="39">
        <v>127500</v>
      </c>
      <c r="HO47" s="39">
        <v>59900</v>
      </c>
      <c r="HP47" s="39">
        <v>50600</v>
      </c>
      <c r="HQ47" s="39">
        <v>785200</v>
      </c>
      <c r="HR47" s="39">
        <v>554500</v>
      </c>
      <c r="HS47" s="39">
        <v>44500</v>
      </c>
      <c r="HT47" s="39">
        <v>129500</v>
      </c>
      <c r="HU47" s="39">
        <v>1349600</v>
      </c>
      <c r="HV47" s="39">
        <v>1228500</v>
      </c>
      <c r="HW47" s="39">
        <v>141700</v>
      </c>
      <c r="HY47" s="39">
        <v>15000</v>
      </c>
      <c r="IA47" s="39">
        <v>4896600</v>
      </c>
      <c r="IB47" s="39">
        <v>12200</v>
      </c>
      <c r="IC47" s="39">
        <v>9093200</v>
      </c>
      <c r="ID47" s="39">
        <v>8836400</v>
      </c>
      <c r="IE47" s="39">
        <v>214100</v>
      </c>
      <c r="IG47" s="39">
        <v>8947100</v>
      </c>
      <c r="IH47" s="39">
        <v>163200</v>
      </c>
      <c r="II47" s="39">
        <v>389600</v>
      </c>
      <c r="IJ47" s="39">
        <v>1982200</v>
      </c>
      <c r="IK47" s="39">
        <v>988800</v>
      </c>
      <c r="IL47" s="39">
        <v>692800</v>
      </c>
      <c r="IM47" s="39">
        <v>106700</v>
      </c>
      <c r="IN47" s="39">
        <v>108200</v>
      </c>
      <c r="IO47" s="39">
        <v>3401000</v>
      </c>
      <c r="IP47" s="39">
        <v>2517600</v>
      </c>
      <c r="IQ47" s="39">
        <v>332800</v>
      </c>
      <c r="IS47" s="39">
        <v>870900</v>
      </c>
      <c r="IU47" s="39">
        <v>17123200</v>
      </c>
      <c r="IV47" s="39">
        <v>26900</v>
      </c>
      <c r="IW47" s="39">
        <v>22402200</v>
      </c>
      <c r="IX47" s="39">
        <v>303500</v>
      </c>
      <c r="IY47" s="39">
        <v>80100</v>
      </c>
      <c r="IZ47" s="39">
        <v>6900</v>
      </c>
      <c r="JA47" s="39">
        <v>3600</v>
      </c>
      <c r="JB47" s="39">
        <v>1001600</v>
      </c>
      <c r="JC47" s="39">
        <v>58700</v>
      </c>
      <c r="JD47" s="39">
        <v>28300</v>
      </c>
      <c r="JE47" s="39">
        <v>6100</v>
      </c>
      <c r="JF47" s="39">
        <v>151800</v>
      </c>
      <c r="JH47" s="39">
        <v>8100</v>
      </c>
      <c r="JJ47" s="39">
        <v>339900</v>
      </c>
      <c r="JK47" s="39">
        <v>36800</v>
      </c>
      <c r="JL47" s="39">
        <v>34400</v>
      </c>
      <c r="JN47" s="39">
        <v>141600</v>
      </c>
      <c r="JP47" s="39">
        <v>76900</v>
      </c>
      <c r="JQ47" s="39">
        <v>951000</v>
      </c>
      <c r="JR47" s="39">
        <v>0</v>
      </c>
      <c r="JS47" s="39">
        <v>1323300</v>
      </c>
      <c r="JT47" s="39">
        <v>1035300</v>
      </c>
      <c r="JU47" s="39">
        <v>153300</v>
      </c>
      <c r="JV47" s="39">
        <v>7400</v>
      </c>
      <c r="JW47" s="39">
        <v>4000</v>
      </c>
      <c r="JX47" s="39">
        <v>1825700</v>
      </c>
      <c r="JY47" s="39">
        <v>379700</v>
      </c>
      <c r="JZ47" s="39">
        <v>1029700</v>
      </c>
      <c r="KA47" s="39">
        <v>9500</v>
      </c>
      <c r="KB47" s="39">
        <v>193000</v>
      </c>
      <c r="KD47" s="39">
        <v>14300</v>
      </c>
      <c r="KF47" s="39">
        <v>967400</v>
      </c>
      <c r="KG47" s="39">
        <v>103500</v>
      </c>
      <c r="KH47" s="39">
        <v>86400</v>
      </c>
      <c r="KJ47" s="39">
        <v>252300</v>
      </c>
      <c r="KL47" s="39">
        <v>157300</v>
      </c>
      <c r="KM47" s="39">
        <v>3492700</v>
      </c>
      <c r="KN47" s="39">
        <v>0</v>
      </c>
      <c r="KO47" s="39">
        <v>3794900</v>
      </c>
      <c r="KP47" s="39">
        <v>1295000</v>
      </c>
      <c r="KR47" s="39">
        <v>127500</v>
      </c>
      <c r="KS47" s="39">
        <v>2387600</v>
      </c>
      <c r="KT47" s="39">
        <v>0</v>
      </c>
      <c r="KU47" s="39">
        <v>111300</v>
      </c>
      <c r="KX47" s="39">
        <v>0</v>
      </c>
      <c r="KY47" s="39">
        <v>611100</v>
      </c>
      <c r="KZ47" s="39">
        <v>554500</v>
      </c>
      <c r="LA47" s="39">
        <v>12100</v>
      </c>
      <c r="LB47" s="39">
        <v>105300</v>
      </c>
      <c r="LC47" s="39">
        <v>724400</v>
      </c>
      <c r="LD47" s="39">
        <v>963100</v>
      </c>
      <c r="LE47" s="39">
        <v>85000</v>
      </c>
      <c r="LH47" s="39">
        <v>0</v>
      </c>
      <c r="LI47" s="39">
        <v>1740100</v>
      </c>
      <c r="LJ47" s="39">
        <v>6100</v>
      </c>
      <c r="LK47" s="39">
        <v>5192100</v>
      </c>
      <c r="LL47" s="39">
        <v>3396500</v>
      </c>
      <c r="LO47" s="39">
        <v>129100</v>
      </c>
      <c r="LP47" s="39">
        <v>3696800</v>
      </c>
      <c r="LQ47" s="39">
        <v>0</v>
      </c>
      <c r="LR47" s="39">
        <v>137200</v>
      </c>
      <c r="LU47" s="39">
        <v>0</v>
      </c>
      <c r="LV47" s="39">
        <v>759500</v>
      </c>
      <c r="LW47" s="39">
        <v>692800</v>
      </c>
      <c r="LX47" s="39">
        <v>26500</v>
      </c>
      <c r="LY47" s="39">
        <v>82600</v>
      </c>
      <c r="LZ47" s="39">
        <v>1727300</v>
      </c>
      <c r="MA47" s="39">
        <v>1861500</v>
      </c>
      <c r="MB47" s="39">
        <v>189200</v>
      </c>
      <c r="ME47" s="39">
        <v>0</v>
      </c>
      <c r="MF47" s="39">
        <v>5488500</v>
      </c>
      <c r="MG47" s="39">
        <v>11900</v>
      </c>
      <c r="MH47" s="39">
        <v>11103900</v>
      </c>
      <c r="MI47" s="39">
        <v>1375900</v>
      </c>
      <c r="MJ47" s="39">
        <v>24900</v>
      </c>
      <c r="MM47" s="39">
        <v>1813000</v>
      </c>
      <c r="MN47" s="39">
        <v>16200</v>
      </c>
      <c r="MO47" s="39">
        <v>1200</v>
      </c>
      <c r="MP47" s="39">
        <v>22300</v>
      </c>
      <c r="MQ47" s="39">
        <v>1600</v>
      </c>
      <c r="MR47" s="39">
        <v>22300</v>
      </c>
      <c r="MS47" s="39">
        <v>0</v>
      </c>
      <c r="MT47" s="39">
        <v>24300</v>
      </c>
      <c r="MU47" s="39">
        <v>24200</v>
      </c>
      <c r="MV47" s="39">
        <v>285300</v>
      </c>
      <c r="MW47" s="39">
        <v>228600</v>
      </c>
      <c r="MX47" s="39">
        <v>22300</v>
      </c>
      <c r="MZ47" s="39">
        <v>15000</v>
      </c>
      <c r="NB47" s="39">
        <v>2205500</v>
      </c>
      <c r="NC47" s="39">
        <v>6100</v>
      </c>
      <c r="ND47" s="39">
        <v>2577800</v>
      </c>
      <c r="NE47" s="39">
        <v>4404600</v>
      </c>
      <c r="NF47" s="39">
        <v>60800</v>
      </c>
      <c r="NI47" s="39">
        <v>3424600</v>
      </c>
      <c r="NJ47" s="39">
        <v>26000</v>
      </c>
      <c r="NK47" s="39">
        <v>9900</v>
      </c>
      <c r="NL47" s="39">
        <v>952500</v>
      </c>
      <c r="NM47" s="39">
        <v>4800</v>
      </c>
      <c r="NN47" s="39">
        <v>36300</v>
      </c>
      <c r="NO47" s="39">
        <v>0</v>
      </c>
      <c r="NP47" s="39">
        <v>65900</v>
      </c>
      <c r="NQ47" s="39">
        <v>25600</v>
      </c>
      <c r="NR47" s="39">
        <v>706300</v>
      </c>
      <c r="NS47" s="39">
        <v>552600</v>
      </c>
      <c r="NT47" s="39">
        <v>57200</v>
      </c>
      <c r="NV47" s="39">
        <v>870900</v>
      </c>
      <c r="NX47" s="39">
        <v>8142000</v>
      </c>
      <c r="NY47" s="39">
        <v>15000</v>
      </c>
      <c r="NZ47" s="39">
        <v>7503400</v>
      </c>
      <c r="OA47" s="39">
        <v>14200</v>
      </c>
      <c r="OB47" s="39">
        <v>24300</v>
      </c>
      <c r="OC47" s="39">
        <v>12100</v>
      </c>
      <c r="OE47" s="39">
        <v>1200</v>
      </c>
      <c r="OF47" s="39">
        <v>14200</v>
      </c>
      <c r="OG47" s="39">
        <v>2000</v>
      </c>
      <c r="OH47" s="39">
        <v>0</v>
      </c>
      <c r="OI47" s="39">
        <v>356100</v>
      </c>
      <c r="OJ47" s="39">
        <v>21800</v>
      </c>
      <c r="OK47" s="39">
        <v>31400</v>
      </c>
      <c r="OM47" s="39">
        <v>27200</v>
      </c>
      <c r="ON47" s="39">
        <v>585100</v>
      </c>
      <c r="OP47" s="39">
        <v>3300</v>
      </c>
      <c r="OQ47" s="39">
        <v>27600</v>
      </c>
      <c r="OR47" s="39">
        <v>2300</v>
      </c>
      <c r="OS47" s="39">
        <v>0</v>
      </c>
      <c r="OT47" s="39">
        <v>1338100</v>
      </c>
      <c r="OU47" s="39">
        <v>40800</v>
      </c>
      <c r="OV47" s="39">
        <v>2988600</v>
      </c>
      <c r="OW47" s="39">
        <v>105000</v>
      </c>
      <c r="OY47" s="39">
        <v>5226500</v>
      </c>
      <c r="OZ47" s="39">
        <v>127500</v>
      </c>
      <c r="PA47" s="39">
        <v>59900</v>
      </c>
      <c r="PB47" s="39">
        <v>62700</v>
      </c>
      <c r="PC47" s="39">
        <v>785200</v>
      </c>
      <c r="PD47" s="39">
        <v>554500</v>
      </c>
      <c r="PE47" s="39">
        <v>45700</v>
      </c>
      <c r="PF47" s="39">
        <v>129500</v>
      </c>
      <c r="PG47" s="39">
        <v>1363800</v>
      </c>
      <c r="PH47" s="39">
        <v>1230500</v>
      </c>
      <c r="PI47" s="39">
        <v>141700</v>
      </c>
      <c r="PK47" s="39">
        <v>15000</v>
      </c>
      <c r="PM47" s="39">
        <v>5252700</v>
      </c>
      <c r="PN47" s="39">
        <v>12200</v>
      </c>
      <c r="PO47" s="39">
        <v>9115000</v>
      </c>
      <c r="PP47" s="39">
        <v>8867800</v>
      </c>
      <c r="PQ47" s="39">
        <v>214100</v>
      </c>
      <c r="PS47" s="39">
        <v>8974300</v>
      </c>
      <c r="PT47" s="39">
        <v>163200</v>
      </c>
      <c r="PU47" s="39">
        <v>389600</v>
      </c>
      <c r="PV47" s="39">
        <v>2567300</v>
      </c>
      <c r="PW47" s="39">
        <v>988800</v>
      </c>
      <c r="PX47" s="39">
        <v>692800</v>
      </c>
      <c r="PY47" s="39">
        <v>110000</v>
      </c>
      <c r="PZ47" s="39">
        <v>108200</v>
      </c>
      <c r="QA47" s="39">
        <v>3428600</v>
      </c>
      <c r="QB47" s="39">
        <v>2519900</v>
      </c>
      <c r="QC47" s="39">
        <v>332800</v>
      </c>
      <c r="QE47" s="39">
        <v>870900</v>
      </c>
      <c r="QG47" s="39">
        <v>18461300</v>
      </c>
      <c r="QH47" s="39">
        <v>26900</v>
      </c>
      <c r="QI47" s="39">
        <v>22443000</v>
      </c>
    </row>
    <row r="48" spans="1:451" x14ac:dyDescent="0.25">
      <c r="A48" s="39">
        <v>2007</v>
      </c>
      <c r="B48" s="39">
        <v>3963300</v>
      </c>
      <c r="C48" s="39">
        <v>152600</v>
      </c>
      <c r="D48" s="39">
        <v>4000</v>
      </c>
      <c r="E48" s="39">
        <v>174000</v>
      </c>
      <c r="F48" s="39">
        <v>6332800</v>
      </c>
      <c r="H48" s="39">
        <v>174000</v>
      </c>
      <c r="J48" s="39">
        <v>1368700</v>
      </c>
      <c r="K48" s="39">
        <v>245900</v>
      </c>
      <c r="L48" s="39">
        <v>4000</v>
      </c>
      <c r="M48" s="39">
        <v>524000</v>
      </c>
      <c r="N48" s="39">
        <v>576700</v>
      </c>
      <c r="O48" s="39">
        <v>96100</v>
      </c>
      <c r="P48" s="39">
        <v>186200</v>
      </c>
      <c r="Q48" s="39">
        <v>1783400</v>
      </c>
      <c r="R48" s="39">
        <v>1442700</v>
      </c>
      <c r="S48" s="39">
        <v>115300</v>
      </c>
      <c r="U48" s="39">
        <v>1167400</v>
      </c>
      <c r="V48" s="39">
        <v>13800</v>
      </c>
      <c r="W48" s="39">
        <v>78100</v>
      </c>
      <c r="X48" s="39">
        <v>7273100</v>
      </c>
      <c r="Y48" s="39">
        <v>24200</v>
      </c>
      <c r="Z48" s="39">
        <v>8616100</v>
      </c>
      <c r="AA48" s="39">
        <v>10909800</v>
      </c>
      <c r="AB48" s="39">
        <v>276700</v>
      </c>
      <c r="AC48" s="39">
        <v>4600</v>
      </c>
      <c r="AD48" s="39">
        <v>162500</v>
      </c>
      <c r="AE48" s="39">
        <v>9611100</v>
      </c>
      <c r="AG48" s="39">
        <v>224800</v>
      </c>
      <c r="AI48" s="39">
        <v>11648700</v>
      </c>
      <c r="AJ48" s="39">
        <v>8767200</v>
      </c>
      <c r="AK48" s="39">
        <v>7700</v>
      </c>
      <c r="AL48" s="39">
        <v>633500</v>
      </c>
      <c r="AM48" s="39">
        <v>733900</v>
      </c>
      <c r="AN48" s="39">
        <v>262600</v>
      </c>
      <c r="AO48" s="39">
        <v>124800</v>
      </c>
      <c r="AP48" s="39">
        <v>4618400</v>
      </c>
      <c r="AQ48" s="39">
        <v>2934800</v>
      </c>
      <c r="AR48" s="39">
        <v>252000</v>
      </c>
      <c r="AT48" s="39">
        <v>2686200</v>
      </c>
      <c r="AU48" s="39">
        <v>762000</v>
      </c>
      <c r="AV48" s="39">
        <v>123800</v>
      </c>
      <c r="AW48" s="39">
        <v>29665000</v>
      </c>
      <c r="AX48" s="39">
        <v>56800</v>
      </c>
      <c r="AY48" s="39">
        <v>20090400</v>
      </c>
      <c r="AZ48" s="39">
        <v>6100</v>
      </c>
      <c r="BA48" s="39">
        <v>27200</v>
      </c>
      <c r="BB48" s="39">
        <v>48600</v>
      </c>
      <c r="BC48" s="39">
        <v>6400</v>
      </c>
      <c r="BD48" s="39">
        <v>9200</v>
      </c>
      <c r="BE48" s="39">
        <v>3800</v>
      </c>
      <c r="BF48" s="39">
        <v>15200</v>
      </c>
      <c r="BH48" s="39">
        <v>4500</v>
      </c>
      <c r="BI48" s="39">
        <v>214800</v>
      </c>
      <c r="BJ48" s="39">
        <v>13800</v>
      </c>
      <c r="BK48" s="39">
        <v>145700</v>
      </c>
      <c r="BL48" s="39">
        <v>47000</v>
      </c>
      <c r="BM48" s="39">
        <v>201500</v>
      </c>
      <c r="BN48" s="39">
        <v>8800</v>
      </c>
      <c r="BO48" s="39">
        <v>40600</v>
      </c>
      <c r="BQ48" s="39">
        <v>11100</v>
      </c>
      <c r="BR48" s="39">
        <v>1057800</v>
      </c>
      <c r="BS48" s="39">
        <v>43400</v>
      </c>
      <c r="BT48" s="39">
        <v>32800</v>
      </c>
      <c r="BV48" s="39">
        <v>2400</v>
      </c>
      <c r="BW48" s="39">
        <v>3800</v>
      </c>
      <c r="BX48" s="39">
        <v>4700</v>
      </c>
      <c r="BZ48" s="39">
        <v>4500</v>
      </c>
      <c r="CA48" s="39">
        <v>61100</v>
      </c>
      <c r="CB48" s="39">
        <v>10500</v>
      </c>
      <c r="CC48" s="39">
        <v>93500</v>
      </c>
      <c r="CF48" s="39">
        <v>70800</v>
      </c>
      <c r="CG48" s="39">
        <v>8800</v>
      </c>
      <c r="CH48" s="39">
        <v>12100</v>
      </c>
      <c r="CK48" s="39">
        <v>11100</v>
      </c>
      <c r="CL48" s="39">
        <v>301200</v>
      </c>
      <c r="CM48" s="39">
        <v>33000</v>
      </c>
      <c r="CN48" s="39">
        <v>2600</v>
      </c>
      <c r="CO48" s="39">
        <v>3800</v>
      </c>
      <c r="CP48" s="39">
        <v>4000</v>
      </c>
      <c r="CR48" s="39">
        <v>2000</v>
      </c>
      <c r="CU48" s="39">
        <v>72800</v>
      </c>
      <c r="CV48" s="39">
        <v>1500</v>
      </c>
      <c r="CW48" s="39">
        <v>6900</v>
      </c>
      <c r="CZ48" s="39">
        <v>27800</v>
      </c>
      <c r="DA48" s="39">
        <v>72600</v>
      </c>
      <c r="DC48" s="39">
        <v>4500</v>
      </c>
      <c r="DG48" s="39">
        <v>375600</v>
      </c>
      <c r="DH48" s="39">
        <v>5000</v>
      </c>
      <c r="DI48" s="39">
        <v>13200</v>
      </c>
      <c r="DL48" s="39">
        <v>2600</v>
      </c>
      <c r="DM48" s="39">
        <v>2800</v>
      </c>
      <c r="DO48" s="39">
        <v>8500</v>
      </c>
      <c r="DQ48" s="39">
        <v>80900</v>
      </c>
      <c r="DR48" s="39">
        <v>1800</v>
      </c>
      <c r="DS48" s="39">
        <v>45300</v>
      </c>
      <c r="DW48" s="39">
        <v>19200</v>
      </c>
      <c r="DX48" s="39">
        <v>58100</v>
      </c>
      <c r="DZ48" s="39">
        <v>24000</v>
      </c>
      <c r="ED48" s="39">
        <v>381000</v>
      </c>
      <c r="EE48" s="39">
        <v>5400</v>
      </c>
      <c r="EF48" s="39">
        <v>94500</v>
      </c>
      <c r="EG48" s="39">
        <v>6200</v>
      </c>
      <c r="EI48" s="39">
        <v>8500</v>
      </c>
      <c r="EJ48" s="39">
        <v>449000</v>
      </c>
      <c r="EK48" s="39">
        <v>46500</v>
      </c>
      <c r="EM48" s="39">
        <v>23500</v>
      </c>
      <c r="EN48" s="39">
        <v>109000</v>
      </c>
      <c r="EQ48" s="39">
        <v>175500</v>
      </c>
      <c r="ES48" s="39">
        <v>820000</v>
      </c>
      <c r="ET48" s="39">
        <v>56200</v>
      </c>
      <c r="EU48" s="39">
        <v>308000</v>
      </c>
      <c r="EV48" s="39">
        <v>12500</v>
      </c>
      <c r="EX48" s="39">
        <v>18500</v>
      </c>
      <c r="EY48" s="39">
        <v>4100000</v>
      </c>
      <c r="EZ48" s="39">
        <v>1879700</v>
      </c>
      <c r="FB48" s="39">
        <v>70000</v>
      </c>
      <c r="FC48" s="39">
        <v>280000</v>
      </c>
      <c r="FF48" s="39">
        <v>472000</v>
      </c>
      <c r="FH48" s="39">
        <v>3999800</v>
      </c>
      <c r="FI48" s="39">
        <v>173700</v>
      </c>
      <c r="FJ48" s="39">
        <v>66800</v>
      </c>
      <c r="FK48" s="39">
        <v>64300</v>
      </c>
      <c r="FM48" s="39">
        <v>19400</v>
      </c>
      <c r="FN48" s="39">
        <v>831600</v>
      </c>
      <c r="FO48" s="39">
        <v>131500</v>
      </c>
      <c r="FQ48" s="39">
        <v>50600</v>
      </c>
      <c r="FR48" s="39">
        <v>36400</v>
      </c>
      <c r="FT48" s="39">
        <v>20200</v>
      </c>
      <c r="FU48" s="39">
        <v>900400</v>
      </c>
      <c r="FW48" s="39">
        <v>1003600</v>
      </c>
      <c r="FX48" s="39">
        <v>313600</v>
      </c>
      <c r="FY48" s="39">
        <v>217700</v>
      </c>
      <c r="FZ48" s="39">
        <v>107700</v>
      </c>
      <c r="GB48" s="39">
        <v>37800</v>
      </c>
      <c r="GC48" s="39">
        <v>6985300</v>
      </c>
      <c r="GD48" s="39">
        <v>4354500</v>
      </c>
      <c r="GF48" s="39">
        <v>147000</v>
      </c>
      <c r="GG48" s="39">
        <v>87900</v>
      </c>
      <c r="GI48" s="39">
        <v>43200</v>
      </c>
      <c r="GJ48" s="39">
        <v>2000300</v>
      </c>
      <c r="GL48" s="39">
        <v>5171000</v>
      </c>
      <c r="GM48" s="39">
        <v>1442400</v>
      </c>
      <c r="GN48" s="39">
        <v>209900</v>
      </c>
      <c r="GO48" s="39">
        <v>70500</v>
      </c>
      <c r="GP48" s="39">
        <v>27900</v>
      </c>
      <c r="GQ48" s="39">
        <v>1287000</v>
      </c>
      <c r="GR48" s="39">
        <v>187200</v>
      </c>
      <c r="GS48" s="39">
        <v>77900</v>
      </c>
      <c r="GT48" s="39">
        <v>160600</v>
      </c>
      <c r="GU48" s="39">
        <v>20200</v>
      </c>
      <c r="GV48" s="39">
        <v>1080400</v>
      </c>
      <c r="GW48" s="39">
        <v>2044500</v>
      </c>
      <c r="GX48" s="39">
        <v>383600</v>
      </c>
      <c r="GY48" s="39">
        <v>671400</v>
      </c>
      <c r="GZ48" s="39">
        <v>120200</v>
      </c>
      <c r="HA48" s="39">
        <v>56300</v>
      </c>
      <c r="HB48" s="39">
        <v>11132300</v>
      </c>
      <c r="HC48" s="39">
        <v>6435700</v>
      </c>
      <c r="HD48" s="39">
        <v>225800</v>
      </c>
      <c r="HE48" s="39">
        <v>408500</v>
      </c>
      <c r="HF48" s="39">
        <v>43200</v>
      </c>
      <c r="HG48" s="39">
        <v>2483400</v>
      </c>
      <c r="HH48" s="39">
        <v>10255800</v>
      </c>
      <c r="HI48" s="39">
        <v>1659500</v>
      </c>
      <c r="HJ48" s="39">
        <v>3727100</v>
      </c>
      <c r="HK48" s="39">
        <v>82100</v>
      </c>
      <c r="HM48" s="39">
        <v>6276600</v>
      </c>
      <c r="HN48" s="39">
        <v>174000</v>
      </c>
      <c r="HO48" s="39">
        <v>81700</v>
      </c>
      <c r="HP48" s="39">
        <v>48600</v>
      </c>
      <c r="HQ48" s="39">
        <v>524000</v>
      </c>
      <c r="HR48" s="39">
        <v>576700</v>
      </c>
      <c r="HS48" s="39">
        <v>18200</v>
      </c>
      <c r="HT48" s="39">
        <v>186200</v>
      </c>
      <c r="HU48" s="39">
        <v>1600500</v>
      </c>
      <c r="HV48" s="39">
        <v>1442700</v>
      </c>
      <c r="HW48" s="39">
        <v>95100</v>
      </c>
      <c r="HY48" s="39">
        <v>13800</v>
      </c>
      <c r="IA48" s="39">
        <v>4838100</v>
      </c>
      <c r="IB48" s="39">
        <v>24200</v>
      </c>
      <c r="IC48" s="39">
        <v>8216300</v>
      </c>
      <c r="ID48" s="39">
        <v>10163300</v>
      </c>
      <c r="IE48" s="39">
        <v>156500</v>
      </c>
      <c r="IG48" s="39">
        <v>9507200</v>
      </c>
      <c r="IH48" s="39">
        <v>224800</v>
      </c>
      <c r="II48" s="39">
        <v>516400</v>
      </c>
      <c r="IJ48" s="39">
        <v>1823500</v>
      </c>
      <c r="IK48" s="39">
        <v>633500</v>
      </c>
      <c r="IL48" s="39">
        <v>733900</v>
      </c>
      <c r="IM48" s="39">
        <v>36800</v>
      </c>
      <c r="IN48" s="39">
        <v>124800</v>
      </c>
      <c r="IO48" s="39">
        <v>4149800</v>
      </c>
      <c r="IP48" s="39">
        <v>2934800</v>
      </c>
      <c r="IQ48" s="39">
        <v>208800</v>
      </c>
      <c r="IS48" s="39">
        <v>762000</v>
      </c>
      <c r="IU48" s="39">
        <v>17835200</v>
      </c>
      <c r="IV48" s="39">
        <v>56800</v>
      </c>
      <c r="IW48" s="39">
        <v>18382300</v>
      </c>
      <c r="IX48" s="39">
        <v>380400</v>
      </c>
      <c r="IY48" s="39">
        <v>60700</v>
      </c>
      <c r="IZ48" s="39">
        <v>4000</v>
      </c>
      <c r="JA48" s="39">
        <v>6100</v>
      </c>
      <c r="JB48" s="39">
        <v>1228200</v>
      </c>
      <c r="JC48" s="39">
        <v>78900</v>
      </c>
      <c r="JD48" s="39">
        <v>24300</v>
      </c>
      <c r="JE48" s="39">
        <v>4000</v>
      </c>
      <c r="JF48" s="39">
        <v>78900</v>
      </c>
      <c r="JH48" s="39">
        <v>4000</v>
      </c>
      <c r="JJ48" s="39">
        <v>398600</v>
      </c>
      <c r="JK48" s="39">
        <v>38500</v>
      </c>
      <c r="JL48" s="39">
        <v>28300</v>
      </c>
      <c r="JN48" s="39">
        <v>87000</v>
      </c>
      <c r="JP48" s="39">
        <v>74900</v>
      </c>
      <c r="JQ48" s="39">
        <v>912600</v>
      </c>
      <c r="JS48" s="39">
        <v>1173500</v>
      </c>
      <c r="JT48" s="39">
        <v>1195300</v>
      </c>
      <c r="JU48" s="39">
        <v>102100</v>
      </c>
      <c r="JV48" s="39">
        <v>4600</v>
      </c>
      <c r="JW48" s="39">
        <v>6800</v>
      </c>
      <c r="JX48" s="39">
        <v>1950400</v>
      </c>
      <c r="JY48" s="39">
        <v>493500</v>
      </c>
      <c r="JZ48" s="39">
        <v>816500</v>
      </c>
      <c r="KA48" s="39">
        <v>7700</v>
      </c>
      <c r="KB48" s="39">
        <v>105400</v>
      </c>
      <c r="KD48" s="39">
        <v>4300</v>
      </c>
      <c r="KF48" s="39">
        <v>1204500</v>
      </c>
      <c r="KG48" s="39">
        <v>97700</v>
      </c>
      <c r="KH48" s="39">
        <v>72900</v>
      </c>
      <c r="KJ48" s="39">
        <v>202800</v>
      </c>
      <c r="KL48" s="39">
        <v>119800</v>
      </c>
      <c r="KM48" s="39">
        <v>3374700</v>
      </c>
      <c r="KO48" s="39">
        <v>3211400</v>
      </c>
      <c r="KP48" s="39">
        <v>1618700</v>
      </c>
      <c r="KR48" s="39">
        <v>167900</v>
      </c>
      <c r="KS48" s="39">
        <v>3025000</v>
      </c>
      <c r="KU48" s="39">
        <v>153800</v>
      </c>
      <c r="KY48" s="39">
        <v>433000</v>
      </c>
      <c r="KZ48" s="39">
        <v>576700</v>
      </c>
      <c r="LA48" s="39">
        <v>6100</v>
      </c>
      <c r="LB48" s="39">
        <v>151800</v>
      </c>
      <c r="LC48" s="39">
        <v>951000</v>
      </c>
      <c r="LD48" s="39">
        <v>1163500</v>
      </c>
      <c r="LE48" s="39">
        <v>50600</v>
      </c>
      <c r="LH48" s="39">
        <v>3200</v>
      </c>
      <c r="LI48" s="39">
        <v>1734100</v>
      </c>
      <c r="LJ48" s="39">
        <v>12900</v>
      </c>
      <c r="LK48" s="39">
        <v>4742100</v>
      </c>
      <c r="LL48" s="39">
        <v>3853700</v>
      </c>
      <c r="LO48" s="39">
        <v>155700</v>
      </c>
      <c r="LP48" s="39">
        <v>4154900</v>
      </c>
      <c r="LR48" s="39">
        <v>198100</v>
      </c>
      <c r="LV48" s="39">
        <v>511800</v>
      </c>
      <c r="LW48" s="39">
        <v>733900</v>
      </c>
      <c r="LX48" s="39">
        <v>8400</v>
      </c>
      <c r="LY48" s="39">
        <v>95300</v>
      </c>
      <c r="LZ48" s="39">
        <v>2317900</v>
      </c>
      <c r="MA48" s="39">
        <v>2309600</v>
      </c>
      <c r="MB48" s="39">
        <v>99100</v>
      </c>
      <c r="ME48" s="39">
        <v>4000</v>
      </c>
      <c r="MF48" s="39">
        <v>5388700</v>
      </c>
      <c r="MG48" s="39">
        <v>29200</v>
      </c>
      <c r="MH48" s="39">
        <v>9094800</v>
      </c>
      <c r="MI48" s="39">
        <v>1728000</v>
      </c>
      <c r="MJ48" s="39">
        <v>21400</v>
      </c>
      <c r="MM48" s="39">
        <v>2023400</v>
      </c>
      <c r="MN48" s="39">
        <v>20200</v>
      </c>
      <c r="MO48" s="39">
        <v>2800</v>
      </c>
      <c r="MP48" s="39">
        <v>24300</v>
      </c>
      <c r="MR48" s="39">
        <v>12100</v>
      </c>
      <c r="MT48" s="39">
        <v>8100</v>
      </c>
      <c r="MU48" s="39">
        <v>34400</v>
      </c>
      <c r="MV48" s="39">
        <v>250900</v>
      </c>
      <c r="MW48" s="39">
        <v>240700</v>
      </c>
      <c r="MX48" s="39">
        <v>16200</v>
      </c>
      <c r="MZ48" s="39">
        <v>13800</v>
      </c>
      <c r="NB48" s="39">
        <v>2191400</v>
      </c>
      <c r="NC48" s="39">
        <v>11300</v>
      </c>
      <c r="ND48" s="39">
        <v>2300700</v>
      </c>
      <c r="NE48" s="39">
        <v>5114300</v>
      </c>
      <c r="NF48" s="39">
        <v>54400</v>
      </c>
      <c r="NI48" s="39">
        <v>3401900</v>
      </c>
      <c r="NJ48" s="39">
        <v>26700</v>
      </c>
      <c r="NK48" s="39">
        <v>22900</v>
      </c>
      <c r="NL48" s="39">
        <v>1007000</v>
      </c>
      <c r="NN48" s="39">
        <v>16300</v>
      </c>
      <c r="NP48" s="39">
        <v>24100</v>
      </c>
      <c r="NQ48" s="39">
        <v>29500</v>
      </c>
      <c r="NR48" s="39">
        <v>627400</v>
      </c>
      <c r="NS48" s="39">
        <v>527500</v>
      </c>
      <c r="NT48" s="39">
        <v>36800</v>
      </c>
      <c r="NV48" s="39">
        <v>762000</v>
      </c>
      <c r="NX48" s="39">
        <v>9071800</v>
      </c>
      <c r="NY48" s="39">
        <v>27600</v>
      </c>
      <c r="NZ48" s="39">
        <v>6076100</v>
      </c>
      <c r="OA48" s="39">
        <v>26300</v>
      </c>
      <c r="OB48" s="39">
        <v>28300</v>
      </c>
      <c r="OC48" s="39">
        <v>10100</v>
      </c>
      <c r="OF48" s="39">
        <v>22300</v>
      </c>
      <c r="OI48" s="39">
        <v>390500</v>
      </c>
      <c r="OJ48" s="39">
        <v>16200</v>
      </c>
      <c r="OK48" s="39">
        <v>75100</v>
      </c>
      <c r="OM48" s="39">
        <v>47600</v>
      </c>
      <c r="ON48" s="39">
        <v>508000</v>
      </c>
      <c r="OQ48" s="39">
        <v>60100</v>
      </c>
      <c r="OT48" s="39">
        <v>1574000</v>
      </c>
      <c r="OU48" s="39">
        <v>48600</v>
      </c>
      <c r="OV48" s="39">
        <v>3753400</v>
      </c>
      <c r="OW48" s="39">
        <v>82100</v>
      </c>
      <c r="OY48" s="39">
        <v>6304900</v>
      </c>
      <c r="OZ48" s="39">
        <v>174000</v>
      </c>
      <c r="PA48" s="39">
        <v>81700</v>
      </c>
      <c r="PB48" s="39">
        <v>58700</v>
      </c>
      <c r="PC48" s="39">
        <v>524000</v>
      </c>
      <c r="PD48" s="39">
        <v>576700</v>
      </c>
      <c r="PE48" s="39">
        <v>18200</v>
      </c>
      <c r="PF48" s="39">
        <v>186200</v>
      </c>
      <c r="PG48" s="39">
        <v>1622800</v>
      </c>
      <c r="PH48" s="39">
        <v>1442700</v>
      </c>
      <c r="PI48" s="39">
        <v>95100</v>
      </c>
      <c r="PK48" s="39">
        <v>13800</v>
      </c>
      <c r="PM48" s="39">
        <v>5228600</v>
      </c>
      <c r="PN48" s="39">
        <v>24200</v>
      </c>
      <c r="PO48" s="39">
        <v>8232500</v>
      </c>
      <c r="PP48" s="39">
        <v>10238400</v>
      </c>
      <c r="PQ48" s="39">
        <v>156500</v>
      </c>
      <c r="PS48" s="39">
        <v>9554800</v>
      </c>
      <c r="PT48" s="39">
        <v>224800</v>
      </c>
      <c r="PU48" s="39">
        <v>516400</v>
      </c>
      <c r="PV48" s="39">
        <v>2331500</v>
      </c>
      <c r="PW48" s="39">
        <v>633500</v>
      </c>
      <c r="PX48" s="39">
        <v>733900</v>
      </c>
      <c r="PY48" s="39">
        <v>36800</v>
      </c>
      <c r="PZ48" s="39">
        <v>124800</v>
      </c>
      <c r="QA48" s="39">
        <v>4209900</v>
      </c>
      <c r="QB48" s="39">
        <v>2934800</v>
      </c>
      <c r="QC48" s="39">
        <v>208800</v>
      </c>
      <c r="QE48" s="39">
        <v>762000</v>
      </c>
      <c r="QG48" s="39">
        <v>19409200</v>
      </c>
      <c r="QH48" s="39">
        <v>56800</v>
      </c>
      <c r="QI48" s="39">
        <v>18430900</v>
      </c>
    </row>
    <row r="49" spans="1:451" x14ac:dyDescent="0.25">
      <c r="A49" s="39">
        <v>2008</v>
      </c>
      <c r="B49" s="39">
        <v>3503600</v>
      </c>
      <c r="C49" s="39">
        <v>125400</v>
      </c>
      <c r="E49" s="39">
        <v>161800</v>
      </c>
      <c r="F49" s="39">
        <v>6495900</v>
      </c>
      <c r="H49" s="39">
        <v>42400</v>
      </c>
      <c r="J49" s="39">
        <v>1172900</v>
      </c>
      <c r="K49" s="39">
        <v>232800</v>
      </c>
      <c r="M49" s="39">
        <v>625200</v>
      </c>
      <c r="N49" s="39">
        <v>700200</v>
      </c>
      <c r="O49" s="39">
        <v>82400</v>
      </c>
      <c r="P49" s="39">
        <v>184000</v>
      </c>
      <c r="Q49" s="39">
        <v>1448400</v>
      </c>
      <c r="R49" s="39">
        <v>1576100</v>
      </c>
      <c r="S49" s="39">
        <v>123400</v>
      </c>
      <c r="U49" s="39">
        <v>1195400</v>
      </c>
      <c r="V49" s="39">
        <v>6900</v>
      </c>
      <c r="W49" s="39">
        <v>64700</v>
      </c>
      <c r="X49" s="39">
        <v>6976800</v>
      </c>
      <c r="Y49" s="39">
        <v>15800</v>
      </c>
      <c r="Z49" s="39">
        <v>10015500</v>
      </c>
      <c r="AA49" s="39">
        <v>11785800</v>
      </c>
      <c r="AB49" s="39">
        <v>265500</v>
      </c>
      <c r="AD49" s="39">
        <v>195000</v>
      </c>
      <c r="AE49" s="39">
        <v>12644900</v>
      </c>
      <c r="AG49" s="39">
        <v>67000</v>
      </c>
      <c r="AI49" s="39">
        <v>10642800</v>
      </c>
      <c r="AJ49" s="39">
        <v>9187100</v>
      </c>
      <c r="AL49" s="39">
        <v>861100</v>
      </c>
      <c r="AM49" s="39">
        <v>1043200</v>
      </c>
      <c r="AN49" s="39">
        <v>230100</v>
      </c>
      <c r="AO49" s="39">
        <v>161100</v>
      </c>
      <c r="AP49" s="39">
        <v>4272600</v>
      </c>
      <c r="AQ49" s="39">
        <v>3564500</v>
      </c>
      <c r="AR49" s="39">
        <v>297200</v>
      </c>
      <c r="AT49" s="39">
        <v>3335900</v>
      </c>
      <c r="AU49" s="39">
        <v>344700</v>
      </c>
      <c r="AV49" s="39">
        <v>105600</v>
      </c>
      <c r="AW49" s="39">
        <v>28947400</v>
      </c>
      <c r="AX49" s="39">
        <v>37900</v>
      </c>
      <c r="AY49" s="39">
        <v>28619200</v>
      </c>
      <c r="AZ49" s="39">
        <v>6300</v>
      </c>
      <c r="BA49" s="39">
        <v>32700</v>
      </c>
      <c r="BB49" s="39">
        <v>45100</v>
      </c>
      <c r="BC49" s="39">
        <v>9800</v>
      </c>
      <c r="BD49" s="39">
        <v>9800</v>
      </c>
      <c r="BE49" s="39">
        <v>3200</v>
      </c>
      <c r="BF49" s="39">
        <v>17000</v>
      </c>
      <c r="BH49" s="39">
        <v>7300</v>
      </c>
      <c r="BI49" s="39">
        <v>198200</v>
      </c>
      <c r="BJ49" s="39">
        <v>21400</v>
      </c>
      <c r="BK49" s="39">
        <v>122500</v>
      </c>
      <c r="BL49" s="39">
        <v>74400</v>
      </c>
      <c r="BM49" s="39">
        <v>245900</v>
      </c>
      <c r="BN49" s="39">
        <v>7300</v>
      </c>
      <c r="BO49" s="39">
        <v>40800</v>
      </c>
      <c r="BQ49" s="39">
        <v>17100</v>
      </c>
      <c r="BR49" s="39">
        <v>941600</v>
      </c>
      <c r="BS49" s="39">
        <v>60400</v>
      </c>
      <c r="BT49" s="39">
        <v>30400</v>
      </c>
      <c r="BV49" s="39">
        <v>2800</v>
      </c>
      <c r="BW49" s="39">
        <v>3200</v>
      </c>
      <c r="BX49" s="39">
        <v>4900</v>
      </c>
      <c r="BZ49" s="39">
        <v>7300</v>
      </c>
      <c r="CA49" s="39">
        <v>54600</v>
      </c>
      <c r="CB49" s="39">
        <v>16200</v>
      </c>
      <c r="CC49" s="39">
        <v>80000</v>
      </c>
      <c r="CF49" s="39">
        <v>95300</v>
      </c>
      <c r="CG49" s="39">
        <v>7300</v>
      </c>
      <c r="CH49" s="39">
        <v>13000</v>
      </c>
      <c r="CK49" s="39">
        <v>17100</v>
      </c>
      <c r="CL49" s="39">
        <v>281200</v>
      </c>
      <c r="CM49" s="39">
        <v>42900</v>
      </c>
      <c r="CN49" s="39">
        <v>3400</v>
      </c>
      <c r="CO49" s="39">
        <v>4900</v>
      </c>
      <c r="CP49" s="39">
        <v>4000</v>
      </c>
      <c r="CR49" s="39">
        <v>2200</v>
      </c>
      <c r="CU49" s="39">
        <v>72800</v>
      </c>
      <c r="CV49" s="39">
        <v>3000</v>
      </c>
      <c r="CW49" s="39">
        <v>10200</v>
      </c>
      <c r="CZ49" s="39">
        <v>39300</v>
      </c>
      <c r="DA49" s="39">
        <v>88900</v>
      </c>
      <c r="DC49" s="39">
        <v>5100</v>
      </c>
      <c r="DG49" s="39">
        <v>326600</v>
      </c>
      <c r="DH49" s="39">
        <v>11700</v>
      </c>
      <c r="DI49" s="39">
        <v>11300</v>
      </c>
      <c r="DL49" s="39">
        <v>4900</v>
      </c>
      <c r="DM49" s="39">
        <v>3000</v>
      </c>
      <c r="DO49" s="39">
        <v>9900</v>
      </c>
      <c r="DQ49" s="39">
        <v>70800</v>
      </c>
      <c r="DR49" s="39">
        <v>2200</v>
      </c>
      <c r="DS49" s="39">
        <v>32300</v>
      </c>
      <c r="DW49" s="39">
        <v>35100</v>
      </c>
      <c r="DX49" s="39">
        <v>61700</v>
      </c>
      <c r="DZ49" s="39">
        <v>22700</v>
      </c>
      <c r="ED49" s="39">
        <v>333800</v>
      </c>
      <c r="EE49" s="39">
        <v>5800</v>
      </c>
      <c r="EF49" s="39">
        <v>97500</v>
      </c>
      <c r="EG49" s="39">
        <v>6700</v>
      </c>
      <c r="EI49" s="39">
        <v>19000</v>
      </c>
      <c r="EJ49" s="39">
        <v>382000</v>
      </c>
      <c r="EK49" s="39">
        <v>47000</v>
      </c>
      <c r="EM49" s="39">
        <v>19000</v>
      </c>
      <c r="EN49" s="39">
        <v>94000</v>
      </c>
      <c r="EQ49" s="39">
        <v>229000</v>
      </c>
      <c r="ES49" s="39">
        <v>785000</v>
      </c>
      <c r="ET49" s="39">
        <v>53000</v>
      </c>
      <c r="EU49" s="39">
        <v>258000</v>
      </c>
      <c r="EV49" s="39">
        <v>11000</v>
      </c>
      <c r="EX49" s="39">
        <v>35000</v>
      </c>
      <c r="EY49" s="39">
        <v>3150000</v>
      </c>
      <c r="EZ49" s="39">
        <v>1674700</v>
      </c>
      <c r="FB49" s="39">
        <v>48000</v>
      </c>
      <c r="FC49" s="39">
        <v>205000</v>
      </c>
      <c r="FF49" s="39">
        <v>600000</v>
      </c>
      <c r="FH49" s="39">
        <v>4449700</v>
      </c>
      <c r="FI49" s="39">
        <v>149500</v>
      </c>
      <c r="FJ49" s="39">
        <v>58700</v>
      </c>
      <c r="FK49" s="39">
        <v>53900</v>
      </c>
      <c r="FM49" s="39">
        <v>22300</v>
      </c>
      <c r="FN49" s="39">
        <v>704200</v>
      </c>
      <c r="FO49" s="39">
        <v>117400</v>
      </c>
      <c r="FQ49" s="39">
        <v>43300</v>
      </c>
      <c r="FR49" s="39">
        <v>26300</v>
      </c>
      <c r="FT49" s="39">
        <v>18200</v>
      </c>
      <c r="FU49" s="39">
        <v>847800</v>
      </c>
      <c r="FW49" s="39">
        <v>949000</v>
      </c>
      <c r="FX49" s="39">
        <v>586800</v>
      </c>
      <c r="FY49" s="39">
        <v>191600</v>
      </c>
      <c r="FZ49" s="39">
        <v>127700</v>
      </c>
      <c r="GB49" s="39">
        <v>49900</v>
      </c>
      <c r="GC49" s="39">
        <v>6909100</v>
      </c>
      <c r="GD49" s="39">
        <v>5080200</v>
      </c>
      <c r="GF49" s="39">
        <v>127000</v>
      </c>
      <c r="GG49" s="39">
        <v>67900</v>
      </c>
      <c r="GI49" s="39">
        <v>45700</v>
      </c>
      <c r="GJ49" s="39">
        <v>2476600</v>
      </c>
      <c r="GL49" s="39">
        <v>5806000</v>
      </c>
      <c r="GM49" s="39">
        <v>3003200</v>
      </c>
      <c r="GN49" s="39">
        <v>201300</v>
      </c>
      <c r="GO49" s="39">
        <v>60600</v>
      </c>
      <c r="GP49" s="39">
        <v>41300</v>
      </c>
      <c r="GQ49" s="39">
        <v>1096000</v>
      </c>
      <c r="GR49" s="39">
        <v>174200</v>
      </c>
      <c r="GS49" s="39">
        <v>65500</v>
      </c>
      <c r="GT49" s="39">
        <v>137300</v>
      </c>
      <c r="GU49" s="39">
        <v>18200</v>
      </c>
      <c r="GV49" s="39">
        <v>1084100</v>
      </c>
      <c r="GW49" s="39">
        <v>1938500</v>
      </c>
      <c r="GX49" s="39">
        <v>661200</v>
      </c>
      <c r="GY49" s="39">
        <v>572100</v>
      </c>
      <c r="GZ49" s="39">
        <v>138700</v>
      </c>
      <c r="HA49" s="39">
        <v>84900</v>
      </c>
      <c r="HB49" s="39">
        <v>10133500</v>
      </c>
      <c r="HC49" s="39">
        <v>7000800</v>
      </c>
      <c r="HD49" s="39">
        <v>182300</v>
      </c>
      <c r="HE49" s="39">
        <v>313700</v>
      </c>
      <c r="HF49" s="39">
        <v>45700</v>
      </c>
      <c r="HG49" s="39">
        <v>3093700</v>
      </c>
      <c r="HH49" s="39">
        <v>11230000</v>
      </c>
      <c r="HI49" s="39">
        <v>3213100</v>
      </c>
      <c r="HJ49" s="39">
        <v>3278000</v>
      </c>
      <c r="HK49" s="39">
        <v>64800</v>
      </c>
      <c r="HM49" s="39">
        <v>6434400</v>
      </c>
      <c r="HN49" s="39">
        <v>42400</v>
      </c>
      <c r="HO49" s="39">
        <v>76900</v>
      </c>
      <c r="HP49" s="39">
        <v>48500</v>
      </c>
      <c r="HQ49" s="39">
        <v>625200</v>
      </c>
      <c r="HR49" s="39">
        <v>700200</v>
      </c>
      <c r="HS49" s="39">
        <v>16100</v>
      </c>
      <c r="HT49" s="39">
        <v>184000</v>
      </c>
      <c r="HU49" s="39">
        <v>1294900</v>
      </c>
      <c r="HV49" s="39">
        <v>1576100</v>
      </c>
      <c r="HW49" s="39">
        <v>105200</v>
      </c>
      <c r="HY49" s="39">
        <v>6900</v>
      </c>
      <c r="IA49" s="39">
        <v>4668000</v>
      </c>
      <c r="IB49" s="39">
        <v>15800</v>
      </c>
      <c r="IC49" s="39">
        <v>9330100</v>
      </c>
      <c r="ID49" s="39">
        <v>11162800</v>
      </c>
      <c r="IE49" s="39">
        <v>126800</v>
      </c>
      <c r="IG49" s="39">
        <v>12528200</v>
      </c>
      <c r="IH49" s="39">
        <v>67000</v>
      </c>
      <c r="II49" s="39">
        <v>509300</v>
      </c>
      <c r="IJ49" s="39">
        <v>1778100</v>
      </c>
      <c r="IK49" s="39">
        <v>861100</v>
      </c>
      <c r="IL49" s="39">
        <v>1043200</v>
      </c>
      <c r="IM49" s="39">
        <v>46800</v>
      </c>
      <c r="IN49" s="39">
        <v>161100</v>
      </c>
      <c r="IO49" s="39">
        <v>3925000</v>
      </c>
      <c r="IP49" s="39">
        <v>3564500</v>
      </c>
      <c r="IQ49" s="39">
        <v>251500</v>
      </c>
      <c r="IS49" s="39">
        <v>344700</v>
      </c>
      <c r="IU49" s="39">
        <v>16256800</v>
      </c>
      <c r="IV49" s="39">
        <v>37900</v>
      </c>
      <c r="IW49" s="39">
        <v>25359400</v>
      </c>
      <c r="IX49" s="39">
        <v>303500</v>
      </c>
      <c r="IY49" s="39">
        <v>50600</v>
      </c>
      <c r="JA49" s="39">
        <v>8000</v>
      </c>
      <c r="JB49" s="39">
        <v>1246400</v>
      </c>
      <c r="JC49" s="39">
        <v>70800</v>
      </c>
      <c r="JD49" s="39">
        <v>28300</v>
      </c>
      <c r="JF49" s="39">
        <v>105200</v>
      </c>
      <c r="JH49" s="39">
        <v>2000</v>
      </c>
      <c r="JJ49" s="39">
        <v>323700</v>
      </c>
      <c r="JK49" s="39">
        <v>44400</v>
      </c>
      <c r="JL49" s="39">
        <v>28300</v>
      </c>
      <c r="JN49" s="39">
        <v>111300</v>
      </c>
      <c r="JP49" s="39">
        <v>64700</v>
      </c>
      <c r="JQ49" s="39">
        <v>764900</v>
      </c>
      <c r="JS49" s="39">
        <v>1289000</v>
      </c>
      <c r="JT49" s="39">
        <v>1121300</v>
      </c>
      <c r="JU49" s="39">
        <v>91900</v>
      </c>
      <c r="JW49" s="39">
        <v>10400</v>
      </c>
      <c r="JX49" s="39">
        <v>2576400</v>
      </c>
      <c r="JY49" s="39">
        <v>473700</v>
      </c>
      <c r="JZ49" s="39">
        <v>1143100</v>
      </c>
      <c r="KB49" s="39">
        <v>161300</v>
      </c>
      <c r="KD49" s="39">
        <v>5200</v>
      </c>
      <c r="KF49" s="39">
        <v>1116600</v>
      </c>
      <c r="KG49" s="39">
        <v>107500</v>
      </c>
      <c r="KH49" s="39">
        <v>83800</v>
      </c>
      <c r="KJ49" s="39">
        <v>242200</v>
      </c>
      <c r="KL49" s="39">
        <v>105600</v>
      </c>
      <c r="KM49" s="39">
        <v>3166100</v>
      </c>
      <c r="KO49" s="39">
        <v>4280900</v>
      </c>
      <c r="KP49" s="39">
        <v>1456900</v>
      </c>
      <c r="KR49" s="39">
        <v>153800</v>
      </c>
      <c r="KS49" s="39">
        <v>3095800</v>
      </c>
      <c r="KU49" s="39">
        <v>42400</v>
      </c>
      <c r="KW49" s="39">
        <v>4000</v>
      </c>
      <c r="KY49" s="39">
        <v>501800</v>
      </c>
      <c r="KZ49" s="39">
        <v>700200</v>
      </c>
      <c r="LA49" s="39">
        <v>4000</v>
      </c>
      <c r="LB49" s="39">
        <v>143600</v>
      </c>
      <c r="LC49" s="39">
        <v>768900</v>
      </c>
      <c r="LD49" s="39">
        <v>1248400</v>
      </c>
      <c r="LE49" s="39">
        <v>56700</v>
      </c>
      <c r="LI49" s="39">
        <v>1774500</v>
      </c>
      <c r="LJ49" s="39">
        <v>10100</v>
      </c>
      <c r="LK49" s="39">
        <v>5271000</v>
      </c>
      <c r="LL49" s="39">
        <v>4594000</v>
      </c>
      <c r="LO49" s="39">
        <v>184600</v>
      </c>
      <c r="LP49" s="39">
        <v>5629100</v>
      </c>
      <c r="LR49" s="39">
        <v>67000</v>
      </c>
      <c r="LT49" s="39">
        <v>63500</v>
      </c>
      <c r="LV49" s="39">
        <v>666800</v>
      </c>
      <c r="LW49" s="39">
        <v>1043200</v>
      </c>
      <c r="LX49" s="39">
        <v>11000</v>
      </c>
      <c r="LY49" s="39">
        <v>123900</v>
      </c>
      <c r="LZ49" s="39">
        <v>2267100</v>
      </c>
      <c r="MA49" s="39">
        <v>2725600</v>
      </c>
      <c r="MB49" s="39">
        <v>110500</v>
      </c>
      <c r="MF49" s="39">
        <v>4263800</v>
      </c>
      <c r="MG49" s="39">
        <v>18500</v>
      </c>
      <c r="MH49" s="39">
        <v>12342300</v>
      </c>
      <c r="MI49" s="39">
        <v>1517600</v>
      </c>
      <c r="MJ49" s="39">
        <v>14200</v>
      </c>
      <c r="MM49" s="39">
        <v>2092200</v>
      </c>
      <c r="MO49" s="39">
        <v>6100</v>
      </c>
      <c r="MP49" s="39">
        <v>16200</v>
      </c>
      <c r="MR49" s="39">
        <v>18200</v>
      </c>
      <c r="MT49" s="39">
        <v>10100</v>
      </c>
      <c r="MU49" s="39">
        <v>40400</v>
      </c>
      <c r="MV49" s="39">
        <v>202300</v>
      </c>
      <c r="MW49" s="39">
        <v>283300</v>
      </c>
      <c r="MX49" s="39">
        <v>20200</v>
      </c>
      <c r="MZ49" s="39">
        <v>6900</v>
      </c>
      <c r="NB49" s="39">
        <v>2128600</v>
      </c>
      <c r="NC49" s="39">
        <v>5700</v>
      </c>
      <c r="ND49" s="39">
        <v>2770100</v>
      </c>
      <c r="NE49" s="39">
        <v>5447500</v>
      </c>
      <c r="NF49" s="39">
        <v>34900</v>
      </c>
      <c r="NI49" s="39">
        <v>4322700</v>
      </c>
      <c r="NK49" s="39">
        <v>35600</v>
      </c>
      <c r="NL49" s="39">
        <v>571500</v>
      </c>
      <c r="NN49" s="39">
        <v>33000</v>
      </c>
      <c r="NP49" s="39">
        <v>30600</v>
      </c>
      <c r="NQ49" s="39">
        <v>37200</v>
      </c>
      <c r="NR49" s="39">
        <v>541300</v>
      </c>
      <c r="NS49" s="39">
        <v>731400</v>
      </c>
      <c r="NT49" s="39">
        <v>57200</v>
      </c>
      <c r="NV49" s="39">
        <v>344700</v>
      </c>
      <c r="NX49" s="39">
        <v>8826900</v>
      </c>
      <c r="NY49" s="39">
        <v>19400</v>
      </c>
      <c r="NZ49" s="39">
        <v>8736200</v>
      </c>
      <c r="OA49" s="39">
        <v>24300</v>
      </c>
      <c r="OB49" s="39">
        <v>20200</v>
      </c>
      <c r="OC49" s="39">
        <v>10100</v>
      </c>
      <c r="OE49" s="39">
        <v>800</v>
      </c>
      <c r="OF49" s="39">
        <v>16200</v>
      </c>
      <c r="OI49" s="39">
        <v>370300</v>
      </c>
      <c r="OJ49" s="39">
        <v>24200</v>
      </c>
      <c r="OK49" s="39">
        <v>50900</v>
      </c>
      <c r="OM49" s="39">
        <v>31800</v>
      </c>
      <c r="ON49" s="39">
        <v>408200</v>
      </c>
      <c r="OP49" s="39">
        <v>1000</v>
      </c>
      <c r="OQ49" s="39">
        <v>33900</v>
      </c>
      <c r="OT49" s="39">
        <v>1460600</v>
      </c>
      <c r="OU49" s="39">
        <v>46700</v>
      </c>
      <c r="OV49" s="39">
        <v>3302300</v>
      </c>
      <c r="OW49" s="39">
        <v>64800</v>
      </c>
      <c r="OY49" s="39">
        <v>6454600</v>
      </c>
      <c r="OZ49" s="39">
        <v>42400</v>
      </c>
      <c r="PA49" s="39">
        <v>76900</v>
      </c>
      <c r="PB49" s="39">
        <v>58600</v>
      </c>
      <c r="PC49" s="39">
        <v>625200</v>
      </c>
      <c r="PD49" s="39">
        <v>700200</v>
      </c>
      <c r="PE49" s="39">
        <v>16900</v>
      </c>
      <c r="PF49" s="39">
        <v>184000</v>
      </c>
      <c r="PG49" s="39">
        <v>1311100</v>
      </c>
      <c r="PH49" s="39">
        <v>1576100</v>
      </c>
      <c r="PI49" s="39">
        <v>105200</v>
      </c>
      <c r="PK49" s="39">
        <v>6900</v>
      </c>
      <c r="PM49" s="39">
        <v>5038300</v>
      </c>
      <c r="PN49" s="39">
        <v>15800</v>
      </c>
      <c r="PO49" s="39">
        <v>9354300</v>
      </c>
      <c r="PP49" s="39">
        <v>11213700</v>
      </c>
      <c r="PQ49" s="39">
        <v>126800</v>
      </c>
      <c r="PS49" s="39">
        <v>12560000</v>
      </c>
      <c r="PT49" s="39">
        <v>67000</v>
      </c>
      <c r="PU49" s="39">
        <v>509300</v>
      </c>
      <c r="PV49" s="39">
        <v>2186300</v>
      </c>
      <c r="PW49" s="39">
        <v>861100</v>
      </c>
      <c r="PX49" s="39">
        <v>1043200</v>
      </c>
      <c r="PY49" s="39">
        <v>47800</v>
      </c>
      <c r="PZ49" s="39">
        <v>161100</v>
      </c>
      <c r="QA49" s="39">
        <v>3958900</v>
      </c>
      <c r="QB49" s="39">
        <v>3564500</v>
      </c>
      <c r="QC49" s="39">
        <v>251500</v>
      </c>
      <c r="QE49" s="39">
        <v>344700</v>
      </c>
      <c r="QG49" s="39">
        <v>17717400</v>
      </c>
      <c r="QH49" s="39">
        <v>37900</v>
      </c>
      <c r="QI49" s="39">
        <v>25406100</v>
      </c>
    </row>
    <row r="50" spans="1:451" x14ac:dyDescent="0.25">
      <c r="A50" s="39">
        <v>2009</v>
      </c>
      <c r="B50" s="39">
        <v>2921600</v>
      </c>
      <c r="C50" s="39">
        <v>114500</v>
      </c>
      <c r="E50" s="39">
        <v>143700</v>
      </c>
      <c r="F50" s="39">
        <v>6516100</v>
      </c>
      <c r="H50" s="39">
        <v>40300</v>
      </c>
      <c r="J50" s="39">
        <v>1167100</v>
      </c>
      <c r="K50" s="39">
        <v>286600</v>
      </c>
      <c r="M50" s="39">
        <v>613100</v>
      </c>
      <c r="N50" s="39">
        <v>965200</v>
      </c>
      <c r="O50" s="39">
        <v>84700</v>
      </c>
      <c r="P50" s="39">
        <v>208400</v>
      </c>
      <c r="Q50" s="39">
        <v>982400</v>
      </c>
      <c r="R50" s="39">
        <v>1487200</v>
      </c>
      <c r="S50" s="39">
        <v>115400</v>
      </c>
      <c r="U50" s="39">
        <v>1411700</v>
      </c>
      <c r="V50" s="39">
        <v>10900</v>
      </c>
      <c r="W50" s="39">
        <v>63500</v>
      </c>
      <c r="X50" s="39">
        <v>6621000</v>
      </c>
      <c r="Y50" s="39">
        <v>12100</v>
      </c>
      <c r="Z50" s="39">
        <v>9660400</v>
      </c>
      <c r="AA50" s="39">
        <v>9528200</v>
      </c>
      <c r="AB50" s="39">
        <v>225000</v>
      </c>
      <c r="AD50" s="39">
        <v>197400</v>
      </c>
      <c r="AE50" s="39">
        <v>12898100</v>
      </c>
      <c r="AG50" s="39">
        <v>75500</v>
      </c>
      <c r="AI50" s="39">
        <v>9796200</v>
      </c>
      <c r="AJ50" s="39">
        <v>10992200</v>
      </c>
      <c r="AL50" s="39">
        <v>914900</v>
      </c>
      <c r="AM50" s="39">
        <v>1530200</v>
      </c>
      <c r="AN50" s="39">
        <v>233200</v>
      </c>
      <c r="AO50" s="39">
        <v>208300</v>
      </c>
      <c r="AP50" s="39">
        <v>2911500</v>
      </c>
      <c r="AQ50" s="39">
        <v>3379400</v>
      </c>
      <c r="AR50" s="39">
        <v>280500</v>
      </c>
      <c r="AT50" s="39">
        <v>3581600</v>
      </c>
      <c r="AU50" s="39">
        <v>657700</v>
      </c>
      <c r="AV50" s="39">
        <v>101900</v>
      </c>
      <c r="AW50" s="39">
        <v>23218500</v>
      </c>
      <c r="AX50" s="39">
        <v>30000</v>
      </c>
      <c r="AY50" s="39">
        <v>26949900</v>
      </c>
      <c r="AZ50" s="39">
        <v>6500</v>
      </c>
      <c r="BA50" s="39">
        <v>39000</v>
      </c>
      <c r="BB50" s="39">
        <v>31900</v>
      </c>
      <c r="BC50" s="39">
        <v>8900</v>
      </c>
      <c r="BD50" s="39">
        <v>10500</v>
      </c>
      <c r="BE50" s="39">
        <v>2800</v>
      </c>
      <c r="BF50" s="39">
        <v>14400</v>
      </c>
      <c r="BH50" s="39">
        <v>14200</v>
      </c>
      <c r="BI50" s="39">
        <v>186200</v>
      </c>
      <c r="BJ50" s="39">
        <v>13600</v>
      </c>
      <c r="BK50" s="39">
        <v>91400</v>
      </c>
      <c r="BL50" s="39">
        <v>65500</v>
      </c>
      <c r="BM50" s="39">
        <v>260400</v>
      </c>
      <c r="BN50" s="39">
        <v>6200</v>
      </c>
      <c r="BO50" s="39">
        <v>33200</v>
      </c>
      <c r="BQ50" s="39">
        <v>36200</v>
      </c>
      <c r="BR50" s="39">
        <v>986100</v>
      </c>
      <c r="BS50" s="39">
        <v>42600</v>
      </c>
      <c r="BT50" s="39">
        <v>20200</v>
      </c>
      <c r="BV50" s="39">
        <v>2800</v>
      </c>
      <c r="BW50" s="39">
        <v>2800</v>
      </c>
      <c r="BX50" s="39">
        <v>4900</v>
      </c>
      <c r="BZ50" s="39">
        <v>14200</v>
      </c>
      <c r="CA50" s="39">
        <v>48600</v>
      </c>
      <c r="CB50" s="39">
        <v>9600</v>
      </c>
      <c r="CC50" s="39">
        <v>55500</v>
      </c>
      <c r="CF50" s="39">
        <v>58100</v>
      </c>
      <c r="CG50" s="39">
        <v>6200</v>
      </c>
      <c r="CH50" s="39">
        <v>10700</v>
      </c>
      <c r="CK50" s="39">
        <v>36200</v>
      </c>
      <c r="CL50" s="39">
        <v>261300</v>
      </c>
      <c r="CM50" s="39">
        <v>29600</v>
      </c>
      <c r="CN50" s="39">
        <v>2000</v>
      </c>
      <c r="CO50" s="39">
        <v>4000</v>
      </c>
      <c r="CP50" s="39">
        <v>4500</v>
      </c>
      <c r="CR50" s="39">
        <v>1800</v>
      </c>
      <c r="CU50" s="39">
        <v>66800</v>
      </c>
      <c r="CV50" s="39">
        <v>2600</v>
      </c>
      <c r="CW50" s="39">
        <v>6100</v>
      </c>
      <c r="CZ50" s="39">
        <v>32000</v>
      </c>
      <c r="DA50" s="39">
        <v>127000</v>
      </c>
      <c r="DC50" s="39">
        <v>4600</v>
      </c>
      <c r="DG50" s="39">
        <v>359200</v>
      </c>
      <c r="DH50" s="39">
        <v>9700</v>
      </c>
      <c r="DI50" s="39">
        <v>9700</v>
      </c>
      <c r="DL50" s="39">
        <v>4900</v>
      </c>
      <c r="DM50" s="39">
        <v>3200</v>
      </c>
      <c r="DO50" s="39">
        <v>7700</v>
      </c>
      <c r="DQ50" s="39">
        <v>70800</v>
      </c>
      <c r="DR50" s="39">
        <v>1400</v>
      </c>
      <c r="DS50" s="39">
        <v>29800</v>
      </c>
      <c r="DW50" s="39">
        <v>33500</v>
      </c>
      <c r="DX50" s="39">
        <v>75300</v>
      </c>
      <c r="DZ50" s="39">
        <v>17900</v>
      </c>
      <c r="ED50" s="39">
        <v>365600</v>
      </c>
      <c r="EE50" s="39">
        <v>3300</v>
      </c>
      <c r="EF50" s="39">
        <v>94500</v>
      </c>
      <c r="EG50" s="39">
        <v>4000</v>
      </c>
      <c r="EI50" s="39">
        <v>12000</v>
      </c>
      <c r="EJ50" s="39">
        <v>361000</v>
      </c>
      <c r="EK50" s="39">
        <v>64500</v>
      </c>
      <c r="EM50" s="39">
        <v>20000</v>
      </c>
      <c r="EN50" s="39">
        <v>98000</v>
      </c>
      <c r="EQ50" s="39">
        <v>238000</v>
      </c>
      <c r="ES50" s="39">
        <v>785000</v>
      </c>
      <c r="ET50" s="39">
        <v>54700</v>
      </c>
      <c r="EU50" s="39">
        <v>276000</v>
      </c>
      <c r="EV50" s="39">
        <v>5000</v>
      </c>
      <c r="EX50" s="39">
        <v>23500</v>
      </c>
      <c r="EY50" s="39">
        <v>2720000</v>
      </c>
      <c r="EZ50" s="39">
        <v>2100100</v>
      </c>
      <c r="FB50" s="39">
        <v>53000</v>
      </c>
      <c r="FC50" s="39">
        <v>220000</v>
      </c>
      <c r="FF50" s="39">
        <v>530000</v>
      </c>
      <c r="FH50" s="39">
        <v>3949900</v>
      </c>
      <c r="FI50" s="39">
        <v>148500</v>
      </c>
      <c r="FJ50" s="39">
        <v>69600</v>
      </c>
      <c r="FK50" s="39">
        <v>38800</v>
      </c>
      <c r="FM50" s="39">
        <v>20200</v>
      </c>
      <c r="FN50" s="39">
        <v>736500</v>
      </c>
      <c r="FO50" s="39">
        <v>136800</v>
      </c>
      <c r="FQ50" s="39">
        <v>43700</v>
      </c>
      <c r="FR50" s="39">
        <v>30400</v>
      </c>
      <c r="FT50" s="39">
        <v>14200</v>
      </c>
      <c r="FU50" s="39">
        <v>997600</v>
      </c>
      <c r="FW50" s="39">
        <v>906500</v>
      </c>
      <c r="FX50" s="39">
        <v>444300</v>
      </c>
      <c r="FY50" s="39">
        <v>236200</v>
      </c>
      <c r="FZ50" s="39">
        <v>80300</v>
      </c>
      <c r="GB50" s="39">
        <v>44700</v>
      </c>
      <c r="GC50" s="39">
        <v>6604300</v>
      </c>
      <c r="GD50" s="39">
        <v>5688000</v>
      </c>
      <c r="GF50" s="39">
        <v>135600</v>
      </c>
      <c r="GG50" s="39">
        <v>79800</v>
      </c>
      <c r="GI50" s="39">
        <v>37600</v>
      </c>
      <c r="GJ50" s="39">
        <v>2694300</v>
      </c>
      <c r="GL50" s="39">
        <v>5261700</v>
      </c>
      <c r="GM50" s="39">
        <v>2108500</v>
      </c>
      <c r="GN50" s="39">
        <v>196000</v>
      </c>
      <c r="GO50" s="39">
        <v>42800</v>
      </c>
      <c r="GP50" s="39">
        <v>32200</v>
      </c>
      <c r="GQ50" s="39">
        <v>1106400</v>
      </c>
      <c r="GR50" s="39">
        <v>211800</v>
      </c>
      <c r="GS50" s="39">
        <v>66500</v>
      </c>
      <c r="GT50" s="39">
        <v>142800</v>
      </c>
      <c r="GU50" s="39">
        <v>14200</v>
      </c>
      <c r="GV50" s="39">
        <v>1249800</v>
      </c>
      <c r="GW50" s="39">
        <v>1884200</v>
      </c>
      <c r="GX50" s="39">
        <v>512600</v>
      </c>
      <c r="GY50" s="39">
        <v>603600</v>
      </c>
      <c r="GZ50" s="39">
        <v>85300</v>
      </c>
      <c r="HA50" s="39">
        <v>68200</v>
      </c>
      <c r="HB50" s="39">
        <v>9389800</v>
      </c>
      <c r="HC50" s="39">
        <v>8048500</v>
      </c>
      <c r="HD50" s="39">
        <v>194800</v>
      </c>
      <c r="HE50" s="39">
        <v>333000</v>
      </c>
      <c r="HF50" s="39">
        <v>37600</v>
      </c>
      <c r="HG50" s="39">
        <v>3260500</v>
      </c>
      <c r="HH50" s="39">
        <v>10236700</v>
      </c>
      <c r="HI50" s="39">
        <v>2299600</v>
      </c>
      <c r="HJ50" s="39">
        <v>2709400</v>
      </c>
      <c r="HK50" s="39">
        <v>71700</v>
      </c>
      <c r="HM50" s="39">
        <v>6454800</v>
      </c>
      <c r="HN50" s="39">
        <v>40300</v>
      </c>
      <c r="HO50" s="39">
        <v>60700</v>
      </c>
      <c r="HP50" s="39">
        <v>62700</v>
      </c>
      <c r="HQ50" s="39">
        <v>613100</v>
      </c>
      <c r="HR50" s="39">
        <v>965200</v>
      </c>
      <c r="HS50" s="39">
        <v>18200</v>
      </c>
      <c r="HT50" s="39">
        <v>208400</v>
      </c>
      <c r="HU50" s="39">
        <v>827500</v>
      </c>
      <c r="HV50" s="39">
        <v>1487200</v>
      </c>
      <c r="HW50" s="39">
        <v>101200</v>
      </c>
      <c r="HY50" s="39">
        <v>10900</v>
      </c>
      <c r="IA50" s="39">
        <v>4356400</v>
      </c>
      <c r="IB50" s="39">
        <v>12100</v>
      </c>
      <c r="IC50" s="39">
        <v>9117500</v>
      </c>
      <c r="ID50" s="39">
        <v>8878900</v>
      </c>
      <c r="IE50" s="39">
        <v>139700</v>
      </c>
      <c r="IG50" s="39">
        <v>12780000</v>
      </c>
      <c r="IH50" s="39">
        <v>75500</v>
      </c>
      <c r="II50" s="39">
        <v>406400</v>
      </c>
      <c r="IJ50" s="39">
        <v>2399400</v>
      </c>
      <c r="IK50" s="39">
        <v>914900</v>
      </c>
      <c r="IL50" s="39">
        <v>1530200</v>
      </c>
      <c r="IM50" s="39">
        <v>38400</v>
      </c>
      <c r="IN50" s="39">
        <v>208300</v>
      </c>
      <c r="IO50" s="39">
        <v>2544600</v>
      </c>
      <c r="IP50" s="39">
        <v>3379400</v>
      </c>
      <c r="IQ50" s="39">
        <v>242900</v>
      </c>
      <c r="IS50" s="39">
        <v>657700</v>
      </c>
      <c r="IU50" s="39">
        <v>11702700</v>
      </c>
      <c r="IV50" s="39">
        <v>30000</v>
      </c>
      <c r="IW50" s="39">
        <v>24579100</v>
      </c>
      <c r="IX50" s="39">
        <v>248900</v>
      </c>
      <c r="IY50" s="39">
        <v>48200</v>
      </c>
      <c r="JA50" s="39">
        <v>6100</v>
      </c>
      <c r="JB50" s="39">
        <v>1295000</v>
      </c>
      <c r="JC50" s="39">
        <v>54600</v>
      </c>
      <c r="JD50" s="39">
        <v>28300</v>
      </c>
      <c r="JF50" s="39">
        <v>107200</v>
      </c>
      <c r="JH50" s="39">
        <v>2000</v>
      </c>
      <c r="JJ50" s="39">
        <v>228600</v>
      </c>
      <c r="JK50" s="39">
        <v>34400</v>
      </c>
      <c r="JL50" s="39">
        <v>32400</v>
      </c>
      <c r="JN50" s="39">
        <v>161900</v>
      </c>
      <c r="JP50" s="39">
        <v>63500</v>
      </c>
      <c r="JQ50" s="39">
        <v>789100</v>
      </c>
      <c r="JS50" s="39">
        <v>1246400</v>
      </c>
      <c r="JT50" s="39">
        <v>958000</v>
      </c>
      <c r="JU50" s="39">
        <v>84600</v>
      </c>
      <c r="JW50" s="39">
        <v>8700</v>
      </c>
      <c r="JX50" s="39">
        <v>2891700</v>
      </c>
      <c r="JY50" s="39">
        <v>363200</v>
      </c>
      <c r="JZ50" s="39">
        <v>1079500</v>
      </c>
      <c r="KB50" s="39">
        <v>177800</v>
      </c>
      <c r="KD50" s="39">
        <v>3200</v>
      </c>
      <c r="KF50" s="39">
        <v>771100</v>
      </c>
      <c r="KG50" s="39">
        <v>100000</v>
      </c>
      <c r="KH50" s="39">
        <v>99100</v>
      </c>
      <c r="KJ50" s="39">
        <v>321100</v>
      </c>
      <c r="KL50" s="39">
        <v>101900</v>
      </c>
      <c r="KM50" s="39">
        <v>3039100</v>
      </c>
      <c r="KO50" s="39">
        <v>4144900</v>
      </c>
      <c r="KP50" s="39">
        <v>1234300</v>
      </c>
      <c r="KR50" s="39">
        <v>137600</v>
      </c>
      <c r="KS50" s="39">
        <v>3176800</v>
      </c>
      <c r="KU50" s="39">
        <v>30300</v>
      </c>
      <c r="KW50" s="39">
        <v>6100</v>
      </c>
      <c r="KY50" s="39">
        <v>489700</v>
      </c>
      <c r="KZ50" s="39">
        <v>945000</v>
      </c>
      <c r="LA50" s="39">
        <v>8100</v>
      </c>
      <c r="LB50" s="39">
        <v>161900</v>
      </c>
      <c r="LC50" s="39">
        <v>477500</v>
      </c>
      <c r="LD50" s="39">
        <v>1149300</v>
      </c>
      <c r="LE50" s="39">
        <v>52600</v>
      </c>
      <c r="LI50" s="39">
        <v>1724000</v>
      </c>
      <c r="LJ50" s="39">
        <v>8100</v>
      </c>
      <c r="LK50" s="39">
        <v>5165800</v>
      </c>
      <c r="LL50" s="39">
        <v>4080200</v>
      </c>
      <c r="LO50" s="39">
        <v>188700</v>
      </c>
      <c r="LP50" s="39">
        <v>6259600</v>
      </c>
      <c r="LR50" s="39">
        <v>57400</v>
      </c>
      <c r="LT50" s="39">
        <v>217700</v>
      </c>
      <c r="LV50" s="39">
        <v>708700</v>
      </c>
      <c r="LW50" s="39">
        <v>1496800</v>
      </c>
      <c r="LX50" s="39">
        <v>12200</v>
      </c>
      <c r="LY50" s="39">
        <v>160600</v>
      </c>
      <c r="LZ50" s="39">
        <v>1465100</v>
      </c>
      <c r="MA50" s="39">
        <v>2612700</v>
      </c>
      <c r="MB50" s="39">
        <v>105700</v>
      </c>
      <c r="MF50" s="39">
        <v>3728500</v>
      </c>
      <c r="MG50" s="39">
        <v>17300</v>
      </c>
      <c r="MH50" s="39">
        <v>12993500</v>
      </c>
      <c r="MI50" s="39">
        <v>1226200</v>
      </c>
      <c r="MJ50" s="39">
        <v>23500</v>
      </c>
      <c r="MM50" s="39">
        <v>1983000</v>
      </c>
      <c r="MN50" s="39">
        <v>10000</v>
      </c>
      <c r="MO50" s="39">
        <v>6100</v>
      </c>
      <c r="MP50" s="39">
        <v>28300</v>
      </c>
      <c r="MR50" s="39">
        <v>16200</v>
      </c>
      <c r="MS50" s="39">
        <v>20200</v>
      </c>
      <c r="MT50" s="39">
        <v>8100</v>
      </c>
      <c r="MU50" s="39">
        <v>46500</v>
      </c>
      <c r="MV50" s="39">
        <v>121400</v>
      </c>
      <c r="MW50" s="39">
        <v>303500</v>
      </c>
      <c r="MX50" s="39">
        <v>16200</v>
      </c>
      <c r="MZ50" s="39">
        <v>10900</v>
      </c>
      <c r="NB50" s="39">
        <v>1843300</v>
      </c>
      <c r="NC50" s="39">
        <v>4000</v>
      </c>
      <c r="ND50" s="39">
        <v>2705300</v>
      </c>
      <c r="NE50" s="39">
        <v>3840700</v>
      </c>
      <c r="NF50" s="39">
        <v>55100</v>
      </c>
      <c r="NI50" s="39">
        <v>3628700</v>
      </c>
      <c r="NJ50" s="39">
        <v>18100</v>
      </c>
      <c r="NK50" s="39">
        <v>43200</v>
      </c>
      <c r="NL50" s="39">
        <v>1102200</v>
      </c>
      <c r="NN50" s="39">
        <v>28400</v>
      </c>
      <c r="NO50" s="39">
        <v>33400</v>
      </c>
      <c r="NP50" s="39">
        <v>23000</v>
      </c>
      <c r="NQ50" s="39">
        <v>47700</v>
      </c>
      <c r="NR50" s="39">
        <v>308400</v>
      </c>
      <c r="NS50" s="39">
        <v>666700</v>
      </c>
      <c r="NT50" s="39">
        <v>38100</v>
      </c>
      <c r="NV50" s="39">
        <v>657700</v>
      </c>
      <c r="NX50" s="39">
        <v>4935100</v>
      </c>
      <c r="NY50" s="39">
        <v>12700</v>
      </c>
      <c r="NZ50" s="39">
        <v>7440700</v>
      </c>
      <c r="OA50" s="39">
        <v>16200</v>
      </c>
      <c r="OB50" s="39">
        <v>29100</v>
      </c>
      <c r="OC50" s="39">
        <v>12100</v>
      </c>
      <c r="OF50" s="39">
        <v>12100</v>
      </c>
      <c r="OI50" s="39">
        <v>380400</v>
      </c>
      <c r="OJ50" s="39">
        <v>30300</v>
      </c>
      <c r="OK50" s="39">
        <v>45700</v>
      </c>
      <c r="OM50" s="39">
        <v>49900</v>
      </c>
      <c r="ON50" s="39">
        <v>544300</v>
      </c>
      <c r="OQ50" s="39">
        <v>33900</v>
      </c>
      <c r="OT50" s="39">
        <v>1279100</v>
      </c>
      <c r="OU50" s="39">
        <v>71200</v>
      </c>
      <c r="OV50" s="39">
        <v>2725600</v>
      </c>
      <c r="OW50" s="39">
        <v>71700</v>
      </c>
      <c r="OY50" s="39">
        <v>6483900</v>
      </c>
      <c r="OZ50" s="39">
        <v>40300</v>
      </c>
      <c r="PA50" s="39">
        <v>60700</v>
      </c>
      <c r="PB50" s="39">
        <v>74800</v>
      </c>
      <c r="PC50" s="39">
        <v>613100</v>
      </c>
      <c r="PD50" s="39">
        <v>965200</v>
      </c>
      <c r="PE50" s="39">
        <v>18200</v>
      </c>
      <c r="PF50" s="39">
        <v>208400</v>
      </c>
      <c r="PG50" s="39">
        <v>839600</v>
      </c>
      <c r="PH50" s="39">
        <v>1487200</v>
      </c>
      <c r="PI50" s="39">
        <v>101200</v>
      </c>
      <c r="PK50" s="39">
        <v>10900</v>
      </c>
      <c r="PM50" s="39">
        <v>4736800</v>
      </c>
      <c r="PN50" s="39">
        <v>12100</v>
      </c>
      <c r="PO50" s="39">
        <v>9147800</v>
      </c>
      <c r="PP50" s="39">
        <v>8924600</v>
      </c>
      <c r="PQ50" s="39">
        <v>139700</v>
      </c>
      <c r="PS50" s="39">
        <v>12829900</v>
      </c>
      <c r="PT50" s="39">
        <v>75500</v>
      </c>
      <c r="PU50" s="39">
        <v>406400</v>
      </c>
      <c r="PV50" s="39">
        <v>2943700</v>
      </c>
      <c r="PW50" s="39">
        <v>914900</v>
      </c>
      <c r="PX50" s="39">
        <v>1530200</v>
      </c>
      <c r="PY50" s="39">
        <v>38400</v>
      </c>
      <c r="PZ50" s="39">
        <v>208300</v>
      </c>
      <c r="QA50" s="39">
        <v>2578500</v>
      </c>
      <c r="QB50" s="39">
        <v>3379400</v>
      </c>
      <c r="QC50" s="39">
        <v>242900</v>
      </c>
      <c r="QE50" s="39">
        <v>657700</v>
      </c>
      <c r="QG50" s="39">
        <v>12981800</v>
      </c>
      <c r="QH50" s="39">
        <v>30000</v>
      </c>
      <c r="QI50" s="39">
        <v>24650300</v>
      </c>
    </row>
    <row r="51" spans="1:451" x14ac:dyDescent="0.25">
      <c r="A51" s="39">
        <v>2010</v>
      </c>
      <c r="B51" s="39">
        <v>2394100</v>
      </c>
      <c r="C51" s="39">
        <v>126100</v>
      </c>
      <c r="E51" s="39">
        <v>153800</v>
      </c>
      <c r="F51" s="39">
        <v>6857900</v>
      </c>
      <c r="H51" s="39">
        <v>76900</v>
      </c>
      <c r="J51" s="39">
        <v>1235100</v>
      </c>
      <c r="K51" s="39">
        <v>228600</v>
      </c>
      <c r="M51" s="39">
        <v>349200</v>
      </c>
      <c r="N51" s="39">
        <v>1340300</v>
      </c>
      <c r="O51" s="39">
        <v>83600</v>
      </c>
      <c r="P51" s="39">
        <v>182100</v>
      </c>
      <c r="Q51" s="39">
        <v>891700</v>
      </c>
      <c r="R51" s="39">
        <v>1388900</v>
      </c>
      <c r="S51" s="39">
        <v>97200</v>
      </c>
      <c r="U51" s="39">
        <v>1505900</v>
      </c>
      <c r="V51" s="39">
        <v>11300</v>
      </c>
      <c r="W51" s="39">
        <v>51400</v>
      </c>
      <c r="X51" s="39">
        <v>6520000</v>
      </c>
      <c r="Y51" s="39">
        <v>22200</v>
      </c>
      <c r="Z51" s="39">
        <v>8296100</v>
      </c>
      <c r="AA51" s="39">
        <v>7627200</v>
      </c>
      <c r="AB51" s="39">
        <v>253500</v>
      </c>
      <c r="AD51" s="39">
        <v>153500</v>
      </c>
      <c r="AE51" s="39">
        <v>12788600</v>
      </c>
      <c r="AG51" s="39">
        <v>128300</v>
      </c>
      <c r="AI51" s="39">
        <v>12043300</v>
      </c>
      <c r="AJ51" s="39">
        <v>8969400</v>
      </c>
      <c r="AL51" s="39">
        <v>418500</v>
      </c>
      <c r="AM51" s="39">
        <v>2004800</v>
      </c>
      <c r="AN51" s="39">
        <v>243800</v>
      </c>
      <c r="AO51" s="39">
        <v>182000</v>
      </c>
      <c r="AP51" s="39">
        <v>2451400</v>
      </c>
      <c r="AQ51" s="39">
        <v>3018200</v>
      </c>
      <c r="AR51" s="39">
        <v>237400</v>
      </c>
      <c r="AT51" s="39">
        <v>4444600</v>
      </c>
      <c r="AU51" s="39">
        <v>508000</v>
      </c>
      <c r="AV51" s="39">
        <v>67600</v>
      </c>
      <c r="AW51" s="39">
        <v>29304700</v>
      </c>
      <c r="AX51" s="39">
        <v>66000</v>
      </c>
      <c r="AY51" s="39">
        <v>23299600</v>
      </c>
      <c r="AZ51" s="39">
        <v>6300</v>
      </c>
      <c r="BA51" s="39">
        <v>35400</v>
      </c>
      <c r="BB51" s="39">
        <v>34400</v>
      </c>
      <c r="BC51" s="39">
        <v>10200</v>
      </c>
      <c r="BD51" s="39">
        <v>10200</v>
      </c>
      <c r="BE51" s="39">
        <v>3000</v>
      </c>
      <c r="BF51" s="39">
        <v>15800</v>
      </c>
      <c r="BH51" s="39">
        <v>23800</v>
      </c>
      <c r="BI51" s="39">
        <v>175200</v>
      </c>
      <c r="BJ51" s="39">
        <v>14700</v>
      </c>
      <c r="BK51" s="39">
        <v>105100</v>
      </c>
      <c r="BL51" s="39">
        <v>75600</v>
      </c>
      <c r="BM51" s="39">
        <v>353800</v>
      </c>
      <c r="BN51" s="39">
        <v>8000</v>
      </c>
      <c r="BO51" s="39">
        <v>41600</v>
      </c>
      <c r="BQ51" s="39">
        <v>56400</v>
      </c>
      <c r="BR51" s="39">
        <v>977000</v>
      </c>
      <c r="BS51" s="39">
        <v>41900</v>
      </c>
      <c r="BT51" s="39">
        <v>21700</v>
      </c>
      <c r="BV51" s="39">
        <v>3200</v>
      </c>
      <c r="BW51" s="39">
        <v>3000</v>
      </c>
      <c r="BX51" s="39">
        <v>4700</v>
      </c>
      <c r="BZ51" s="39">
        <v>17800</v>
      </c>
      <c r="CA51" s="39">
        <v>44500</v>
      </c>
      <c r="CB51" s="39">
        <v>10700</v>
      </c>
      <c r="CC51" s="39">
        <v>65200</v>
      </c>
      <c r="CF51" s="39">
        <v>130600</v>
      </c>
      <c r="CG51" s="39">
        <v>8000</v>
      </c>
      <c r="CH51" s="39">
        <v>12200</v>
      </c>
      <c r="CK51" s="39">
        <v>40700</v>
      </c>
      <c r="CL51" s="39">
        <v>229500</v>
      </c>
      <c r="CM51" s="39">
        <v>28800</v>
      </c>
      <c r="CN51" s="39">
        <v>2200</v>
      </c>
      <c r="CO51" s="39">
        <v>5100</v>
      </c>
      <c r="CP51" s="39">
        <v>4200</v>
      </c>
      <c r="CR51" s="39">
        <v>1800</v>
      </c>
      <c r="CT51" s="39">
        <v>2200</v>
      </c>
      <c r="CU51" s="39">
        <v>66000</v>
      </c>
      <c r="CV51" s="39">
        <v>2800</v>
      </c>
      <c r="CW51" s="39">
        <v>7100</v>
      </c>
      <c r="CZ51" s="39">
        <v>40000</v>
      </c>
      <c r="DA51" s="39">
        <v>127900</v>
      </c>
      <c r="DC51" s="39">
        <v>4200</v>
      </c>
      <c r="DF51" s="39">
        <v>6600</v>
      </c>
      <c r="DG51" s="39">
        <v>384600</v>
      </c>
      <c r="DH51" s="39">
        <v>9100</v>
      </c>
      <c r="DI51" s="39">
        <v>10500</v>
      </c>
      <c r="DL51" s="39">
        <v>5100</v>
      </c>
      <c r="DM51" s="39">
        <v>2800</v>
      </c>
      <c r="DO51" s="39">
        <v>9300</v>
      </c>
      <c r="DP51" s="39">
        <v>3800</v>
      </c>
      <c r="DQ51" s="39">
        <v>64700</v>
      </c>
      <c r="DR51" s="39">
        <v>1200</v>
      </c>
      <c r="DS51" s="39">
        <v>32800</v>
      </c>
      <c r="DW51" s="39">
        <v>35600</v>
      </c>
      <c r="DX51" s="39">
        <v>95300</v>
      </c>
      <c r="DZ51" s="39">
        <v>25200</v>
      </c>
      <c r="EC51" s="39">
        <v>9100</v>
      </c>
      <c r="ED51" s="39">
        <v>362900</v>
      </c>
      <c r="EE51" s="39">
        <v>4000</v>
      </c>
      <c r="EF51" s="39">
        <v>89000</v>
      </c>
      <c r="EG51" s="39">
        <v>4300</v>
      </c>
      <c r="EI51" s="39">
        <v>12500</v>
      </c>
      <c r="EJ51" s="39">
        <v>367000</v>
      </c>
      <c r="EK51" s="39">
        <v>52500</v>
      </c>
      <c r="EM51" s="39">
        <v>22000</v>
      </c>
      <c r="EN51" s="39">
        <v>105000</v>
      </c>
      <c r="EQ51" s="39">
        <v>266000</v>
      </c>
      <c r="ES51" s="39">
        <v>764000</v>
      </c>
      <c r="ET51" s="39">
        <v>52000</v>
      </c>
      <c r="EU51" s="39">
        <v>270000</v>
      </c>
      <c r="EV51" s="39">
        <v>7000</v>
      </c>
      <c r="EX51" s="39">
        <v>25000</v>
      </c>
      <c r="EY51" s="39">
        <v>3410000</v>
      </c>
      <c r="EZ51" s="39">
        <v>2120100</v>
      </c>
      <c r="FB51" s="39">
        <v>59000</v>
      </c>
      <c r="FC51" s="39">
        <v>263000</v>
      </c>
      <c r="FF51" s="39">
        <v>823000</v>
      </c>
      <c r="FH51" s="39">
        <v>3925400</v>
      </c>
      <c r="FI51" s="39">
        <v>157000</v>
      </c>
      <c r="FJ51" s="39">
        <v>75700</v>
      </c>
      <c r="FK51" s="39">
        <v>58700</v>
      </c>
      <c r="FM51" s="39">
        <v>32400</v>
      </c>
      <c r="FN51" s="39">
        <v>785100</v>
      </c>
      <c r="FO51" s="39">
        <v>113300</v>
      </c>
      <c r="FQ51" s="39">
        <v>44500</v>
      </c>
      <c r="FR51" s="39">
        <v>28300</v>
      </c>
      <c r="FT51" s="39">
        <v>16200</v>
      </c>
      <c r="FU51" s="39">
        <v>1009700</v>
      </c>
      <c r="FW51" s="39">
        <v>868100</v>
      </c>
      <c r="FX51" s="39">
        <v>399400</v>
      </c>
      <c r="FY51" s="39">
        <v>267800</v>
      </c>
      <c r="FZ51" s="39">
        <v>138600</v>
      </c>
      <c r="GB51" s="39">
        <v>75500</v>
      </c>
      <c r="GC51" s="39">
        <v>8077600</v>
      </c>
      <c r="GD51" s="39">
        <v>4690100</v>
      </c>
      <c r="GF51" s="39">
        <v>139700</v>
      </c>
      <c r="GG51" s="39">
        <v>75600</v>
      </c>
      <c r="GI51" s="39">
        <v>40600</v>
      </c>
      <c r="GJ51" s="39">
        <v>3129800</v>
      </c>
      <c r="GL51" s="39">
        <v>5216300</v>
      </c>
      <c r="GM51" s="39">
        <v>2038500</v>
      </c>
      <c r="GN51" s="39">
        <v>199100</v>
      </c>
      <c r="GO51" s="39">
        <v>63000</v>
      </c>
      <c r="GP51" s="39">
        <v>44900</v>
      </c>
      <c r="GQ51" s="39">
        <v>1162300</v>
      </c>
      <c r="GR51" s="39">
        <v>176000</v>
      </c>
      <c r="GS51" s="39">
        <v>69500</v>
      </c>
      <c r="GT51" s="39">
        <v>149100</v>
      </c>
      <c r="GU51" s="39">
        <v>16200</v>
      </c>
      <c r="GV51" s="39">
        <v>1299500</v>
      </c>
      <c r="GW51" s="39">
        <v>1813600</v>
      </c>
      <c r="GX51" s="39">
        <v>466100</v>
      </c>
      <c r="GY51" s="39">
        <v>642900</v>
      </c>
      <c r="GZ51" s="39">
        <v>145600</v>
      </c>
      <c r="HA51" s="39">
        <v>100500</v>
      </c>
      <c r="HB51" s="39">
        <v>11563200</v>
      </c>
      <c r="HC51" s="39">
        <v>7164000</v>
      </c>
      <c r="HD51" s="39">
        <v>206700</v>
      </c>
      <c r="HE51" s="39">
        <v>380200</v>
      </c>
      <c r="HF51" s="39">
        <v>40600</v>
      </c>
      <c r="HG51" s="39">
        <v>4009200</v>
      </c>
      <c r="HH51" s="39">
        <v>10154100</v>
      </c>
      <c r="HI51" s="39">
        <v>2237400</v>
      </c>
      <c r="HJ51" s="39">
        <v>2179200</v>
      </c>
      <c r="HK51" s="39">
        <v>63100</v>
      </c>
      <c r="HL51" s="39">
        <v>153800</v>
      </c>
      <c r="HM51" s="39">
        <v>6772500</v>
      </c>
      <c r="HN51" s="39">
        <v>76900</v>
      </c>
      <c r="HO51" s="39">
        <v>72800</v>
      </c>
      <c r="HP51" s="39">
        <v>44500</v>
      </c>
      <c r="HQ51" s="39">
        <v>349200</v>
      </c>
      <c r="HR51" s="39">
        <v>1340300</v>
      </c>
      <c r="HS51" s="39">
        <v>14100</v>
      </c>
      <c r="HT51" s="39">
        <v>182100</v>
      </c>
      <c r="HU51" s="39">
        <v>724400</v>
      </c>
      <c r="HV51" s="39">
        <v>1388900</v>
      </c>
      <c r="HW51" s="39">
        <v>81000</v>
      </c>
      <c r="HX51" s="39">
        <v>206400</v>
      </c>
      <c r="HY51" s="39">
        <v>11300</v>
      </c>
      <c r="HZ51" s="39">
        <v>51400</v>
      </c>
      <c r="IA51" s="39">
        <v>4336100</v>
      </c>
      <c r="IB51" s="39">
        <v>22200</v>
      </c>
      <c r="IC51" s="39">
        <v>7806200</v>
      </c>
      <c r="ID51" s="39">
        <v>6954100</v>
      </c>
      <c r="IE51" s="39">
        <v>107900</v>
      </c>
      <c r="IF51" s="39">
        <v>153500</v>
      </c>
      <c r="IG51" s="39">
        <v>12648400</v>
      </c>
      <c r="IH51" s="39">
        <v>128300</v>
      </c>
      <c r="II51" s="39">
        <v>480100</v>
      </c>
      <c r="IJ51" s="39">
        <v>1415300</v>
      </c>
      <c r="IK51" s="39">
        <v>418500</v>
      </c>
      <c r="IL51" s="39">
        <v>2004800</v>
      </c>
      <c r="IM51" s="39">
        <v>37100</v>
      </c>
      <c r="IN51" s="39">
        <v>182000</v>
      </c>
      <c r="IO51" s="39">
        <v>2035700</v>
      </c>
      <c r="IP51" s="39">
        <v>3018200</v>
      </c>
      <c r="IQ51" s="39">
        <v>196800</v>
      </c>
      <c r="IR51" s="39">
        <v>435400</v>
      </c>
      <c r="IS51" s="39">
        <v>508000</v>
      </c>
      <c r="IT51" s="39">
        <v>67600</v>
      </c>
      <c r="IU51" s="39">
        <v>17794400</v>
      </c>
      <c r="IV51" s="39">
        <v>66000</v>
      </c>
      <c r="IW51" s="39">
        <v>21018500</v>
      </c>
      <c r="IX51" s="39">
        <v>163900</v>
      </c>
      <c r="IY51" s="39">
        <v>46900</v>
      </c>
      <c r="JA51" s="39">
        <v>10100</v>
      </c>
      <c r="JB51" s="39">
        <v>1258600</v>
      </c>
      <c r="JC51" s="39">
        <v>72800</v>
      </c>
      <c r="JD51" s="39">
        <v>18200</v>
      </c>
      <c r="JF51" s="39">
        <v>62700</v>
      </c>
      <c r="JH51" s="39">
        <v>2000</v>
      </c>
      <c r="JJ51" s="39">
        <v>210400</v>
      </c>
      <c r="JK51" s="39">
        <v>29200</v>
      </c>
      <c r="JL51" s="39">
        <v>22300</v>
      </c>
      <c r="JN51" s="39">
        <v>206400</v>
      </c>
      <c r="JP51" s="39">
        <v>51400</v>
      </c>
      <c r="JQ51" s="39">
        <v>710200</v>
      </c>
      <c r="JS51" s="39">
        <v>1175600</v>
      </c>
      <c r="JT51" s="39">
        <v>487700</v>
      </c>
      <c r="JU51" s="39">
        <v>76400</v>
      </c>
      <c r="JW51" s="39">
        <v>10300</v>
      </c>
      <c r="JX51" s="39">
        <v>2215800</v>
      </c>
      <c r="JY51" s="39">
        <v>480100</v>
      </c>
      <c r="JZ51" s="39">
        <v>562500</v>
      </c>
      <c r="KB51" s="39">
        <v>76800</v>
      </c>
      <c r="KD51" s="39">
        <v>3400</v>
      </c>
      <c r="KF51" s="39">
        <v>616900</v>
      </c>
      <c r="KG51" s="39">
        <v>62600</v>
      </c>
      <c r="KH51" s="39">
        <v>58400</v>
      </c>
      <c r="KJ51" s="39">
        <v>435400</v>
      </c>
      <c r="KL51" s="39">
        <v>67600</v>
      </c>
      <c r="KM51" s="39">
        <v>3039100</v>
      </c>
      <c r="KO51" s="39">
        <v>3250900</v>
      </c>
      <c r="KP51" s="39">
        <v>750700</v>
      </c>
      <c r="KR51" s="39">
        <v>143700</v>
      </c>
      <c r="KS51" s="39">
        <v>3288100</v>
      </c>
      <c r="KU51" s="39">
        <v>76900</v>
      </c>
      <c r="KW51" s="39">
        <v>6100</v>
      </c>
      <c r="KY51" s="39">
        <v>271100</v>
      </c>
      <c r="KZ51" s="39">
        <v>1299100</v>
      </c>
      <c r="LA51" s="39">
        <v>4000</v>
      </c>
      <c r="LB51" s="39">
        <v>141600</v>
      </c>
      <c r="LC51" s="39">
        <v>299500</v>
      </c>
      <c r="LD51" s="39">
        <v>985400</v>
      </c>
      <c r="LE51" s="39">
        <v>40500</v>
      </c>
      <c r="LI51" s="39">
        <v>1618700</v>
      </c>
      <c r="LJ51" s="39">
        <v>12100</v>
      </c>
      <c r="LK51" s="39">
        <v>4028600</v>
      </c>
      <c r="LL51" s="39">
        <v>1937700</v>
      </c>
      <c r="LO51" s="39">
        <v>143200</v>
      </c>
      <c r="LP51" s="39">
        <v>5692600</v>
      </c>
      <c r="LR51" s="39">
        <v>128300</v>
      </c>
      <c r="LT51" s="39">
        <v>172400</v>
      </c>
      <c r="LV51" s="39">
        <v>311200</v>
      </c>
      <c r="LW51" s="39">
        <v>1922800</v>
      </c>
      <c r="LX51" s="39">
        <v>9200</v>
      </c>
      <c r="LY51" s="39">
        <v>134300</v>
      </c>
      <c r="LZ51" s="39">
        <v>771100</v>
      </c>
      <c r="MA51" s="39">
        <v>1973100</v>
      </c>
      <c r="MB51" s="39">
        <v>87600</v>
      </c>
      <c r="MF51" s="39">
        <v>6531700</v>
      </c>
      <c r="MG51" s="39">
        <v>27900</v>
      </c>
      <c r="MH51" s="39">
        <v>9566300</v>
      </c>
      <c r="MI51" s="39">
        <v>1264600</v>
      </c>
      <c r="MJ51" s="39">
        <v>16200</v>
      </c>
      <c r="MM51" s="39">
        <v>2225800</v>
      </c>
      <c r="MP51" s="39">
        <v>20200</v>
      </c>
      <c r="MR51" s="39">
        <v>15400</v>
      </c>
      <c r="MS51" s="39">
        <v>41200</v>
      </c>
      <c r="MT51" s="39">
        <v>8100</v>
      </c>
      <c r="MU51" s="39">
        <v>40500</v>
      </c>
      <c r="MV51" s="39">
        <v>214500</v>
      </c>
      <c r="MW51" s="39">
        <v>374300</v>
      </c>
      <c r="MX51" s="39">
        <v>18200</v>
      </c>
      <c r="MZ51" s="39">
        <v>11300</v>
      </c>
      <c r="NB51" s="39">
        <v>2007200</v>
      </c>
      <c r="NC51" s="39">
        <v>10100</v>
      </c>
      <c r="ND51" s="39">
        <v>2602000</v>
      </c>
      <c r="NE51" s="39">
        <v>4528700</v>
      </c>
      <c r="NF51" s="39">
        <v>31500</v>
      </c>
      <c r="NI51" s="39">
        <v>4740000</v>
      </c>
      <c r="NL51" s="39">
        <v>680400</v>
      </c>
      <c r="NN51" s="39">
        <v>30500</v>
      </c>
      <c r="NO51" s="39">
        <v>82000</v>
      </c>
      <c r="NP51" s="39">
        <v>24500</v>
      </c>
      <c r="NQ51" s="39">
        <v>47700</v>
      </c>
      <c r="NR51" s="39">
        <v>647700</v>
      </c>
      <c r="NS51" s="39">
        <v>982500</v>
      </c>
      <c r="NT51" s="39">
        <v>50800</v>
      </c>
      <c r="NV51" s="39">
        <v>508000</v>
      </c>
      <c r="NX51" s="39">
        <v>8223600</v>
      </c>
      <c r="NY51" s="39">
        <v>38100</v>
      </c>
      <c r="NZ51" s="39">
        <v>8201300</v>
      </c>
      <c r="OA51" s="39">
        <v>15800</v>
      </c>
      <c r="OB51" s="39">
        <v>40500</v>
      </c>
      <c r="OC51" s="39">
        <v>8100</v>
      </c>
      <c r="OF51" s="39">
        <v>18200</v>
      </c>
      <c r="OI51" s="39">
        <v>370300</v>
      </c>
      <c r="OJ51" s="39">
        <v>23800</v>
      </c>
      <c r="OK51" s="39">
        <v>30200</v>
      </c>
      <c r="OM51" s="39">
        <v>39700</v>
      </c>
      <c r="ON51" s="39">
        <v>390100</v>
      </c>
      <c r="OQ51" s="39">
        <v>35500</v>
      </c>
      <c r="OT51" s="39">
        <v>1356200</v>
      </c>
      <c r="OU51" s="39">
        <v>43700</v>
      </c>
      <c r="OV51" s="39">
        <v>2195000</v>
      </c>
      <c r="OW51" s="39">
        <v>63100</v>
      </c>
      <c r="OX51" s="39">
        <v>153800</v>
      </c>
      <c r="OY51" s="39">
        <v>6813000</v>
      </c>
      <c r="OZ51" s="39">
        <v>76900</v>
      </c>
      <c r="PA51" s="39">
        <v>72800</v>
      </c>
      <c r="PB51" s="39">
        <v>52600</v>
      </c>
      <c r="PC51" s="39">
        <v>349200</v>
      </c>
      <c r="PD51" s="39">
        <v>1340300</v>
      </c>
      <c r="PE51" s="39">
        <v>14100</v>
      </c>
      <c r="PF51" s="39">
        <v>182100</v>
      </c>
      <c r="PG51" s="39">
        <v>742600</v>
      </c>
      <c r="PH51" s="39">
        <v>1388900</v>
      </c>
      <c r="PI51" s="39">
        <v>81000</v>
      </c>
      <c r="PJ51" s="39">
        <v>206400</v>
      </c>
      <c r="PK51" s="39">
        <v>11300</v>
      </c>
      <c r="PL51" s="39">
        <v>51400</v>
      </c>
      <c r="PM51" s="39">
        <v>4706400</v>
      </c>
      <c r="PN51" s="39">
        <v>22200</v>
      </c>
      <c r="PO51" s="39">
        <v>7830000</v>
      </c>
      <c r="PP51" s="39">
        <v>6984300</v>
      </c>
      <c r="PQ51" s="39">
        <v>107900</v>
      </c>
      <c r="PR51" s="39">
        <v>153500</v>
      </c>
      <c r="PS51" s="39">
        <v>12688100</v>
      </c>
      <c r="PT51" s="39">
        <v>128300</v>
      </c>
      <c r="PU51" s="39">
        <v>480100</v>
      </c>
      <c r="PV51" s="39">
        <v>1805400</v>
      </c>
      <c r="PW51" s="39">
        <v>418500</v>
      </c>
      <c r="PX51" s="39">
        <v>2004800</v>
      </c>
      <c r="PY51" s="39">
        <v>37100</v>
      </c>
      <c r="PZ51" s="39">
        <v>182000</v>
      </c>
      <c r="QA51" s="39">
        <v>2071200</v>
      </c>
      <c r="QB51" s="39">
        <v>3018200</v>
      </c>
      <c r="QC51" s="39">
        <v>196800</v>
      </c>
      <c r="QD51" s="39">
        <v>435400</v>
      </c>
      <c r="QE51" s="39">
        <v>508000</v>
      </c>
      <c r="QF51" s="39">
        <v>67600</v>
      </c>
      <c r="QG51" s="39">
        <v>19150600</v>
      </c>
      <c r="QH51" s="39">
        <v>66000</v>
      </c>
      <c r="QI51" s="39">
        <v>21062200</v>
      </c>
    </row>
    <row r="52" spans="1:451" x14ac:dyDescent="0.25">
      <c r="A52" s="39">
        <v>2011</v>
      </c>
      <c r="B52" s="39">
        <v>2401500</v>
      </c>
      <c r="C52" s="39">
        <v>74500</v>
      </c>
      <c r="E52" s="39">
        <v>109300</v>
      </c>
      <c r="F52" s="39">
        <v>7589400</v>
      </c>
      <c r="H52" s="39">
        <v>46700</v>
      </c>
      <c r="J52" s="39">
        <v>1271800</v>
      </c>
      <c r="K52" s="39">
        <v>239200</v>
      </c>
      <c r="M52" s="39">
        <v>291400</v>
      </c>
      <c r="N52" s="39">
        <v>1004700</v>
      </c>
      <c r="O52" s="39">
        <v>78800</v>
      </c>
      <c r="P52" s="39">
        <v>128300</v>
      </c>
      <c r="Q52" s="39">
        <v>1083700</v>
      </c>
      <c r="R52" s="39">
        <v>974000</v>
      </c>
      <c r="S52" s="39">
        <v>95800</v>
      </c>
      <c r="U52" s="39">
        <v>1554200</v>
      </c>
      <c r="V52" s="39">
        <v>12100</v>
      </c>
      <c r="W52" s="39">
        <v>13800</v>
      </c>
      <c r="X52" s="39">
        <v>6279300</v>
      </c>
      <c r="Y52" s="39">
        <v>13400</v>
      </c>
      <c r="Z52" s="39">
        <v>8552500</v>
      </c>
      <c r="AA52" s="39">
        <v>7891500</v>
      </c>
      <c r="AB52" s="39">
        <v>162500</v>
      </c>
      <c r="AD52" s="39">
        <v>128600</v>
      </c>
      <c r="AE52" s="39">
        <v>14608100</v>
      </c>
      <c r="AG52" s="39">
        <v>85600</v>
      </c>
      <c r="AI52" s="39">
        <v>11358700</v>
      </c>
      <c r="AJ52" s="39">
        <v>8987500</v>
      </c>
      <c r="AL52" s="39">
        <v>398900</v>
      </c>
      <c r="AM52" s="39">
        <v>1573500</v>
      </c>
      <c r="AN52" s="39">
        <v>239600</v>
      </c>
      <c r="AO52" s="39">
        <v>130000</v>
      </c>
      <c r="AP52" s="39">
        <v>3157600</v>
      </c>
      <c r="AQ52" s="39">
        <v>2502000</v>
      </c>
      <c r="AR52" s="39">
        <v>241400</v>
      </c>
      <c r="AT52" s="39">
        <v>4466500</v>
      </c>
      <c r="AU52" s="39">
        <v>703100</v>
      </c>
      <c r="AV52" s="39">
        <v>19800</v>
      </c>
      <c r="AW52" s="39">
        <v>27735300</v>
      </c>
      <c r="AX52" s="39">
        <v>31800</v>
      </c>
      <c r="AY52" s="39">
        <v>25288000</v>
      </c>
      <c r="AZ52" s="39">
        <v>6300</v>
      </c>
      <c r="BA52" s="39">
        <v>30800</v>
      </c>
      <c r="BB52" s="39">
        <v>35800</v>
      </c>
      <c r="BC52" s="39">
        <v>9500</v>
      </c>
      <c r="BD52" s="39">
        <v>9800</v>
      </c>
      <c r="BE52" s="39">
        <v>3200</v>
      </c>
      <c r="BF52" s="39">
        <v>14500</v>
      </c>
      <c r="BH52" s="39">
        <v>27800</v>
      </c>
      <c r="BI52" s="39">
        <v>171100</v>
      </c>
      <c r="BJ52" s="39">
        <v>13300</v>
      </c>
      <c r="BK52" s="39">
        <v>102400</v>
      </c>
      <c r="BL52" s="39">
        <v>62100</v>
      </c>
      <c r="BM52" s="39">
        <v>296700</v>
      </c>
      <c r="BN52" s="39">
        <v>8000</v>
      </c>
      <c r="BO52" s="39">
        <v>31000</v>
      </c>
      <c r="BQ52" s="39">
        <v>63100</v>
      </c>
      <c r="BR52" s="39">
        <v>889000</v>
      </c>
      <c r="BS52" s="39">
        <v>48200</v>
      </c>
      <c r="BT52" s="39">
        <v>25300</v>
      </c>
      <c r="BV52" s="39">
        <v>2800</v>
      </c>
      <c r="BW52" s="39">
        <v>3200</v>
      </c>
      <c r="BX52" s="39">
        <v>4200</v>
      </c>
      <c r="BZ52" s="39">
        <v>20400</v>
      </c>
      <c r="CA52" s="39">
        <v>45700</v>
      </c>
      <c r="CB52" s="39">
        <v>9100</v>
      </c>
      <c r="CC52" s="39">
        <v>78900</v>
      </c>
      <c r="CF52" s="39">
        <v>82600</v>
      </c>
      <c r="CG52" s="39">
        <v>8000</v>
      </c>
      <c r="CH52" s="39">
        <v>11000</v>
      </c>
      <c r="CK52" s="39">
        <v>45400</v>
      </c>
      <c r="CL52" s="39">
        <v>256700</v>
      </c>
      <c r="CM52" s="39">
        <v>30400</v>
      </c>
      <c r="CN52" s="39">
        <v>1600</v>
      </c>
      <c r="CO52" s="39">
        <v>5500</v>
      </c>
      <c r="CP52" s="39">
        <v>4200</v>
      </c>
      <c r="CR52" s="39">
        <v>1600</v>
      </c>
      <c r="CT52" s="39">
        <v>3400</v>
      </c>
      <c r="CU52" s="39">
        <v>63100</v>
      </c>
      <c r="CV52" s="39">
        <v>2800</v>
      </c>
      <c r="CW52" s="39">
        <v>4800</v>
      </c>
      <c r="CZ52" s="39">
        <v>41500</v>
      </c>
      <c r="DA52" s="39">
        <v>135200</v>
      </c>
      <c r="DC52" s="39">
        <v>4100</v>
      </c>
      <c r="DF52" s="39">
        <v>9300</v>
      </c>
      <c r="DG52" s="39">
        <v>311200</v>
      </c>
      <c r="DH52" s="39">
        <v>13000</v>
      </c>
      <c r="DI52" s="39">
        <v>8900</v>
      </c>
      <c r="DL52" s="39">
        <v>4000</v>
      </c>
      <c r="DM52" s="39">
        <v>2800</v>
      </c>
      <c r="DO52" s="39">
        <v>8700</v>
      </c>
      <c r="DP52" s="39">
        <v>4000</v>
      </c>
      <c r="DQ52" s="39">
        <v>62300</v>
      </c>
      <c r="DR52" s="39">
        <v>1400</v>
      </c>
      <c r="DS52" s="39">
        <v>18700</v>
      </c>
      <c r="DW52" s="39">
        <v>20600</v>
      </c>
      <c r="DX52" s="39">
        <v>78900</v>
      </c>
      <c r="DZ52" s="39">
        <v>15900</v>
      </c>
      <c r="EC52" s="39">
        <v>8400</v>
      </c>
      <c r="ED52" s="39">
        <v>321100</v>
      </c>
      <c r="EE52" s="39">
        <v>4800</v>
      </c>
      <c r="EF52" s="39">
        <v>71000</v>
      </c>
      <c r="EI52" s="39">
        <v>16500</v>
      </c>
      <c r="EJ52" s="39">
        <v>376000</v>
      </c>
      <c r="EK52" s="39">
        <v>57000</v>
      </c>
      <c r="EM52" s="39">
        <v>17000</v>
      </c>
      <c r="EN52" s="39">
        <v>96000</v>
      </c>
      <c r="EQ52" s="39">
        <v>299000</v>
      </c>
      <c r="ES52" s="39">
        <v>750000</v>
      </c>
      <c r="ET52" s="39">
        <v>41500</v>
      </c>
      <c r="EU52" s="39">
        <v>196000</v>
      </c>
      <c r="EX52" s="39">
        <v>36000</v>
      </c>
      <c r="EY52" s="39">
        <v>3125000</v>
      </c>
      <c r="EZ52" s="39">
        <v>2000300</v>
      </c>
      <c r="FB52" s="39">
        <v>42000</v>
      </c>
      <c r="FC52" s="39">
        <v>223000</v>
      </c>
      <c r="FF52" s="39">
        <v>800000</v>
      </c>
      <c r="FH52" s="39">
        <v>3900000</v>
      </c>
      <c r="FI52" s="39">
        <v>116000</v>
      </c>
      <c r="FJ52" s="39">
        <v>48600</v>
      </c>
      <c r="FK52" s="39">
        <v>35200</v>
      </c>
      <c r="FM52" s="39">
        <v>35600</v>
      </c>
      <c r="FN52" s="39">
        <v>809400</v>
      </c>
      <c r="FO52" s="39">
        <v>109300</v>
      </c>
      <c r="FQ52" s="39">
        <v>38400</v>
      </c>
      <c r="FR52" s="39">
        <v>24300</v>
      </c>
      <c r="FT52" s="39">
        <v>12100</v>
      </c>
      <c r="FU52" s="39">
        <v>996700</v>
      </c>
      <c r="FW52" s="39">
        <v>821500</v>
      </c>
      <c r="FX52" s="39">
        <v>491700</v>
      </c>
      <c r="FY52" s="39">
        <v>161100</v>
      </c>
      <c r="FZ52" s="39">
        <v>77200</v>
      </c>
      <c r="GB52" s="39">
        <v>73700</v>
      </c>
      <c r="GC52" s="39">
        <v>7722000</v>
      </c>
      <c r="GD52" s="39">
        <v>4263800</v>
      </c>
      <c r="GF52" s="39">
        <v>110000</v>
      </c>
      <c r="GG52" s="39">
        <v>64400</v>
      </c>
      <c r="GI52" s="39">
        <v>31200</v>
      </c>
      <c r="GJ52" s="39">
        <v>3189700</v>
      </c>
      <c r="GL52" s="39">
        <v>4626600</v>
      </c>
      <c r="GM52" s="39">
        <v>2407900</v>
      </c>
      <c r="GN52" s="39">
        <v>155400</v>
      </c>
      <c r="GO52" s="39">
        <v>35200</v>
      </c>
      <c r="GP52" s="39">
        <v>52100</v>
      </c>
      <c r="GQ52" s="39">
        <v>1194900</v>
      </c>
      <c r="GR52" s="39">
        <v>176100</v>
      </c>
      <c r="GS52" s="39">
        <v>58600</v>
      </c>
      <c r="GT52" s="39">
        <v>134800</v>
      </c>
      <c r="GU52" s="39">
        <v>12100</v>
      </c>
      <c r="GV52" s="39">
        <v>1323500</v>
      </c>
      <c r="GW52" s="39">
        <v>1748900</v>
      </c>
      <c r="GX52" s="39">
        <v>546500</v>
      </c>
      <c r="GY52" s="39">
        <v>459500</v>
      </c>
      <c r="GZ52" s="39">
        <v>77200</v>
      </c>
      <c r="HA52" s="39">
        <v>109700</v>
      </c>
      <c r="HB52" s="39">
        <v>10909100</v>
      </c>
      <c r="HC52" s="39">
        <v>6560800</v>
      </c>
      <c r="HD52" s="39">
        <v>160000</v>
      </c>
      <c r="HE52" s="39">
        <v>318400</v>
      </c>
      <c r="HF52" s="39">
        <v>31200</v>
      </c>
      <c r="HG52" s="39">
        <v>4052800</v>
      </c>
      <c r="HH52" s="39">
        <v>9446400</v>
      </c>
      <c r="HI52" s="39">
        <v>2572100</v>
      </c>
      <c r="HJ52" s="39">
        <v>2223800</v>
      </c>
      <c r="HK52" s="39">
        <v>39300</v>
      </c>
      <c r="HL52" s="39">
        <v>109300</v>
      </c>
      <c r="HM52" s="39">
        <v>7502900</v>
      </c>
      <c r="HN52" s="39">
        <v>46700</v>
      </c>
      <c r="HO52" s="39">
        <v>76900</v>
      </c>
      <c r="HP52" s="39">
        <v>51000</v>
      </c>
      <c r="HQ52" s="39">
        <v>291400</v>
      </c>
      <c r="HR52" s="39">
        <v>1004700</v>
      </c>
      <c r="HS52" s="39">
        <v>20200</v>
      </c>
      <c r="HT52" s="39">
        <v>128300</v>
      </c>
      <c r="HU52" s="39">
        <v>920600</v>
      </c>
      <c r="HV52" s="39">
        <v>974000</v>
      </c>
      <c r="HW52" s="39">
        <v>83700</v>
      </c>
      <c r="HX52" s="39">
        <v>230700</v>
      </c>
      <c r="HY52" s="39">
        <v>12100</v>
      </c>
      <c r="HZ52" s="39">
        <v>13800</v>
      </c>
      <c r="IA52" s="39">
        <v>4174300</v>
      </c>
      <c r="IB52" s="39">
        <v>13400</v>
      </c>
      <c r="IC52" s="39">
        <v>7975200</v>
      </c>
      <c r="ID52" s="39">
        <v>7367800</v>
      </c>
      <c r="IE52" s="39">
        <v>85300</v>
      </c>
      <c r="IF52" s="39">
        <v>128600</v>
      </c>
      <c r="IG52" s="39">
        <v>14442400</v>
      </c>
      <c r="IH52" s="39">
        <v>85600</v>
      </c>
      <c r="II52" s="39">
        <v>449600</v>
      </c>
      <c r="IJ52" s="39">
        <v>1896000</v>
      </c>
      <c r="IK52" s="39">
        <v>398900</v>
      </c>
      <c r="IL52" s="39">
        <v>1573500</v>
      </c>
      <c r="IM52" s="39">
        <v>79600</v>
      </c>
      <c r="IN52" s="39">
        <v>130000</v>
      </c>
      <c r="IO52" s="39">
        <v>2752800</v>
      </c>
      <c r="IP52" s="39">
        <v>2502000</v>
      </c>
      <c r="IQ52" s="39">
        <v>210200</v>
      </c>
      <c r="IR52" s="39">
        <v>413700</v>
      </c>
      <c r="IS52" s="39">
        <v>703100</v>
      </c>
      <c r="IT52" s="39">
        <v>19800</v>
      </c>
      <c r="IU52" s="39">
        <v>16556200</v>
      </c>
      <c r="IV52" s="39">
        <v>31800</v>
      </c>
      <c r="IW52" s="39">
        <v>22594300</v>
      </c>
      <c r="IX52" s="39">
        <v>109300</v>
      </c>
      <c r="IY52" s="39">
        <v>22700</v>
      </c>
      <c r="JB52" s="39">
        <v>1100700</v>
      </c>
      <c r="JC52" s="39">
        <v>70800</v>
      </c>
      <c r="JD52" s="39">
        <v>16600</v>
      </c>
      <c r="JF52" s="39">
        <v>50600</v>
      </c>
      <c r="JJ52" s="39">
        <v>172000</v>
      </c>
      <c r="JK52" s="39">
        <v>10900</v>
      </c>
      <c r="JL52" s="39">
        <v>21000</v>
      </c>
      <c r="JN52" s="39">
        <v>230700</v>
      </c>
      <c r="JP52" s="39">
        <v>13800</v>
      </c>
      <c r="JQ52" s="39">
        <v>694000</v>
      </c>
      <c r="JS52" s="39">
        <v>860000</v>
      </c>
      <c r="JT52" s="39">
        <v>261300</v>
      </c>
      <c r="JU52" s="39">
        <v>41300</v>
      </c>
      <c r="JX52" s="39">
        <v>1746300</v>
      </c>
      <c r="JY52" s="39">
        <v>414000</v>
      </c>
      <c r="JZ52" s="39">
        <v>508000</v>
      </c>
      <c r="KB52" s="39">
        <v>54600</v>
      </c>
      <c r="KF52" s="39">
        <v>431800</v>
      </c>
      <c r="KG52" s="39">
        <v>25300</v>
      </c>
      <c r="KH52" s="39">
        <v>59700</v>
      </c>
      <c r="KJ52" s="39">
        <v>413700</v>
      </c>
      <c r="KL52" s="39">
        <v>19800</v>
      </c>
      <c r="KM52" s="39">
        <v>2948400</v>
      </c>
      <c r="KO52" s="39">
        <v>2228900</v>
      </c>
      <c r="KP52" s="39">
        <v>819500</v>
      </c>
      <c r="KR52" s="39">
        <v>109300</v>
      </c>
      <c r="KS52" s="39">
        <v>3986200</v>
      </c>
      <c r="KU52" s="39">
        <v>41700</v>
      </c>
      <c r="KY52" s="39">
        <v>213300</v>
      </c>
      <c r="KZ52" s="39">
        <v>965200</v>
      </c>
      <c r="LB52" s="39">
        <v>103100</v>
      </c>
      <c r="LC52" s="39">
        <v>511900</v>
      </c>
      <c r="LD52" s="39">
        <v>681900</v>
      </c>
      <c r="LE52" s="39">
        <v>42500</v>
      </c>
      <c r="LI52" s="39">
        <v>1558000</v>
      </c>
      <c r="LJ52" s="39">
        <v>6100</v>
      </c>
      <c r="LK52" s="39">
        <v>4437300</v>
      </c>
      <c r="LL52" s="39">
        <v>2438500</v>
      </c>
      <c r="LO52" s="39">
        <v>128600</v>
      </c>
      <c r="LP52" s="39">
        <v>7348200</v>
      </c>
      <c r="LR52" s="39">
        <v>75200</v>
      </c>
      <c r="LV52" s="39">
        <v>289600</v>
      </c>
      <c r="LW52" s="39">
        <v>1497500</v>
      </c>
      <c r="LY52" s="39">
        <v>103200</v>
      </c>
      <c r="LZ52" s="39">
        <v>1582300</v>
      </c>
      <c r="MA52" s="39">
        <v>1671100</v>
      </c>
      <c r="MB52" s="39">
        <v>96500</v>
      </c>
      <c r="MF52" s="39">
        <v>5669900</v>
      </c>
      <c r="MG52" s="39">
        <v>10200</v>
      </c>
      <c r="MH52" s="39">
        <v>11525800</v>
      </c>
      <c r="MI52" s="39">
        <v>1295000</v>
      </c>
      <c r="MJ52" s="39">
        <v>16600</v>
      </c>
      <c r="MM52" s="39">
        <v>2416000</v>
      </c>
      <c r="MN52" s="39">
        <v>5000</v>
      </c>
      <c r="MO52" s="39">
        <v>6100</v>
      </c>
      <c r="MP52" s="39">
        <v>34400</v>
      </c>
      <c r="MR52" s="39">
        <v>27500</v>
      </c>
      <c r="MS52" s="39">
        <v>39500</v>
      </c>
      <c r="MT52" s="39">
        <v>20200</v>
      </c>
      <c r="MU52" s="39">
        <v>25200</v>
      </c>
      <c r="MV52" s="39">
        <v>236700</v>
      </c>
      <c r="MW52" s="39">
        <v>281200</v>
      </c>
      <c r="MX52" s="39">
        <v>20200</v>
      </c>
      <c r="MZ52" s="39">
        <v>12100</v>
      </c>
      <c r="NB52" s="39">
        <v>1922300</v>
      </c>
      <c r="NC52" s="39">
        <v>7300</v>
      </c>
      <c r="ND52" s="39">
        <v>2677900</v>
      </c>
      <c r="NE52" s="39">
        <v>4668000</v>
      </c>
      <c r="NF52" s="39">
        <v>44000</v>
      </c>
      <c r="NI52" s="39">
        <v>5347900</v>
      </c>
      <c r="NJ52" s="39">
        <v>10400</v>
      </c>
      <c r="NK52" s="39">
        <v>35600</v>
      </c>
      <c r="NL52" s="39">
        <v>1388000</v>
      </c>
      <c r="NN52" s="39">
        <v>54700</v>
      </c>
      <c r="NO52" s="39">
        <v>76000</v>
      </c>
      <c r="NP52" s="39">
        <v>79600</v>
      </c>
      <c r="NQ52" s="39">
        <v>26800</v>
      </c>
      <c r="NR52" s="39">
        <v>738700</v>
      </c>
      <c r="NS52" s="39">
        <v>805600</v>
      </c>
      <c r="NT52" s="39">
        <v>54000</v>
      </c>
      <c r="NV52" s="39">
        <v>703100</v>
      </c>
      <c r="NX52" s="39">
        <v>7937900</v>
      </c>
      <c r="NY52" s="39">
        <v>21600</v>
      </c>
      <c r="NZ52" s="39">
        <v>8839600</v>
      </c>
      <c r="OA52" s="39">
        <v>22300</v>
      </c>
      <c r="OB52" s="39">
        <v>34400</v>
      </c>
      <c r="OC52" s="39">
        <v>12100</v>
      </c>
      <c r="OF52" s="39">
        <v>28300</v>
      </c>
      <c r="OI52" s="39">
        <v>356100</v>
      </c>
      <c r="OJ52" s="39">
        <v>30800</v>
      </c>
      <c r="OK52" s="39">
        <v>64200</v>
      </c>
      <c r="OM52" s="39">
        <v>56000</v>
      </c>
      <c r="ON52" s="39">
        <v>530700</v>
      </c>
      <c r="OQ52" s="39">
        <v>86400</v>
      </c>
      <c r="OT52" s="39">
        <v>1732700</v>
      </c>
      <c r="OU52" s="39">
        <v>121600</v>
      </c>
      <c r="OV52" s="39">
        <v>2246100</v>
      </c>
      <c r="OW52" s="39">
        <v>39300</v>
      </c>
      <c r="OX52" s="39">
        <v>109300</v>
      </c>
      <c r="OY52" s="39">
        <v>7537300</v>
      </c>
      <c r="OZ52" s="39">
        <v>46700</v>
      </c>
      <c r="PA52" s="39">
        <v>76900</v>
      </c>
      <c r="PB52" s="39">
        <v>63100</v>
      </c>
      <c r="PC52" s="39">
        <v>291400</v>
      </c>
      <c r="PD52" s="39">
        <v>1004700</v>
      </c>
      <c r="PE52" s="39">
        <v>20200</v>
      </c>
      <c r="PF52" s="39">
        <v>128300</v>
      </c>
      <c r="PG52" s="39">
        <v>948900</v>
      </c>
      <c r="PH52" s="39">
        <v>974000</v>
      </c>
      <c r="PI52" s="39">
        <v>83700</v>
      </c>
      <c r="PJ52" s="39">
        <v>230700</v>
      </c>
      <c r="PK52" s="39">
        <v>12100</v>
      </c>
      <c r="PL52" s="39">
        <v>13800</v>
      </c>
      <c r="PM52" s="39">
        <v>4530400</v>
      </c>
      <c r="PN52" s="39">
        <v>13400</v>
      </c>
      <c r="PO52" s="39">
        <v>8006000</v>
      </c>
      <c r="PP52" s="39">
        <v>7432000</v>
      </c>
      <c r="PQ52" s="39">
        <v>85300</v>
      </c>
      <c r="PR52" s="39">
        <v>128600</v>
      </c>
      <c r="PS52" s="39">
        <v>14498400</v>
      </c>
      <c r="PT52" s="39">
        <v>85600</v>
      </c>
      <c r="PU52" s="39">
        <v>449600</v>
      </c>
      <c r="PV52" s="39">
        <v>2426700</v>
      </c>
      <c r="PW52" s="39">
        <v>398900</v>
      </c>
      <c r="PX52" s="39">
        <v>1573500</v>
      </c>
      <c r="PY52" s="39">
        <v>79600</v>
      </c>
      <c r="PZ52" s="39">
        <v>130000</v>
      </c>
      <c r="QA52" s="39">
        <v>2839200</v>
      </c>
      <c r="QB52" s="39">
        <v>2502000</v>
      </c>
      <c r="QC52" s="39">
        <v>210200</v>
      </c>
      <c r="QD52" s="39">
        <v>413700</v>
      </c>
      <c r="QE52" s="39">
        <v>703100</v>
      </c>
      <c r="QF52" s="39">
        <v>19800</v>
      </c>
      <c r="QG52" s="39">
        <v>18288900</v>
      </c>
      <c r="QH52" s="39">
        <v>31800</v>
      </c>
      <c r="QI52" s="39">
        <v>22715900</v>
      </c>
    </row>
    <row r="53" spans="1:451" x14ac:dyDescent="0.25">
      <c r="A53" s="39">
        <v>2012</v>
      </c>
      <c r="B53" s="39">
        <v>2750600</v>
      </c>
      <c r="C53" s="39">
        <v>120700</v>
      </c>
      <c r="E53" s="39">
        <v>131600</v>
      </c>
      <c r="F53" s="39">
        <v>8799300</v>
      </c>
      <c r="H53" s="39">
        <v>80100</v>
      </c>
      <c r="J53" s="39">
        <v>1417900</v>
      </c>
      <c r="K53" s="39">
        <v>265200</v>
      </c>
      <c r="M53" s="39">
        <v>384400</v>
      </c>
      <c r="N53" s="39">
        <v>1003900</v>
      </c>
      <c r="O53" s="39">
        <v>57900</v>
      </c>
      <c r="P53" s="39">
        <v>134700</v>
      </c>
      <c r="Q53" s="39">
        <v>984600</v>
      </c>
      <c r="R53" s="39">
        <v>1475000</v>
      </c>
      <c r="S53" s="39">
        <v>123300</v>
      </c>
      <c r="U53" s="39">
        <v>1679000</v>
      </c>
      <c r="V53" s="39">
        <v>10100</v>
      </c>
      <c r="W53" s="39">
        <v>39700</v>
      </c>
      <c r="X53" s="39">
        <v>6213600</v>
      </c>
      <c r="Y53" s="39">
        <v>13000</v>
      </c>
      <c r="Z53" s="39">
        <v>9497200</v>
      </c>
      <c r="AA53" s="39">
        <v>8012300</v>
      </c>
      <c r="AB53" s="39">
        <v>274400</v>
      </c>
      <c r="AD53" s="39">
        <v>149700</v>
      </c>
      <c r="AE53" s="39">
        <v>13868500</v>
      </c>
      <c r="AG53" s="39">
        <v>161400</v>
      </c>
      <c r="AI53" s="39">
        <v>13060100</v>
      </c>
      <c r="AJ53" s="39">
        <v>10069700</v>
      </c>
      <c r="AL53" s="39">
        <v>488900</v>
      </c>
      <c r="AM53" s="39">
        <v>1537900</v>
      </c>
      <c r="AN53" s="39">
        <v>169900</v>
      </c>
      <c r="AO53" s="39">
        <v>118600</v>
      </c>
      <c r="AP53" s="39">
        <v>2811900</v>
      </c>
      <c r="AQ53" s="39">
        <v>3340800</v>
      </c>
      <c r="AR53" s="39">
        <v>336600</v>
      </c>
      <c r="AT53" s="39">
        <v>5086400</v>
      </c>
      <c r="AU53" s="39">
        <v>598700</v>
      </c>
      <c r="AV53" s="39">
        <v>86900</v>
      </c>
      <c r="AW53" s="39">
        <v>25258800</v>
      </c>
      <c r="AX53" s="39">
        <v>35600</v>
      </c>
      <c r="AY53" s="39">
        <v>27205200</v>
      </c>
      <c r="AZ53" s="39">
        <v>5900</v>
      </c>
      <c r="BA53" s="39">
        <v>25400</v>
      </c>
      <c r="BB53" s="39">
        <v>37800</v>
      </c>
      <c r="BC53" s="39">
        <v>15000</v>
      </c>
      <c r="BD53" s="39">
        <v>10200</v>
      </c>
      <c r="BE53" s="39">
        <v>3200</v>
      </c>
      <c r="BF53" s="39">
        <v>14100</v>
      </c>
      <c r="BH53" s="39">
        <v>28400</v>
      </c>
      <c r="BI53" s="39">
        <v>162000</v>
      </c>
      <c r="BJ53" s="39">
        <v>13100</v>
      </c>
      <c r="BK53" s="39">
        <v>124000</v>
      </c>
      <c r="BL53" s="39">
        <v>105800</v>
      </c>
      <c r="BM53" s="39">
        <v>341100</v>
      </c>
      <c r="BN53" s="39">
        <v>8700</v>
      </c>
      <c r="BO53" s="39">
        <v>36400</v>
      </c>
      <c r="BQ53" s="39">
        <v>71300</v>
      </c>
      <c r="BR53" s="39">
        <v>909000</v>
      </c>
      <c r="BS53" s="39">
        <v>46700</v>
      </c>
      <c r="BT53" s="39">
        <v>27100</v>
      </c>
      <c r="BU53" s="39">
        <v>2200</v>
      </c>
      <c r="BV53" s="39">
        <v>3000</v>
      </c>
      <c r="BW53" s="39">
        <v>3200</v>
      </c>
      <c r="BX53" s="39">
        <v>4000</v>
      </c>
      <c r="BZ53" s="39">
        <v>20600</v>
      </c>
      <c r="CA53" s="39">
        <v>38600</v>
      </c>
      <c r="CB53" s="39">
        <v>8500</v>
      </c>
      <c r="CC53" s="39">
        <v>90400</v>
      </c>
      <c r="CE53" s="39">
        <v>16900</v>
      </c>
      <c r="CF53" s="39">
        <v>111600</v>
      </c>
      <c r="CG53" s="39">
        <v>8700</v>
      </c>
      <c r="CH53" s="39">
        <v>10900</v>
      </c>
      <c r="CK53" s="39">
        <v>51400</v>
      </c>
      <c r="CL53" s="39">
        <v>216800</v>
      </c>
      <c r="CM53" s="39">
        <v>29600</v>
      </c>
      <c r="CN53" s="39">
        <v>2000</v>
      </c>
      <c r="CO53" s="39">
        <v>7700</v>
      </c>
      <c r="CP53" s="39">
        <v>4200</v>
      </c>
      <c r="CR53" s="39">
        <v>1800</v>
      </c>
      <c r="CT53" s="39">
        <v>3800</v>
      </c>
      <c r="CU53" s="39">
        <v>60700</v>
      </c>
      <c r="CV53" s="39">
        <v>2600</v>
      </c>
      <c r="CW53" s="39">
        <v>6900</v>
      </c>
      <c r="CZ53" s="39">
        <v>55500</v>
      </c>
      <c r="DA53" s="39">
        <v>140600</v>
      </c>
      <c r="DC53" s="39">
        <v>4300</v>
      </c>
      <c r="DF53" s="39">
        <v>10600</v>
      </c>
      <c r="DG53" s="39">
        <v>326600</v>
      </c>
      <c r="DH53" s="39">
        <v>10800</v>
      </c>
      <c r="DI53" s="39">
        <v>8700</v>
      </c>
      <c r="DK53" s="39">
        <v>3600</v>
      </c>
      <c r="DL53" s="39">
        <v>5100</v>
      </c>
      <c r="DM53" s="39">
        <v>3000</v>
      </c>
      <c r="DO53" s="39">
        <v>8300</v>
      </c>
      <c r="DP53" s="39">
        <v>4000</v>
      </c>
      <c r="DQ53" s="39">
        <v>62700</v>
      </c>
      <c r="DR53" s="39">
        <v>2000</v>
      </c>
      <c r="DS53" s="39">
        <v>26700</v>
      </c>
      <c r="DV53" s="39">
        <v>7800</v>
      </c>
      <c r="DW53" s="39">
        <v>33400</v>
      </c>
      <c r="DX53" s="39">
        <v>88900</v>
      </c>
      <c r="DZ53" s="39">
        <v>21200</v>
      </c>
      <c r="EC53" s="39">
        <v>9300</v>
      </c>
      <c r="ED53" s="39">
        <v>365600</v>
      </c>
      <c r="EE53" s="39">
        <v>6300</v>
      </c>
      <c r="EF53" s="39">
        <v>71800</v>
      </c>
      <c r="EI53" s="39">
        <v>16500</v>
      </c>
      <c r="EJ53" s="39">
        <v>385000</v>
      </c>
      <c r="EK53" s="39">
        <v>72500</v>
      </c>
      <c r="EM53" s="39">
        <v>15500</v>
      </c>
      <c r="EN53" s="39">
        <v>89500</v>
      </c>
      <c r="EQ53" s="39">
        <v>280000</v>
      </c>
      <c r="ES53" s="39">
        <v>730000</v>
      </c>
      <c r="ET53" s="39">
        <v>47600</v>
      </c>
      <c r="EU53" s="39">
        <v>234000</v>
      </c>
      <c r="EX53" s="39">
        <v>33000</v>
      </c>
      <c r="EY53" s="39">
        <v>3505000</v>
      </c>
      <c r="EZ53" s="39">
        <v>2430300</v>
      </c>
      <c r="FB53" s="39">
        <v>41000</v>
      </c>
      <c r="FC53" s="39">
        <v>220000</v>
      </c>
      <c r="FF53" s="39">
        <v>843000</v>
      </c>
      <c r="FH53" s="39">
        <v>3844600</v>
      </c>
      <c r="FI53" s="39">
        <v>160000</v>
      </c>
      <c r="FJ53" s="39">
        <v>47800</v>
      </c>
      <c r="FK53" s="39">
        <v>48600</v>
      </c>
      <c r="FM53" s="39">
        <v>29900</v>
      </c>
      <c r="FN53" s="39">
        <v>894400</v>
      </c>
      <c r="FO53" s="39">
        <v>119000</v>
      </c>
      <c r="FQ53" s="39">
        <v>34400</v>
      </c>
      <c r="FR53" s="39">
        <v>22300</v>
      </c>
      <c r="FT53" s="39">
        <v>12100</v>
      </c>
      <c r="FU53" s="39">
        <v>1046900</v>
      </c>
      <c r="FW53" s="39">
        <v>799300</v>
      </c>
      <c r="FX53" s="39">
        <v>367800</v>
      </c>
      <c r="FY53" s="39">
        <v>165500</v>
      </c>
      <c r="FZ53" s="39">
        <v>117900</v>
      </c>
      <c r="GB53" s="39">
        <v>61200</v>
      </c>
      <c r="GC53" s="39">
        <v>8598300</v>
      </c>
      <c r="GD53" s="39">
        <v>4898800</v>
      </c>
      <c r="GF53" s="39">
        <v>108000</v>
      </c>
      <c r="GG53" s="39">
        <v>60900</v>
      </c>
      <c r="GI53" s="39">
        <v>29200</v>
      </c>
      <c r="GJ53" s="39">
        <v>3401900</v>
      </c>
      <c r="GL53" s="39">
        <v>3669600</v>
      </c>
      <c r="GM53" s="39">
        <v>1883400</v>
      </c>
      <c r="GN53" s="39">
        <v>157400</v>
      </c>
      <c r="GO53" s="39">
        <v>48600</v>
      </c>
      <c r="GP53" s="39">
        <v>50000</v>
      </c>
      <c r="GQ53" s="39">
        <v>1294400</v>
      </c>
      <c r="GR53" s="39">
        <v>201700</v>
      </c>
      <c r="GS53" s="39">
        <v>53100</v>
      </c>
      <c r="GT53" s="39">
        <v>125900</v>
      </c>
      <c r="GU53" s="39">
        <v>12100</v>
      </c>
      <c r="GV53" s="39">
        <v>1355300</v>
      </c>
      <c r="GW53" s="39">
        <v>1697200</v>
      </c>
      <c r="GX53" s="39">
        <v>428500</v>
      </c>
      <c r="GY53" s="39">
        <v>523500</v>
      </c>
      <c r="GZ53" s="39">
        <v>117900</v>
      </c>
      <c r="HA53" s="39">
        <v>102000</v>
      </c>
      <c r="HB53" s="39">
        <v>12209100</v>
      </c>
      <c r="HC53" s="39">
        <v>7670200</v>
      </c>
      <c r="HD53" s="39">
        <v>157700</v>
      </c>
      <c r="HE53" s="39">
        <v>317300</v>
      </c>
      <c r="HF53" s="39">
        <v>29200</v>
      </c>
      <c r="HG53" s="39">
        <v>4316200</v>
      </c>
      <c r="HH53" s="39">
        <v>8448600</v>
      </c>
      <c r="HI53" s="39">
        <v>2090100</v>
      </c>
      <c r="HJ53" s="39">
        <v>2575800</v>
      </c>
      <c r="HK53" s="39">
        <v>72100</v>
      </c>
      <c r="HL53" s="39">
        <v>131600</v>
      </c>
      <c r="HM53" s="39">
        <v>8700700</v>
      </c>
      <c r="HN53" s="39">
        <v>80100</v>
      </c>
      <c r="HO53" s="39">
        <v>123500</v>
      </c>
      <c r="HP53" s="39">
        <v>55400</v>
      </c>
      <c r="HQ53" s="39">
        <v>384400</v>
      </c>
      <c r="HR53" s="39">
        <v>1003900</v>
      </c>
      <c r="HS53" s="39">
        <v>4800</v>
      </c>
      <c r="HT53" s="39">
        <v>134700</v>
      </c>
      <c r="HU53" s="39">
        <v>837700</v>
      </c>
      <c r="HV53" s="39">
        <v>1475000</v>
      </c>
      <c r="HW53" s="39">
        <v>111200</v>
      </c>
      <c r="HX53" s="39">
        <v>323700</v>
      </c>
      <c r="HY53" s="39">
        <v>10100</v>
      </c>
      <c r="HZ53" s="39">
        <v>39700</v>
      </c>
      <c r="IA53" s="39">
        <v>4146100</v>
      </c>
      <c r="IB53" s="39">
        <v>13000</v>
      </c>
      <c r="IC53" s="39">
        <v>9038300</v>
      </c>
      <c r="ID53" s="39">
        <v>7433000</v>
      </c>
      <c r="IE53" s="39">
        <v>156500</v>
      </c>
      <c r="IF53" s="39">
        <v>149700</v>
      </c>
      <c r="IG53" s="39">
        <v>13683700</v>
      </c>
      <c r="IH53" s="39">
        <v>161400</v>
      </c>
      <c r="II53" s="39">
        <v>851000</v>
      </c>
      <c r="IJ53" s="39">
        <v>1991300</v>
      </c>
      <c r="IK53" s="39">
        <v>488900</v>
      </c>
      <c r="IL53" s="39">
        <v>1537900</v>
      </c>
      <c r="IM53" s="39">
        <v>12200</v>
      </c>
      <c r="IN53" s="39">
        <v>118600</v>
      </c>
      <c r="IO53" s="39">
        <v>2446000</v>
      </c>
      <c r="IP53" s="39">
        <v>3340800</v>
      </c>
      <c r="IQ53" s="39">
        <v>307400</v>
      </c>
      <c r="IR53" s="39">
        <v>770200</v>
      </c>
      <c r="IS53" s="39">
        <v>598700</v>
      </c>
      <c r="IT53" s="39">
        <v>86900</v>
      </c>
      <c r="IU53" s="39">
        <v>15449400</v>
      </c>
      <c r="IV53" s="39">
        <v>35600</v>
      </c>
      <c r="IW53" s="39">
        <v>25019100</v>
      </c>
      <c r="IX53" s="39">
        <v>204400</v>
      </c>
      <c r="IY53" s="39">
        <v>54700</v>
      </c>
      <c r="JB53" s="39">
        <v>1436600</v>
      </c>
      <c r="JC53" s="39">
        <v>117400</v>
      </c>
      <c r="JD53" s="39">
        <v>29100</v>
      </c>
      <c r="JF53" s="39">
        <v>60700</v>
      </c>
      <c r="JH53" s="39">
        <v>800</v>
      </c>
      <c r="JJ53" s="39">
        <v>192200</v>
      </c>
      <c r="JK53" s="39">
        <v>22200</v>
      </c>
      <c r="JL53" s="39">
        <v>38400</v>
      </c>
      <c r="JN53" s="39">
        <v>323700</v>
      </c>
      <c r="JP53" s="39">
        <v>39700</v>
      </c>
      <c r="JQ53" s="39">
        <v>708200</v>
      </c>
      <c r="JS53" s="39">
        <v>1193700</v>
      </c>
      <c r="JT53" s="39">
        <v>618300</v>
      </c>
      <c r="JU53" s="39">
        <v>111800</v>
      </c>
      <c r="JX53" s="39">
        <v>2100100</v>
      </c>
      <c r="JY53" s="39">
        <v>815400</v>
      </c>
      <c r="JZ53" s="39">
        <v>997900</v>
      </c>
      <c r="KB53" s="39">
        <v>66000</v>
      </c>
      <c r="KD53" s="39">
        <v>1700</v>
      </c>
      <c r="KF53" s="39">
        <v>601500</v>
      </c>
      <c r="KG53" s="39">
        <v>64000</v>
      </c>
      <c r="KH53" s="39">
        <v>124500</v>
      </c>
      <c r="KJ53" s="39">
        <v>770200</v>
      </c>
      <c r="KL53" s="39">
        <v>86900</v>
      </c>
      <c r="KM53" s="39">
        <v>2617200</v>
      </c>
      <c r="KO53" s="39">
        <v>3923000</v>
      </c>
      <c r="KP53" s="39">
        <v>995500</v>
      </c>
      <c r="KR53" s="39">
        <v>131600</v>
      </c>
      <c r="KS53" s="39">
        <v>4613400</v>
      </c>
      <c r="KU53" s="39">
        <v>72000</v>
      </c>
      <c r="KW53" s="39">
        <v>6100</v>
      </c>
      <c r="KY53" s="39">
        <v>303500</v>
      </c>
      <c r="KZ53" s="39">
        <v>970400</v>
      </c>
      <c r="LB53" s="39">
        <v>97100</v>
      </c>
      <c r="LC53" s="39">
        <v>475500</v>
      </c>
      <c r="LD53" s="39">
        <v>1023900</v>
      </c>
      <c r="LE53" s="39">
        <v>60700</v>
      </c>
      <c r="LI53" s="39">
        <v>1576300</v>
      </c>
      <c r="LJ53" s="39">
        <v>6100</v>
      </c>
      <c r="LK53" s="39">
        <v>5236500</v>
      </c>
      <c r="LL53" s="39">
        <v>2351400</v>
      </c>
      <c r="LO53" s="39">
        <v>149700</v>
      </c>
      <c r="LP53" s="39">
        <v>6486400</v>
      </c>
      <c r="LR53" s="39">
        <v>145200</v>
      </c>
      <c r="LT53" s="39">
        <v>208700</v>
      </c>
      <c r="LV53" s="39">
        <v>381000</v>
      </c>
      <c r="LW53" s="39">
        <v>1469800</v>
      </c>
      <c r="LY53" s="39">
        <v>82700</v>
      </c>
      <c r="LZ53" s="39">
        <v>1326300</v>
      </c>
      <c r="MA53" s="39">
        <v>2068400</v>
      </c>
      <c r="MB53" s="39">
        <v>148600</v>
      </c>
      <c r="MF53" s="39">
        <v>5121100</v>
      </c>
      <c r="MG53" s="39">
        <v>16500</v>
      </c>
      <c r="MH53" s="39">
        <v>12727300</v>
      </c>
      <c r="MI53" s="39">
        <v>1375900</v>
      </c>
      <c r="MJ53" s="39">
        <v>17400</v>
      </c>
      <c r="MM53" s="39">
        <v>2650700</v>
      </c>
      <c r="MN53" s="39">
        <v>8100</v>
      </c>
      <c r="MO53" s="39">
        <v>6100</v>
      </c>
      <c r="MP53" s="39">
        <v>20200</v>
      </c>
      <c r="MR53" s="39">
        <v>20200</v>
      </c>
      <c r="MS53" s="39">
        <v>33500</v>
      </c>
      <c r="MT53" s="39">
        <v>4000</v>
      </c>
      <c r="MU53" s="39">
        <v>37600</v>
      </c>
      <c r="MV53" s="39">
        <v>170000</v>
      </c>
      <c r="MW53" s="39">
        <v>428900</v>
      </c>
      <c r="MX53" s="39">
        <v>12100</v>
      </c>
      <c r="MZ53" s="39">
        <v>10100</v>
      </c>
      <c r="NB53" s="39">
        <v>1861600</v>
      </c>
      <c r="NC53" s="39">
        <v>6900</v>
      </c>
      <c r="ND53" s="39">
        <v>2608100</v>
      </c>
      <c r="NE53" s="39">
        <v>4463300</v>
      </c>
      <c r="NF53" s="39">
        <v>44700</v>
      </c>
      <c r="NI53" s="39">
        <v>5097200</v>
      </c>
      <c r="NJ53" s="39">
        <v>16200</v>
      </c>
      <c r="NK53" s="39">
        <v>35600</v>
      </c>
      <c r="NL53" s="39">
        <v>784700</v>
      </c>
      <c r="NN53" s="39">
        <v>41900</v>
      </c>
      <c r="NO53" s="39">
        <v>68100</v>
      </c>
      <c r="NP53" s="39">
        <v>10500</v>
      </c>
      <c r="NQ53" s="39">
        <v>35900</v>
      </c>
      <c r="NR53" s="39">
        <v>518200</v>
      </c>
      <c r="NS53" s="39">
        <v>1208400</v>
      </c>
      <c r="NT53" s="39">
        <v>34300</v>
      </c>
      <c r="NV53" s="39">
        <v>598700</v>
      </c>
      <c r="NX53" s="39">
        <v>7711100</v>
      </c>
      <c r="NY53" s="39">
        <v>19100</v>
      </c>
      <c r="NZ53" s="39">
        <v>8368800</v>
      </c>
      <c r="OA53" s="39">
        <v>17400</v>
      </c>
      <c r="OB53" s="39">
        <v>48600</v>
      </c>
      <c r="OC53" s="39">
        <v>8100</v>
      </c>
      <c r="OF53" s="39">
        <v>21000</v>
      </c>
      <c r="OI53" s="39">
        <v>370300</v>
      </c>
      <c r="OJ53" s="39">
        <v>30400</v>
      </c>
      <c r="OK53" s="39">
        <v>55800</v>
      </c>
      <c r="OM53" s="39">
        <v>82800</v>
      </c>
      <c r="ON53" s="39">
        <v>408200</v>
      </c>
      <c r="OQ53" s="39">
        <v>48600</v>
      </c>
      <c r="OT53" s="39">
        <v>1360800</v>
      </c>
      <c r="OU53" s="39">
        <v>96000</v>
      </c>
      <c r="OV53" s="39">
        <v>2593200</v>
      </c>
      <c r="OW53" s="39">
        <v>72100</v>
      </c>
      <c r="OX53" s="39">
        <v>131600</v>
      </c>
      <c r="OY53" s="39">
        <v>8749300</v>
      </c>
      <c r="OZ53" s="39">
        <v>80100</v>
      </c>
      <c r="PA53" s="39">
        <v>123500</v>
      </c>
      <c r="PB53" s="39">
        <v>63500</v>
      </c>
      <c r="PC53" s="39">
        <v>384400</v>
      </c>
      <c r="PD53" s="39">
        <v>1003900</v>
      </c>
      <c r="PE53" s="39">
        <v>4800</v>
      </c>
      <c r="PF53" s="39">
        <v>134700</v>
      </c>
      <c r="PG53" s="39">
        <v>858700</v>
      </c>
      <c r="PH53" s="39">
        <v>1475000</v>
      </c>
      <c r="PI53" s="39">
        <v>111200</v>
      </c>
      <c r="PJ53" s="39">
        <v>323700</v>
      </c>
      <c r="PK53" s="39">
        <v>10100</v>
      </c>
      <c r="PL53" s="39">
        <v>39700</v>
      </c>
      <c r="PM53" s="39">
        <v>4516400</v>
      </c>
      <c r="PN53" s="39">
        <v>13000</v>
      </c>
      <c r="PO53" s="39">
        <v>9068700</v>
      </c>
      <c r="PP53" s="39">
        <v>7488800</v>
      </c>
      <c r="PQ53" s="39">
        <v>156500</v>
      </c>
      <c r="PR53" s="39">
        <v>149700</v>
      </c>
      <c r="PS53" s="39">
        <v>13766500</v>
      </c>
      <c r="PT53" s="39">
        <v>161400</v>
      </c>
      <c r="PU53" s="39">
        <v>851000</v>
      </c>
      <c r="PV53" s="39">
        <v>2399500</v>
      </c>
      <c r="PW53" s="39">
        <v>488900</v>
      </c>
      <c r="PX53" s="39">
        <v>1537900</v>
      </c>
      <c r="PY53" s="39">
        <v>12200</v>
      </c>
      <c r="PZ53" s="39">
        <v>118600</v>
      </c>
      <c r="QA53" s="39">
        <v>2494600</v>
      </c>
      <c r="QB53" s="39">
        <v>3340800</v>
      </c>
      <c r="QC53" s="39">
        <v>307400</v>
      </c>
      <c r="QD53" s="39">
        <v>770200</v>
      </c>
      <c r="QE53" s="39">
        <v>598700</v>
      </c>
      <c r="QF53" s="39">
        <v>86900</v>
      </c>
      <c r="QG53" s="39">
        <v>16810200</v>
      </c>
      <c r="QH53" s="39">
        <v>35600</v>
      </c>
      <c r="QI53" s="39">
        <v>25115100</v>
      </c>
    </row>
    <row r="54" spans="1:451" x14ac:dyDescent="0.25">
      <c r="A54" s="39">
        <v>2013</v>
      </c>
      <c r="B54" s="39">
        <v>2652300</v>
      </c>
      <c r="C54" s="39">
        <v>85000</v>
      </c>
      <c r="E54" s="39">
        <v>85000</v>
      </c>
      <c r="F54" s="39">
        <v>8006700</v>
      </c>
      <c r="H54" s="39">
        <v>72000</v>
      </c>
      <c r="J54" s="39">
        <v>1480400</v>
      </c>
      <c r="K54" s="39">
        <v>253100</v>
      </c>
      <c r="M54" s="39">
        <v>412000</v>
      </c>
      <c r="N54" s="39">
        <v>954200</v>
      </c>
      <c r="O54" s="39">
        <v>54200</v>
      </c>
      <c r="P54" s="39">
        <v>145700</v>
      </c>
      <c r="Q54" s="39">
        <v>1107400</v>
      </c>
      <c r="R54" s="39">
        <v>1311100</v>
      </c>
      <c r="S54" s="39">
        <v>84900</v>
      </c>
      <c r="U54" s="39">
        <v>1819600</v>
      </c>
      <c r="V54" s="39">
        <v>8900</v>
      </c>
      <c r="W54" s="39">
        <v>27500</v>
      </c>
      <c r="X54" s="39">
        <v>6151100</v>
      </c>
      <c r="Y54" s="39">
        <v>11400</v>
      </c>
      <c r="Z54" s="39">
        <v>10441500</v>
      </c>
      <c r="AA54" s="39">
        <v>10237100</v>
      </c>
      <c r="AB54" s="39">
        <v>205900</v>
      </c>
      <c r="AD54" s="39">
        <v>131000</v>
      </c>
      <c r="AE54" s="39">
        <v>17960100</v>
      </c>
      <c r="AG54" s="39">
        <v>169400</v>
      </c>
      <c r="AI54" s="39">
        <v>14193800</v>
      </c>
      <c r="AJ54" s="39">
        <v>11033300</v>
      </c>
      <c r="AL54" s="39">
        <v>712300</v>
      </c>
      <c r="AM54" s="39">
        <v>1880500</v>
      </c>
      <c r="AN54" s="39">
        <v>155700</v>
      </c>
      <c r="AO54" s="39">
        <v>154500</v>
      </c>
      <c r="AP54" s="39">
        <v>3888000</v>
      </c>
      <c r="AQ54" s="39">
        <v>3849300</v>
      </c>
      <c r="AR54" s="39">
        <v>207600</v>
      </c>
      <c r="AT54" s="39">
        <v>5198400</v>
      </c>
      <c r="AU54" s="39">
        <v>598700</v>
      </c>
      <c r="AV54" s="39">
        <v>51900</v>
      </c>
      <c r="AW54" s="39">
        <v>26404600</v>
      </c>
      <c r="AX54" s="39">
        <v>29600</v>
      </c>
      <c r="AY54" s="39">
        <v>37529600</v>
      </c>
      <c r="AZ54" s="39">
        <v>4900</v>
      </c>
      <c r="BA54" s="39">
        <v>22700</v>
      </c>
      <c r="BB54" s="39">
        <v>40800</v>
      </c>
      <c r="BC54" s="39">
        <v>16100</v>
      </c>
      <c r="BD54" s="39">
        <v>8400</v>
      </c>
      <c r="BE54" s="39">
        <v>2400</v>
      </c>
      <c r="BF54" s="39">
        <v>13100</v>
      </c>
      <c r="BH54" s="39">
        <v>34800</v>
      </c>
      <c r="BI54" s="39">
        <v>157400</v>
      </c>
      <c r="BJ54" s="39">
        <v>12500</v>
      </c>
      <c r="BK54" s="39">
        <v>133200</v>
      </c>
      <c r="BL54" s="39">
        <v>126200</v>
      </c>
      <c r="BM54" s="39">
        <v>291300</v>
      </c>
      <c r="BN54" s="39">
        <v>6600</v>
      </c>
      <c r="BO54" s="39">
        <v>34200</v>
      </c>
      <c r="BQ54" s="39">
        <v>86700</v>
      </c>
      <c r="BR54" s="39">
        <v>913600</v>
      </c>
      <c r="BS54" s="39">
        <v>42900</v>
      </c>
      <c r="BT54" s="39">
        <v>30400</v>
      </c>
      <c r="BU54" s="39">
        <v>3200</v>
      </c>
      <c r="BV54" s="39">
        <v>2000</v>
      </c>
      <c r="BW54" s="39">
        <v>2400</v>
      </c>
      <c r="BX54" s="39">
        <v>4200</v>
      </c>
      <c r="BZ54" s="39">
        <v>24300</v>
      </c>
      <c r="CA54" s="39">
        <v>41700</v>
      </c>
      <c r="CB54" s="39">
        <v>7700</v>
      </c>
      <c r="CC54" s="39">
        <v>103600</v>
      </c>
      <c r="CE54" s="39">
        <v>27200</v>
      </c>
      <c r="CF54" s="39">
        <v>86200</v>
      </c>
      <c r="CG54" s="39">
        <v>6600</v>
      </c>
      <c r="CH54" s="39">
        <v>11600</v>
      </c>
      <c r="CK54" s="39">
        <v>61500</v>
      </c>
      <c r="CL54" s="39">
        <v>246800</v>
      </c>
      <c r="CM54" s="39">
        <v>25100</v>
      </c>
      <c r="CN54" s="39">
        <v>1900</v>
      </c>
      <c r="CO54" s="39">
        <v>8900</v>
      </c>
      <c r="CP54" s="39">
        <v>3200</v>
      </c>
      <c r="CR54" s="39">
        <v>1200</v>
      </c>
      <c r="CT54" s="39">
        <v>4000</v>
      </c>
      <c r="CU54" s="39">
        <v>54600</v>
      </c>
      <c r="CV54" s="39">
        <v>2600</v>
      </c>
      <c r="CW54" s="39">
        <v>5000</v>
      </c>
      <c r="CZ54" s="39">
        <v>71100</v>
      </c>
      <c r="DA54" s="39">
        <v>108900</v>
      </c>
      <c r="DC54" s="39">
        <v>2700</v>
      </c>
      <c r="DF54" s="39">
        <v>12000</v>
      </c>
      <c r="DG54" s="39">
        <v>285800</v>
      </c>
      <c r="DH54" s="39">
        <v>10500</v>
      </c>
      <c r="DI54" s="39">
        <v>8500</v>
      </c>
      <c r="DK54" s="39">
        <v>3000</v>
      </c>
      <c r="DL54" s="39">
        <v>4000</v>
      </c>
      <c r="DM54" s="39">
        <v>3200</v>
      </c>
      <c r="DO54" s="39">
        <v>7700</v>
      </c>
      <c r="DP54" s="39">
        <v>6500</v>
      </c>
      <c r="DQ54" s="39">
        <v>61100</v>
      </c>
      <c r="DR54" s="39">
        <v>2200</v>
      </c>
      <c r="DS54" s="39">
        <v>24600</v>
      </c>
      <c r="DV54" s="39">
        <v>6100</v>
      </c>
      <c r="DW54" s="39">
        <v>27900</v>
      </c>
      <c r="DX54" s="39">
        <v>96200</v>
      </c>
      <c r="DZ54" s="39">
        <v>19900</v>
      </c>
      <c r="EC54" s="39">
        <v>13200</v>
      </c>
      <c r="ED54" s="39">
        <v>381000</v>
      </c>
      <c r="EE54" s="39">
        <v>7300</v>
      </c>
      <c r="EF54" s="39">
        <v>68000</v>
      </c>
      <c r="EI54" s="39">
        <v>15200</v>
      </c>
      <c r="EJ54" s="39">
        <v>410000</v>
      </c>
      <c r="EK54" s="39">
        <v>56500</v>
      </c>
      <c r="EM54" s="39">
        <v>15000</v>
      </c>
      <c r="EN54" s="39">
        <v>76500</v>
      </c>
      <c r="EQ54" s="39">
        <v>287500</v>
      </c>
      <c r="ES54" s="39">
        <v>738000</v>
      </c>
      <c r="ET54" s="39">
        <v>57000</v>
      </c>
      <c r="EU54" s="39">
        <v>221000</v>
      </c>
      <c r="EX54" s="39">
        <v>33500</v>
      </c>
      <c r="EY54" s="39">
        <v>3775000</v>
      </c>
      <c r="EZ54" s="39">
        <v>2064800</v>
      </c>
      <c r="FB54" s="39">
        <v>38500</v>
      </c>
      <c r="FC54" s="39">
        <v>189000</v>
      </c>
      <c r="FF54" s="39">
        <v>847000</v>
      </c>
      <c r="FH54" s="39">
        <v>3800200</v>
      </c>
      <c r="FI54" s="39">
        <v>183300</v>
      </c>
      <c r="FJ54" s="39">
        <v>42500</v>
      </c>
      <c r="FK54" s="39">
        <v>36500</v>
      </c>
      <c r="FM54" s="39">
        <v>22300</v>
      </c>
      <c r="FN54" s="39">
        <v>894400</v>
      </c>
      <c r="FO54" s="39">
        <v>105200</v>
      </c>
      <c r="FQ54" s="39">
        <v>32400</v>
      </c>
      <c r="FR54" s="39">
        <v>22300</v>
      </c>
      <c r="FT54" s="39">
        <v>12100</v>
      </c>
      <c r="FU54" s="39">
        <v>1009700</v>
      </c>
      <c r="FW54" s="39">
        <v>785100</v>
      </c>
      <c r="FX54" s="39">
        <v>455300</v>
      </c>
      <c r="FY54" s="39">
        <v>134600</v>
      </c>
      <c r="FZ54" s="39">
        <v>83000</v>
      </c>
      <c r="GB54" s="39">
        <v>44200</v>
      </c>
      <c r="GC54" s="39">
        <v>9007300</v>
      </c>
      <c r="GD54" s="39">
        <v>4889700</v>
      </c>
      <c r="GF54" s="39">
        <v>96200</v>
      </c>
      <c r="GG54" s="39">
        <v>58000</v>
      </c>
      <c r="GI54" s="39">
        <v>29100</v>
      </c>
      <c r="GJ54" s="39">
        <v>3078100</v>
      </c>
      <c r="GL54" s="39">
        <v>4399800</v>
      </c>
      <c r="GM54" s="39">
        <v>2391500</v>
      </c>
      <c r="GN54" s="39">
        <v>151300</v>
      </c>
      <c r="GO54" s="39">
        <v>36500</v>
      </c>
      <c r="GP54" s="39">
        <v>40500</v>
      </c>
      <c r="GQ54" s="39">
        <v>1320500</v>
      </c>
      <c r="GR54" s="39">
        <v>170100</v>
      </c>
      <c r="GS54" s="39">
        <v>49800</v>
      </c>
      <c r="GT54" s="39">
        <v>111900</v>
      </c>
      <c r="GU54" s="39">
        <v>12100</v>
      </c>
      <c r="GV54" s="39">
        <v>1332000</v>
      </c>
      <c r="GW54" s="39">
        <v>1685400</v>
      </c>
      <c r="GX54" s="39">
        <v>524800</v>
      </c>
      <c r="GY54" s="39">
        <v>488800</v>
      </c>
      <c r="GZ54" s="39">
        <v>83000</v>
      </c>
      <c r="HA54" s="39">
        <v>83800</v>
      </c>
      <c r="HB54" s="39">
        <v>12908500</v>
      </c>
      <c r="HC54" s="39">
        <v>7245800</v>
      </c>
      <c r="HD54" s="39">
        <v>141300</v>
      </c>
      <c r="HE54" s="39">
        <v>281200</v>
      </c>
      <c r="HF54" s="39">
        <v>29100</v>
      </c>
      <c r="HG54" s="39">
        <v>4011800</v>
      </c>
      <c r="HH54" s="39">
        <v>9136300</v>
      </c>
      <c r="HI54" s="39">
        <v>2617700</v>
      </c>
      <c r="HJ54" s="39">
        <v>2476700</v>
      </c>
      <c r="HK54" s="39">
        <v>48500</v>
      </c>
      <c r="HL54" s="39">
        <v>85000</v>
      </c>
      <c r="HM54" s="39">
        <v>7925700</v>
      </c>
      <c r="HN54" s="39">
        <v>72000</v>
      </c>
      <c r="HO54" s="39">
        <v>159900</v>
      </c>
      <c r="HP54" s="39">
        <v>68800</v>
      </c>
      <c r="HQ54" s="39">
        <v>412000</v>
      </c>
      <c r="HR54" s="39">
        <v>954200</v>
      </c>
      <c r="HS54" s="39">
        <v>4000</v>
      </c>
      <c r="HT54" s="39">
        <v>145700</v>
      </c>
      <c r="HU54" s="39">
        <v>967200</v>
      </c>
      <c r="HV54" s="39">
        <v>1311100</v>
      </c>
      <c r="HW54" s="39">
        <v>72800</v>
      </c>
      <c r="HX54" s="39">
        <v>487600</v>
      </c>
      <c r="HY54" s="39">
        <v>8900</v>
      </c>
      <c r="HZ54" s="39">
        <v>27500</v>
      </c>
      <c r="IA54" s="39">
        <v>4095400</v>
      </c>
      <c r="IB54" s="39">
        <v>11400</v>
      </c>
      <c r="IC54" s="39">
        <v>9879100</v>
      </c>
      <c r="ID54" s="39">
        <v>9662500</v>
      </c>
      <c r="IE54" s="39">
        <v>122900</v>
      </c>
      <c r="IF54" s="39">
        <v>131000</v>
      </c>
      <c r="IG54" s="39">
        <v>17787600</v>
      </c>
      <c r="IH54" s="39">
        <v>169400</v>
      </c>
      <c r="II54" s="39">
        <v>1285300</v>
      </c>
      <c r="IJ54" s="39">
        <v>2989200</v>
      </c>
      <c r="IK54" s="39">
        <v>712300</v>
      </c>
      <c r="IL54" s="39">
        <v>1880500</v>
      </c>
      <c r="IM54" s="39">
        <v>13300</v>
      </c>
      <c r="IN54" s="39">
        <v>154500</v>
      </c>
      <c r="IO54" s="39">
        <v>3520900</v>
      </c>
      <c r="IP54" s="39">
        <v>3849300</v>
      </c>
      <c r="IQ54" s="39">
        <v>178500</v>
      </c>
      <c r="IR54" s="39">
        <v>1186600</v>
      </c>
      <c r="IS54" s="39">
        <v>598700</v>
      </c>
      <c r="IT54" s="39">
        <v>51900</v>
      </c>
      <c r="IU54" s="39">
        <v>15254300</v>
      </c>
      <c r="IV54" s="39">
        <v>29600</v>
      </c>
      <c r="IW54" s="39">
        <v>34760100</v>
      </c>
      <c r="IX54" s="39">
        <v>170000</v>
      </c>
      <c r="IY54" s="39">
        <v>32300</v>
      </c>
      <c r="JB54" s="39">
        <v>1250500</v>
      </c>
      <c r="JC54" s="39">
        <v>151800</v>
      </c>
      <c r="JD54" s="39">
        <v>34400</v>
      </c>
      <c r="JF54" s="39">
        <v>33600</v>
      </c>
      <c r="JJ54" s="39">
        <v>159900</v>
      </c>
      <c r="JK54" s="39">
        <v>24200</v>
      </c>
      <c r="JL54" s="39">
        <v>26300</v>
      </c>
      <c r="JN54" s="39">
        <v>422900</v>
      </c>
      <c r="JP54" s="39">
        <v>27500</v>
      </c>
      <c r="JQ54" s="39">
        <v>720300</v>
      </c>
      <c r="JS54" s="39">
        <v>1330100</v>
      </c>
      <c r="JT54" s="39">
        <v>705400</v>
      </c>
      <c r="JU54" s="39">
        <v>74800</v>
      </c>
      <c r="JX54" s="39">
        <v>2871200</v>
      </c>
      <c r="JY54" s="39">
        <v>1219300</v>
      </c>
      <c r="JZ54" s="39">
        <v>1524100</v>
      </c>
      <c r="KB54" s="39">
        <v>54400</v>
      </c>
      <c r="KF54" s="39">
        <v>590700</v>
      </c>
      <c r="KG54" s="39">
        <v>67700</v>
      </c>
      <c r="KH54" s="39">
        <v>71100</v>
      </c>
      <c r="KJ54" s="39">
        <v>1068200</v>
      </c>
      <c r="KL54" s="39">
        <v>51900</v>
      </c>
      <c r="KM54" s="39">
        <v>2676200</v>
      </c>
      <c r="KO54" s="39">
        <v>5160000</v>
      </c>
      <c r="KP54" s="39">
        <v>959100</v>
      </c>
      <c r="KR54" s="39">
        <v>85000</v>
      </c>
      <c r="KS54" s="39">
        <v>4226900</v>
      </c>
      <c r="KU54" s="39">
        <v>72000</v>
      </c>
      <c r="KW54" s="39">
        <v>8100</v>
      </c>
      <c r="KY54" s="39">
        <v>342000</v>
      </c>
      <c r="KZ54" s="39">
        <v>922600</v>
      </c>
      <c r="LB54" s="39">
        <v>108500</v>
      </c>
      <c r="LC54" s="39">
        <v>641400</v>
      </c>
      <c r="LD54" s="39">
        <v>884300</v>
      </c>
      <c r="LE54" s="39">
        <v>34400</v>
      </c>
      <c r="LG54" s="39">
        <v>64700</v>
      </c>
      <c r="LI54" s="39">
        <v>1545900</v>
      </c>
      <c r="LJ54" s="39">
        <v>6100</v>
      </c>
      <c r="LK54" s="39">
        <v>5675700</v>
      </c>
      <c r="LL54" s="39">
        <v>3411700</v>
      </c>
      <c r="LO54" s="39">
        <v>131000</v>
      </c>
      <c r="LP54" s="39">
        <v>8917600</v>
      </c>
      <c r="LR54" s="39">
        <v>169400</v>
      </c>
      <c r="LT54" s="39">
        <v>285800</v>
      </c>
      <c r="LV54" s="39">
        <v>584200</v>
      </c>
      <c r="LW54" s="39">
        <v>1802700</v>
      </c>
      <c r="LY54" s="39">
        <v>117300</v>
      </c>
      <c r="LZ54" s="39">
        <v>2328700</v>
      </c>
      <c r="MA54" s="39">
        <v>2460300</v>
      </c>
      <c r="MB54" s="39">
        <v>71100</v>
      </c>
      <c r="MD54" s="39">
        <v>118400</v>
      </c>
      <c r="MF54" s="39">
        <v>4989500</v>
      </c>
      <c r="MG54" s="39">
        <v>12700</v>
      </c>
      <c r="MH54" s="39">
        <v>18298300</v>
      </c>
      <c r="MI54" s="39">
        <v>1347600</v>
      </c>
      <c r="MJ54" s="39">
        <v>16200</v>
      </c>
      <c r="MM54" s="39">
        <v>2448300</v>
      </c>
      <c r="MO54" s="39">
        <v>8100</v>
      </c>
      <c r="MP54" s="39">
        <v>26300</v>
      </c>
      <c r="MR54" s="39">
        <v>36400</v>
      </c>
      <c r="MS54" s="39">
        <v>31600</v>
      </c>
      <c r="MT54" s="39">
        <v>4000</v>
      </c>
      <c r="MU54" s="39">
        <v>37200</v>
      </c>
      <c r="MV54" s="39">
        <v>165900</v>
      </c>
      <c r="MW54" s="39">
        <v>402600</v>
      </c>
      <c r="MX54" s="39">
        <v>12100</v>
      </c>
      <c r="MZ54" s="39">
        <v>8900</v>
      </c>
      <c r="NB54" s="39">
        <v>1829200</v>
      </c>
      <c r="NC54" s="39">
        <v>5300</v>
      </c>
      <c r="ND54" s="39">
        <v>2873300</v>
      </c>
      <c r="NE54" s="39">
        <v>5545400</v>
      </c>
      <c r="NF54" s="39">
        <v>48100</v>
      </c>
      <c r="NI54" s="39">
        <v>5998800</v>
      </c>
      <c r="NK54" s="39">
        <v>66000</v>
      </c>
      <c r="NL54" s="39">
        <v>1179300</v>
      </c>
      <c r="NN54" s="39">
        <v>73700</v>
      </c>
      <c r="NO54" s="39">
        <v>77800</v>
      </c>
      <c r="NP54" s="39">
        <v>13300</v>
      </c>
      <c r="NQ54" s="39">
        <v>37200</v>
      </c>
      <c r="NR54" s="39">
        <v>601500</v>
      </c>
      <c r="NS54" s="39">
        <v>1321300</v>
      </c>
      <c r="NT54" s="39">
        <v>36300</v>
      </c>
      <c r="NV54" s="39">
        <v>598700</v>
      </c>
      <c r="NX54" s="39">
        <v>7588600</v>
      </c>
      <c r="NY54" s="39">
        <v>16900</v>
      </c>
      <c r="NZ54" s="39">
        <v>11301800</v>
      </c>
      <c r="OA54" s="39">
        <v>24300</v>
      </c>
      <c r="OB54" s="39">
        <v>40500</v>
      </c>
      <c r="OC54" s="39">
        <v>14200</v>
      </c>
      <c r="OE54" s="39">
        <v>400</v>
      </c>
      <c r="OF54" s="39">
        <v>28300</v>
      </c>
      <c r="OI54" s="39">
        <v>370300</v>
      </c>
      <c r="OJ54" s="39">
        <v>37600</v>
      </c>
      <c r="OK54" s="39">
        <v>85800</v>
      </c>
      <c r="OM54" s="39">
        <v>88700</v>
      </c>
      <c r="ON54" s="39">
        <v>798300</v>
      </c>
      <c r="OP54" s="39">
        <v>1100</v>
      </c>
      <c r="OQ54" s="39">
        <v>85900</v>
      </c>
      <c r="OT54" s="39">
        <v>2014000</v>
      </c>
      <c r="OU54" s="39">
        <v>151800</v>
      </c>
      <c r="OV54" s="39">
        <v>2501000</v>
      </c>
      <c r="OW54" s="39">
        <v>48500</v>
      </c>
      <c r="OX54" s="39">
        <v>85000</v>
      </c>
      <c r="OY54" s="39">
        <v>7966200</v>
      </c>
      <c r="OZ54" s="39">
        <v>72000</v>
      </c>
      <c r="PA54" s="39">
        <v>159900</v>
      </c>
      <c r="PB54" s="39">
        <v>83000</v>
      </c>
      <c r="PC54" s="39">
        <v>412000</v>
      </c>
      <c r="PD54" s="39">
        <v>954200</v>
      </c>
      <c r="PE54" s="39">
        <v>4400</v>
      </c>
      <c r="PF54" s="39">
        <v>145700</v>
      </c>
      <c r="PG54" s="39">
        <v>995500</v>
      </c>
      <c r="PH54" s="39">
        <v>1311100</v>
      </c>
      <c r="PI54" s="39">
        <v>72800</v>
      </c>
      <c r="PJ54" s="39">
        <v>487600</v>
      </c>
      <c r="PK54" s="39">
        <v>8900</v>
      </c>
      <c r="PL54" s="39">
        <v>27500</v>
      </c>
      <c r="PM54" s="39">
        <v>4465700</v>
      </c>
      <c r="PN54" s="39">
        <v>11400</v>
      </c>
      <c r="PO54" s="39">
        <v>9916700</v>
      </c>
      <c r="PP54" s="39">
        <v>9748300</v>
      </c>
      <c r="PQ54" s="39">
        <v>122900</v>
      </c>
      <c r="PR54" s="39">
        <v>131000</v>
      </c>
      <c r="PS54" s="39">
        <v>17876300</v>
      </c>
      <c r="PT54" s="39">
        <v>169400</v>
      </c>
      <c r="PU54" s="39">
        <v>1285300</v>
      </c>
      <c r="PV54" s="39">
        <v>3787500</v>
      </c>
      <c r="PW54" s="39">
        <v>712300</v>
      </c>
      <c r="PX54" s="39">
        <v>1880500</v>
      </c>
      <c r="PY54" s="39">
        <v>14400</v>
      </c>
      <c r="PZ54" s="39">
        <v>154500</v>
      </c>
      <c r="QA54" s="39">
        <v>3606800</v>
      </c>
      <c r="QB54" s="39">
        <v>3849300</v>
      </c>
      <c r="QC54" s="39">
        <v>178500</v>
      </c>
      <c r="QD54" s="39">
        <v>1186600</v>
      </c>
      <c r="QE54" s="39">
        <v>598700</v>
      </c>
      <c r="QF54" s="39">
        <v>51900</v>
      </c>
      <c r="QG54" s="39">
        <v>17268300</v>
      </c>
      <c r="QH54" s="39">
        <v>29600</v>
      </c>
      <c r="QI54" s="39">
        <v>34911900</v>
      </c>
    </row>
    <row r="55" spans="1:451" x14ac:dyDescent="0.25">
      <c r="A55" s="39">
        <v>2014</v>
      </c>
      <c r="EP55" s="46"/>
    </row>
    <row r="56" spans="1:451" x14ac:dyDescent="0.25">
      <c r="A56" s="39" t="s">
        <v>58</v>
      </c>
    </row>
    <row r="57" spans="1:451" x14ac:dyDescent="0.25">
      <c r="B57" s="39" t="s">
        <v>57</v>
      </c>
    </row>
    <row r="58" spans="1:451" x14ac:dyDescent="0.25">
      <c r="A58" s="39" t="s">
        <v>68</v>
      </c>
      <c r="B58" s="39" t="s">
        <v>67</v>
      </c>
    </row>
    <row r="59" spans="1:451" x14ac:dyDescent="0.25">
      <c r="A59" s="39" t="s">
        <v>66</v>
      </c>
    </row>
    <row r="60" spans="1:451" x14ac:dyDescent="0.25">
      <c r="A60" s="39">
        <v>1</v>
      </c>
      <c r="B60" s="39" t="s">
        <v>65</v>
      </c>
    </row>
    <row r="61" spans="1:451" x14ac:dyDescent="0.25">
      <c r="A61" s="39">
        <v>31</v>
      </c>
      <c r="B61" s="39" t="s">
        <v>56</v>
      </c>
    </row>
    <row r="62" spans="1:451" x14ac:dyDescent="0.25">
      <c r="A62" s="39" t="s">
        <v>43</v>
      </c>
    </row>
    <row r="63" spans="1:451" x14ac:dyDescent="0.25">
      <c r="A63" s="39" t="s">
        <v>54</v>
      </c>
    </row>
    <row r="64" spans="1:451" x14ac:dyDescent="0.25">
      <c r="A64" s="39" t="s">
        <v>64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5"/>
  <sheetViews>
    <sheetView workbookViewId="0">
      <selection activeCell="L23" sqref="L23"/>
    </sheetView>
  </sheetViews>
  <sheetFormatPr defaultRowHeight="15" x14ac:dyDescent="0.25"/>
  <cols>
    <col min="1" max="16384" width="9.140625" style="61"/>
  </cols>
  <sheetData>
    <row r="1" spans="1:43" x14ac:dyDescent="0.25">
      <c r="A1" s="61" t="s">
        <v>156</v>
      </c>
      <c r="O1" t="s">
        <v>156</v>
      </c>
      <c r="P1"/>
      <c r="Q1"/>
      <c r="R1"/>
      <c r="S1"/>
      <c r="T1"/>
      <c r="U1"/>
      <c r="V1"/>
      <c r="W1"/>
      <c r="X1"/>
      <c r="Y1"/>
      <c r="Z1"/>
      <c r="AA1"/>
      <c r="AB1"/>
      <c r="AC1" t="s">
        <v>156</v>
      </c>
      <c r="AD1"/>
      <c r="AE1"/>
      <c r="AF1"/>
      <c r="AG1"/>
      <c r="AH1"/>
      <c r="AI1"/>
      <c r="AJ1"/>
      <c r="AK1"/>
      <c r="AL1"/>
      <c r="AM1"/>
      <c r="AN1"/>
      <c r="AO1"/>
      <c r="AP1"/>
      <c r="AQ1"/>
    </row>
    <row r="2" spans="1:43" x14ac:dyDescent="0.25">
      <c r="A2" s="61" t="s">
        <v>0</v>
      </c>
      <c r="O2" t="s">
        <v>0</v>
      </c>
      <c r="P2"/>
      <c r="Q2"/>
      <c r="R2"/>
      <c r="S2"/>
      <c r="T2"/>
      <c r="U2"/>
      <c r="V2"/>
      <c r="W2"/>
      <c r="X2"/>
      <c r="Y2"/>
      <c r="Z2"/>
      <c r="AA2"/>
      <c r="AB2"/>
      <c r="AC2" t="s">
        <v>0</v>
      </c>
      <c r="AD2"/>
      <c r="AE2"/>
      <c r="AF2"/>
      <c r="AG2"/>
      <c r="AH2"/>
      <c r="AI2"/>
      <c r="AJ2"/>
      <c r="AK2"/>
      <c r="AL2"/>
      <c r="AM2"/>
      <c r="AN2"/>
      <c r="AO2"/>
      <c r="AP2"/>
      <c r="AQ2"/>
    </row>
    <row r="3" spans="1:43" x14ac:dyDescent="0.25">
      <c r="A3" s="61" t="s">
        <v>1</v>
      </c>
      <c r="O3" t="s">
        <v>1</v>
      </c>
      <c r="P3"/>
      <c r="Q3"/>
      <c r="R3"/>
      <c r="S3"/>
      <c r="T3"/>
      <c r="U3"/>
      <c r="V3"/>
      <c r="W3"/>
      <c r="X3"/>
      <c r="Y3"/>
      <c r="Z3"/>
      <c r="AA3"/>
      <c r="AB3"/>
      <c r="AC3" t="s">
        <v>1</v>
      </c>
      <c r="AD3"/>
      <c r="AE3"/>
      <c r="AF3"/>
      <c r="AG3"/>
      <c r="AH3"/>
      <c r="AI3"/>
      <c r="AJ3"/>
      <c r="AK3"/>
      <c r="AL3"/>
      <c r="AM3"/>
      <c r="AN3"/>
      <c r="AO3"/>
      <c r="AP3"/>
      <c r="AQ3"/>
    </row>
    <row r="4" spans="1:43" x14ac:dyDescent="0.25">
      <c r="A4" s="61" t="s">
        <v>155</v>
      </c>
      <c r="O4" t="s">
        <v>155</v>
      </c>
      <c r="P4"/>
      <c r="Q4"/>
      <c r="R4"/>
      <c r="S4" s="64" t="s">
        <v>158</v>
      </c>
      <c r="T4"/>
      <c r="U4"/>
      <c r="V4"/>
      <c r="W4"/>
      <c r="X4"/>
      <c r="Y4"/>
      <c r="Z4"/>
      <c r="AA4"/>
      <c r="AB4"/>
      <c r="AC4" t="s">
        <v>155</v>
      </c>
      <c r="AD4"/>
      <c r="AE4"/>
      <c r="AF4"/>
      <c r="AG4"/>
      <c r="AH4"/>
      <c r="AI4"/>
      <c r="AJ4"/>
      <c r="AK4"/>
      <c r="AL4"/>
      <c r="AM4"/>
      <c r="AN4"/>
      <c r="AO4"/>
      <c r="AP4"/>
      <c r="AQ4"/>
    </row>
    <row r="5" spans="1:43" x14ac:dyDescent="0.25">
      <c r="A5" s="61" t="s">
        <v>37</v>
      </c>
      <c r="O5" t="s">
        <v>37</v>
      </c>
      <c r="P5"/>
      <c r="Q5"/>
      <c r="R5"/>
      <c r="S5"/>
      <c r="T5"/>
      <c r="U5"/>
      <c r="V5"/>
      <c r="W5"/>
      <c r="X5"/>
      <c r="Y5"/>
      <c r="Z5"/>
      <c r="AA5"/>
      <c r="AB5"/>
      <c r="AC5" t="s">
        <v>37</v>
      </c>
      <c r="AD5"/>
      <c r="AE5"/>
      <c r="AF5"/>
      <c r="AG5"/>
      <c r="AH5"/>
      <c r="AI5"/>
      <c r="AJ5"/>
      <c r="AK5"/>
      <c r="AL5"/>
      <c r="AM5"/>
      <c r="AN5"/>
      <c r="AO5"/>
      <c r="AP5"/>
      <c r="AQ5"/>
    </row>
    <row r="6" spans="1:43" x14ac:dyDescent="0.25">
      <c r="A6" s="61" t="s">
        <v>38</v>
      </c>
      <c r="O6" t="s">
        <v>38</v>
      </c>
      <c r="P6"/>
      <c r="Q6"/>
      <c r="R6"/>
      <c r="S6"/>
      <c r="T6"/>
      <c r="U6"/>
      <c r="V6"/>
      <c r="W6"/>
      <c r="X6"/>
      <c r="Y6"/>
      <c r="Z6"/>
      <c r="AA6"/>
      <c r="AB6"/>
      <c r="AC6" t="s">
        <v>38</v>
      </c>
      <c r="AD6"/>
      <c r="AE6"/>
      <c r="AF6"/>
      <c r="AG6"/>
      <c r="AH6"/>
      <c r="AI6"/>
      <c r="AJ6"/>
      <c r="AK6"/>
      <c r="AL6"/>
      <c r="AM6"/>
      <c r="AN6"/>
      <c r="AO6"/>
      <c r="AP6"/>
      <c r="AQ6"/>
    </row>
    <row r="7" spans="1:43" x14ac:dyDescent="0.25">
      <c r="A7" s="61" t="s">
        <v>154</v>
      </c>
      <c r="O7" t="s">
        <v>154</v>
      </c>
      <c r="P7"/>
      <c r="Q7"/>
      <c r="R7"/>
      <c r="S7"/>
      <c r="T7"/>
      <c r="U7"/>
      <c r="V7"/>
      <c r="W7"/>
      <c r="X7"/>
      <c r="Y7"/>
      <c r="Z7"/>
      <c r="AA7"/>
      <c r="AB7"/>
      <c r="AC7" t="s">
        <v>154</v>
      </c>
      <c r="AD7"/>
      <c r="AE7"/>
      <c r="AF7"/>
      <c r="AG7"/>
      <c r="AH7"/>
      <c r="AI7"/>
      <c r="AJ7"/>
      <c r="AK7"/>
      <c r="AL7"/>
      <c r="AM7"/>
      <c r="AN7"/>
      <c r="AO7"/>
      <c r="AP7"/>
      <c r="AQ7"/>
    </row>
    <row r="8" spans="1:43" x14ac:dyDescent="0.25">
      <c r="A8" s="61" t="s">
        <v>2</v>
      </c>
      <c r="B8" s="61" t="s">
        <v>89</v>
      </c>
      <c r="C8" s="61" t="s">
        <v>88</v>
      </c>
      <c r="D8" s="61" t="s">
        <v>34</v>
      </c>
      <c r="E8" s="61" t="s">
        <v>35</v>
      </c>
      <c r="F8" s="61" t="s">
        <v>36</v>
      </c>
      <c r="G8" s="61" t="s">
        <v>3</v>
      </c>
      <c r="H8" s="61" t="s">
        <v>4</v>
      </c>
      <c r="I8" s="61" t="s">
        <v>85</v>
      </c>
      <c r="J8" s="61" t="s">
        <v>84</v>
      </c>
      <c r="K8" s="61" t="s">
        <v>83</v>
      </c>
      <c r="L8" s="61" t="s">
        <v>82</v>
      </c>
      <c r="O8" t="s">
        <v>2</v>
      </c>
      <c r="P8" t="s">
        <v>89</v>
      </c>
      <c r="Q8" t="s">
        <v>88</v>
      </c>
      <c r="R8" t="s">
        <v>34</v>
      </c>
      <c r="S8" t="s">
        <v>35</v>
      </c>
      <c r="T8" t="s">
        <v>36</v>
      </c>
      <c r="U8" t="s">
        <v>3</v>
      </c>
      <c r="V8" t="s">
        <v>4</v>
      </c>
      <c r="W8" t="s">
        <v>85</v>
      </c>
      <c r="X8" t="s">
        <v>84</v>
      </c>
      <c r="Y8" t="s">
        <v>83</v>
      </c>
      <c r="Z8" t="s">
        <v>82</v>
      </c>
      <c r="AA8"/>
      <c r="AB8"/>
      <c r="AC8" t="s">
        <v>2</v>
      </c>
      <c r="AD8" t="s">
        <v>89</v>
      </c>
      <c r="AE8" t="s">
        <v>88</v>
      </c>
      <c r="AF8" t="s">
        <v>34</v>
      </c>
      <c r="AG8" t="s">
        <v>35</v>
      </c>
      <c r="AH8" t="s">
        <v>36</v>
      </c>
      <c r="AI8" t="s">
        <v>3</v>
      </c>
      <c r="AJ8" t="s">
        <v>4</v>
      </c>
      <c r="AK8" t="s">
        <v>85</v>
      </c>
      <c r="AL8" t="s">
        <v>84</v>
      </c>
      <c r="AM8" t="s">
        <v>83</v>
      </c>
      <c r="AN8" t="s">
        <v>82</v>
      </c>
      <c r="AO8"/>
      <c r="AP8"/>
      <c r="AQ8"/>
    </row>
    <row r="9" spans="1:43" x14ac:dyDescent="0.25">
      <c r="A9" s="61" t="s">
        <v>39</v>
      </c>
      <c r="B9" s="61" t="s">
        <v>152</v>
      </c>
      <c r="C9" s="61" t="s">
        <v>152</v>
      </c>
      <c r="D9" s="61" t="s">
        <v>152</v>
      </c>
      <c r="E9" s="61" t="s">
        <v>152</v>
      </c>
      <c r="F9" s="61" t="s">
        <v>152</v>
      </c>
      <c r="G9" s="61" t="s">
        <v>152</v>
      </c>
      <c r="H9" s="61" t="s">
        <v>152</v>
      </c>
      <c r="I9" s="61" t="s">
        <v>152</v>
      </c>
      <c r="J9" s="61" t="s">
        <v>152</v>
      </c>
      <c r="K9" s="61" t="s">
        <v>152</v>
      </c>
      <c r="L9" s="61" t="s">
        <v>152</v>
      </c>
      <c r="O9" t="s">
        <v>39</v>
      </c>
      <c r="P9" t="s">
        <v>153</v>
      </c>
      <c r="Q9" t="s">
        <v>153</v>
      </c>
      <c r="R9" t="s">
        <v>153</v>
      </c>
      <c r="S9" t="s">
        <v>153</v>
      </c>
      <c r="T9" t="s">
        <v>153</v>
      </c>
      <c r="U9" t="s">
        <v>153</v>
      </c>
      <c r="V9" t="s">
        <v>153</v>
      </c>
      <c r="W9" t="s">
        <v>153</v>
      </c>
      <c r="X9" t="s">
        <v>153</v>
      </c>
      <c r="Y9" t="s">
        <v>153</v>
      </c>
      <c r="Z9" t="s">
        <v>153</v>
      </c>
      <c r="AA9"/>
      <c r="AB9"/>
      <c r="AC9" t="s">
        <v>39</v>
      </c>
      <c r="AD9" t="s">
        <v>44</v>
      </c>
      <c r="AE9" t="s">
        <v>44</v>
      </c>
      <c r="AF9" t="s">
        <v>44</v>
      </c>
      <c r="AG9" t="s">
        <v>44</v>
      </c>
      <c r="AH9" t="s">
        <v>44</v>
      </c>
      <c r="AI9" t="s">
        <v>44</v>
      </c>
      <c r="AJ9" t="s">
        <v>44</v>
      </c>
      <c r="AK9" t="s">
        <v>44</v>
      </c>
      <c r="AL9" t="s">
        <v>44</v>
      </c>
      <c r="AM9" t="s">
        <v>44</v>
      </c>
      <c r="AN9" t="s">
        <v>44</v>
      </c>
      <c r="AO9"/>
      <c r="AP9"/>
      <c r="AQ9"/>
    </row>
    <row r="10" spans="1:43" x14ac:dyDescent="0.25">
      <c r="A10" s="61">
        <v>1966</v>
      </c>
      <c r="B10" s="61">
        <v>54679</v>
      </c>
      <c r="D10" s="61">
        <v>10776</v>
      </c>
      <c r="E10" s="61">
        <v>973</v>
      </c>
      <c r="F10" s="61">
        <v>14450</v>
      </c>
      <c r="G10" s="61">
        <v>8770</v>
      </c>
      <c r="H10" s="61">
        <v>10003</v>
      </c>
      <c r="I10" s="61">
        <v>3062</v>
      </c>
      <c r="J10" s="61">
        <v>619</v>
      </c>
      <c r="K10" s="61">
        <v>3907</v>
      </c>
      <c r="L10" s="61">
        <v>2119</v>
      </c>
      <c r="O10" s="63">
        <f>AC10</f>
        <v>1966</v>
      </c>
      <c r="P10" s="63">
        <f t="shared" ref="P10:P28" si="0">AD10</f>
        <v>318900</v>
      </c>
      <c r="Q10" s="63">
        <f t="shared" ref="Q10:Q28" si="1">AE10</f>
        <v>0</v>
      </c>
      <c r="R10" s="63">
        <f t="shared" ref="R10:R28" si="2">AF10</f>
        <v>52100</v>
      </c>
      <c r="S10" s="63">
        <f t="shared" ref="S10:S28" si="3">AG10</f>
        <v>6200</v>
      </c>
      <c r="T10" s="63">
        <f t="shared" ref="T10:T28" si="4">AH10</f>
        <v>64900</v>
      </c>
      <c r="U10" s="63">
        <f t="shared" ref="U10:U28" si="5">AI10</f>
        <v>74700</v>
      </c>
      <c r="V10" s="63">
        <f t="shared" ref="V10:V28" si="6">AJ10</f>
        <v>52100</v>
      </c>
      <c r="W10" s="63">
        <f t="shared" ref="W10:W28" si="7">AK10</f>
        <v>24500</v>
      </c>
      <c r="X10" s="63">
        <f t="shared" ref="X10:X28" si="8">AL10</f>
        <v>8500</v>
      </c>
      <c r="Y10" s="63">
        <f t="shared" ref="Y10:Y28" si="9">AM10</f>
        <v>25400</v>
      </c>
      <c r="Z10" s="63">
        <f t="shared" ref="Z10:Z28" si="10">AN10</f>
        <v>10500</v>
      </c>
      <c r="AA10"/>
      <c r="AB10"/>
      <c r="AC10">
        <v>1966</v>
      </c>
      <c r="AD10">
        <v>318900</v>
      </c>
      <c r="AE10"/>
      <c r="AF10">
        <v>52100</v>
      </c>
      <c r="AG10">
        <v>6200</v>
      </c>
      <c r="AH10">
        <v>64900</v>
      </c>
      <c r="AI10">
        <v>74700</v>
      </c>
      <c r="AJ10">
        <v>52100</v>
      </c>
      <c r="AK10">
        <v>24500</v>
      </c>
      <c r="AL10">
        <v>8500</v>
      </c>
      <c r="AM10">
        <v>25400</v>
      </c>
      <c r="AN10">
        <v>10500</v>
      </c>
      <c r="AO10"/>
      <c r="AP10"/>
      <c r="AQ10"/>
    </row>
    <row r="11" spans="1:43" x14ac:dyDescent="0.25">
      <c r="A11" s="61">
        <v>1967</v>
      </c>
      <c r="B11" s="61">
        <v>46729</v>
      </c>
      <c r="D11" s="61">
        <v>9607</v>
      </c>
      <c r="E11" s="61">
        <v>679</v>
      </c>
      <c r="F11" s="61">
        <v>12585</v>
      </c>
      <c r="G11" s="61">
        <v>7938</v>
      </c>
      <c r="H11" s="61">
        <v>7344</v>
      </c>
      <c r="I11" s="61">
        <v>2900</v>
      </c>
      <c r="J11" s="61">
        <v>576</v>
      </c>
      <c r="K11" s="61">
        <v>3200</v>
      </c>
      <c r="L11" s="61">
        <v>1900</v>
      </c>
      <c r="O11" s="63">
        <f t="shared" ref="O11:O28" si="11">AC11</f>
        <v>1967</v>
      </c>
      <c r="P11" s="63">
        <f t="shared" si="0"/>
        <v>303700</v>
      </c>
      <c r="Q11" s="63">
        <f t="shared" si="1"/>
        <v>0</v>
      </c>
      <c r="R11" s="63">
        <f t="shared" si="2"/>
        <v>51000</v>
      </c>
      <c r="S11" s="63">
        <f t="shared" si="3"/>
        <v>4900</v>
      </c>
      <c r="T11" s="63">
        <f t="shared" si="4"/>
        <v>62000</v>
      </c>
      <c r="U11" s="63">
        <f t="shared" si="5"/>
        <v>71000</v>
      </c>
      <c r="V11" s="63">
        <f t="shared" si="6"/>
        <v>48000</v>
      </c>
      <c r="W11" s="63">
        <f t="shared" si="7"/>
        <v>26500</v>
      </c>
      <c r="X11" s="63">
        <f t="shared" si="8"/>
        <v>8000</v>
      </c>
      <c r="Y11" s="63">
        <f t="shared" si="9"/>
        <v>22400</v>
      </c>
      <c r="Z11" s="63">
        <f t="shared" si="10"/>
        <v>9900</v>
      </c>
      <c r="AA11"/>
      <c r="AB11"/>
      <c r="AC11">
        <v>1967</v>
      </c>
      <c r="AD11">
        <v>303700</v>
      </c>
      <c r="AE11"/>
      <c r="AF11">
        <v>51000</v>
      </c>
      <c r="AG11">
        <v>4900</v>
      </c>
      <c r="AH11">
        <v>62000</v>
      </c>
      <c r="AI11">
        <v>71000</v>
      </c>
      <c r="AJ11">
        <v>48000</v>
      </c>
      <c r="AK11">
        <v>26500</v>
      </c>
      <c r="AL11">
        <v>8000</v>
      </c>
      <c r="AM11">
        <v>22400</v>
      </c>
      <c r="AN11">
        <v>9900</v>
      </c>
      <c r="AO11"/>
      <c r="AP11"/>
      <c r="AQ11"/>
    </row>
    <row r="12" spans="1:43" x14ac:dyDescent="0.25">
      <c r="A12" s="61">
        <v>1968</v>
      </c>
      <c r="B12" s="61">
        <v>52871</v>
      </c>
      <c r="D12" s="61">
        <v>11066</v>
      </c>
      <c r="E12" s="61">
        <v>600</v>
      </c>
      <c r="F12" s="61">
        <v>13785</v>
      </c>
      <c r="G12" s="61">
        <v>9716</v>
      </c>
      <c r="H12" s="61">
        <v>8604</v>
      </c>
      <c r="I12" s="61">
        <v>3000</v>
      </c>
      <c r="J12" s="61">
        <v>700</v>
      </c>
      <c r="K12" s="61">
        <v>3300</v>
      </c>
      <c r="L12" s="61">
        <v>2100</v>
      </c>
      <c r="O12" s="63">
        <f t="shared" si="11"/>
        <v>1968</v>
      </c>
      <c r="P12" s="63">
        <f t="shared" si="0"/>
        <v>303200</v>
      </c>
      <c r="Q12" s="63">
        <f t="shared" si="1"/>
        <v>0</v>
      </c>
      <c r="R12" s="63">
        <f t="shared" si="2"/>
        <v>53000</v>
      </c>
      <c r="S12" s="63">
        <f t="shared" si="3"/>
        <v>5000</v>
      </c>
      <c r="T12" s="63">
        <f t="shared" si="4"/>
        <v>61000</v>
      </c>
      <c r="U12" s="63">
        <f t="shared" si="5"/>
        <v>70000</v>
      </c>
      <c r="V12" s="63">
        <f t="shared" si="6"/>
        <v>45000</v>
      </c>
      <c r="W12" s="63">
        <f t="shared" si="7"/>
        <v>26500</v>
      </c>
      <c r="X12" s="63">
        <f t="shared" si="8"/>
        <v>7500</v>
      </c>
      <c r="Y12" s="63">
        <f t="shared" si="9"/>
        <v>24400</v>
      </c>
      <c r="Z12" s="63">
        <f t="shared" si="10"/>
        <v>10800</v>
      </c>
      <c r="AA12"/>
      <c r="AB12"/>
      <c r="AC12">
        <v>1968</v>
      </c>
      <c r="AD12">
        <v>303200</v>
      </c>
      <c r="AE12"/>
      <c r="AF12">
        <v>53000</v>
      </c>
      <c r="AG12">
        <v>5000</v>
      </c>
      <c r="AH12">
        <v>61000</v>
      </c>
      <c r="AI12">
        <v>70000</v>
      </c>
      <c r="AJ12">
        <v>45000</v>
      </c>
      <c r="AK12">
        <v>26500</v>
      </c>
      <c r="AL12">
        <v>7500</v>
      </c>
      <c r="AM12">
        <v>24400</v>
      </c>
      <c r="AN12">
        <v>10800</v>
      </c>
      <c r="AO12"/>
      <c r="AP12"/>
      <c r="AQ12"/>
    </row>
    <row r="13" spans="1:43" x14ac:dyDescent="0.25">
      <c r="A13" s="61">
        <v>1969</v>
      </c>
      <c r="B13" s="61">
        <v>51843</v>
      </c>
      <c r="D13" s="61">
        <v>10710</v>
      </c>
      <c r="E13" s="61">
        <v>675</v>
      </c>
      <c r="F13" s="61">
        <v>13206</v>
      </c>
      <c r="G13" s="61">
        <v>7698</v>
      </c>
      <c r="H13" s="61">
        <v>8531</v>
      </c>
      <c r="I13" s="61">
        <v>3800</v>
      </c>
      <c r="J13" s="61">
        <v>573</v>
      </c>
      <c r="K13" s="61">
        <v>4500</v>
      </c>
      <c r="L13" s="61">
        <v>2150</v>
      </c>
      <c r="O13" s="63">
        <f t="shared" si="11"/>
        <v>1969</v>
      </c>
      <c r="P13" s="63">
        <f t="shared" si="0"/>
        <v>305200</v>
      </c>
      <c r="Q13" s="63">
        <f t="shared" si="1"/>
        <v>0</v>
      </c>
      <c r="R13" s="63">
        <f t="shared" si="2"/>
        <v>50000</v>
      </c>
      <c r="S13" s="63">
        <f t="shared" si="3"/>
        <v>4300</v>
      </c>
      <c r="T13" s="63">
        <f t="shared" si="4"/>
        <v>64000</v>
      </c>
      <c r="U13" s="63">
        <f t="shared" si="5"/>
        <v>68000</v>
      </c>
      <c r="V13" s="63">
        <f t="shared" si="6"/>
        <v>45500</v>
      </c>
      <c r="W13" s="63">
        <f t="shared" si="7"/>
        <v>29000</v>
      </c>
      <c r="X13" s="63">
        <f t="shared" si="8"/>
        <v>7200</v>
      </c>
      <c r="Y13" s="63">
        <f t="shared" si="9"/>
        <v>27000</v>
      </c>
      <c r="Z13" s="63">
        <f t="shared" si="10"/>
        <v>10200</v>
      </c>
      <c r="AA13"/>
      <c r="AB13"/>
      <c r="AC13">
        <v>1969</v>
      </c>
      <c r="AD13">
        <v>305200</v>
      </c>
      <c r="AE13"/>
      <c r="AF13">
        <v>50000</v>
      </c>
      <c r="AG13">
        <v>4300</v>
      </c>
      <c r="AH13">
        <v>64000</v>
      </c>
      <c r="AI13">
        <v>68000</v>
      </c>
      <c r="AJ13">
        <v>45500</v>
      </c>
      <c r="AK13">
        <v>29000</v>
      </c>
      <c r="AL13">
        <v>7200</v>
      </c>
      <c r="AM13">
        <v>27000</v>
      </c>
      <c r="AN13">
        <v>10200</v>
      </c>
      <c r="AO13"/>
      <c r="AP13"/>
      <c r="AQ13"/>
    </row>
    <row r="14" spans="1:43" x14ac:dyDescent="0.25">
      <c r="A14" s="61">
        <v>1970</v>
      </c>
      <c r="B14" s="61">
        <v>55123</v>
      </c>
      <c r="D14" s="61">
        <v>10252</v>
      </c>
      <c r="E14" s="61">
        <v>682</v>
      </c>
      <c r="F14" s="61">
        <v>13118</v>
      </c>
      <c r="G14" s="61">
        <v>8140</v>
      </c>
      <c r="H14" s="61">
        <v>10331</v>
      </c>
      <c r="I14" s="61">
        <v>3700</v>
      </c>
      <c r="J14" s="61">
        <v>900</v>
      </c>
      <c r="K14" s="61">
        <v>5700</v>
      </c>
      <c r="L14" s="61">
        <v>2300</v>
      </c>
      <c r="O14" s="63">
        <f t="shared" si="11"/>
        <v>1970</v>
      </c>
      <c r="P14" s="63">
        <f t="shared" si="0"/>
        <v>315800</v>
      </c>
      <c r="Q14" s="63">
        <f t="shared" si="1"/>
        <v>0</v>
      </c>
      <c r="R14" s="63">
        <f t="shared" si="2"/>
        <v>51000</v>
      </c>
      <c r="S14" s="63">
        <f t="shared" si="3"/>
        <v>4500</v>
      </c>
      <c r="T14" s="63">
        <f t="shared" si="4"/>
        <v>61000</v>
      </c>
      <c r="U14" s="63">
        <f t="shared" si="5"/>
        <v>67000</v>
      </c>
      <c r="V14" s="63">
        <f t="shared" si="6"/>
        <v>47500</v>
      </c>
      <c r="W14" s="63">
        <f t="shared" si="7"/>
        <v>33000</v>
      </c>
      <c r="X14" s="63">
        <f t="shared" si="8"/>
        <v>8800</v>
      </c>
      <c r="Y14" s="63">
        <f t="shared" si="9"/>
        <v>32000</v>
      </c>
      <c r="Z14" s="63">
        <f t="shared" si="10"/>
        <v>11000</v>
      </c>
      <c r="AA14"/>
      <c r="AB14"/>
      <c r="AC14">
        <v>1970</v>
      </c>
      <c r="AD14">
        <v>315800</v>
      </c>
      <c r="AE14"/>
      <c r="AF14">
        <v>51000</v>
      </c>
      <c r="AG14">
        <v>4500</v>
      </c>
      <c r="AH14">
        <v>61000</v>
      </c>
      <c r="AI14">
        <v>67000</v>
      </c>
      <c r="AJ14">
        <v>47500</v>
      </c>
      <c r="AK14">
        <v>33000</v>
      </c>
      <c r="AL14">
        <v>8800</v>
      </c>
      <c r="AM14">
        <v>32000</v>
      </c>
      <c r="AN14">
        <v>11000</v>
      </c>
      <c r="AO14"/>
      <c r="AP14"/>
      <c r="AQ14"/>
    </row>
    <row r="15" spans="1:43" x14ac:dyDescent="0.25">
      <c r="A15" s="61">
        <v>1971</v>
      </c>
      <c r="B15" s="61">
        <v>48929</v>
      </c>
      <c r="C15" s="61">
        <v>119</v>
      </c>
      <c r="D15" s="61">
        <v>9332</v>
      </c>
      <c r="E15" s="61">
        <v>560</v>
      </c>
      <c r="F15" s="61">
        <v>13971</v>
      </c>
      <c r="G15" s="61">
        <v>6412</v>
      </c>
      <c r="H15" s="61">
        <v>7972</v>
      </c>
      <c r="I15" s="61">
        <v>4100</v>
      </c>
      <c r="J15" s="61">
        <v>330</v>
      </c>
      <c r="K15" s="61">
        <v>4000</v>
      </c>
      <c r="L15" s="61">
        <v>2133</v>
      </c>
      <c r="O15" s="63">
        <f t="shared" si="11"/>
        <v>1971</v>
      </c>
      <c r="P15" s="63">
        <f t="shared" si="0"/>
        <v>269690</v>
      </c>
      <c r="Q15" s="63">
        <f t="shared" si="1"/>
        <v>1190</v>
      </c>
      <c r="R15" s="63">
        <f t="shared" si="2"/>
        <v>46800</v>
      </c>
      <c r="S15" s="63">
        <f t="shared" si="3"/>
        <v>3500</v>
      </c>
      <c r="T15" s="63">
        <f t="shared" si="4"/>
        <v>59400</v>
      </c>
      <c r="U15" s="63">
        <f t="shared" si="5"/>
        <v>47500</v>
      </c>
      <c r="V15" s="63">
        <f t="shared" si="6"/>
        <v>40100</v>
      </c>
      <c r="W15" s="63">
        <f t="shared" si="7"/>
        <v>32700</v>
      </c>
      <c r="X15" s="63">
        <f t="shared" si="8"/>
        <v>3300</v>
      </c>
      <c r="Y15" s="63">
        <f t="shared" si="9"/>
        <v>26100</v>
      </c>
      <c r="Z15" s="63">
        <f t="shared" si="10"/>
        <v>9100</v>
      </c>
      <c r="AA15"/>
      <c r="AB15"/>
      <c r="AC15">
        <v>1971</v>
      </c>
      <c r="AD15">
        <v>269690</v>
      </c>
      <c r="AE15">
        <v>1190</v>
      </c>
      <c r="AF15">
        <v>46800</v>
      </c>
      <c r="AG15">
        <v>3500</v>
      </c>
      <c r="AH15">
        <v>59400</v>
      </c>
      <c r="AI15">
        <v>47500</v>
      </c>
      <c r="AJ15">
        <v>40100</v>
      </c>
      <c r="AK15">
        <v>32700</v>
      </c>
      <c r="AL15">
        <v>3300</v>
      </c>
      <c r="AM15">
        <v>26100</v>
      </c>
      <c r="AN15">
        <v>9100</v>
      </c>
      <c r="AO15"/>
      <c r="AP15"/>
      <c r="AQ15"/>
    </row>
    <row r="16" spans="1:43" x14ac:dyDescent="0.25">
      <c r="A16" s="61">
        <v>1972</v>
      </c>
      <c r="B16" s="61">
        <v>44022</v>
      </c>
      <c r="C16" s="61">
        <v>136</v>
      </c>
      <c r="D16" s="61">
        <v>8740</v>
      </c>
      <c r="E16" s="61">
        <v>597</v>
      </c>
      <c r="F16" s="61">
        <v>12146</v>
      </c>
      <c r="G16" s="61">
        <v>5005</v>
      </c>
      <c r="H16" s="61">
        <v>7823</v>
      </c>
      <c r="I16" s="61">
        <v>2500</v>
      </c>
      <c r="J16" s="61">
        <v>475</v>
      </c>
      <c r="K16" s="61">
        <v>4100</v>
      </c>
      <c r="L16" s="61">
        <v>2500</v>
      </c>
      <c r="O16" s="63">
        <f t="shared" si="11"/>
        <v>1972</v>
      </c>
      <c r="P16" s="63">
        <f t="shared" si="0"/>
        <v>243400</v>
      </c>
      <c r="Q16" s="63">
        <f t="shared" si="1"/>
        <v>1300</v>
      </c>
      <c r="R16" s="63">
        <f t="shared" si="2"/>
        <v>39000</v>
      </c>
      <c r="S16" s="63">
        <f t="shared" si="3"/>
        <v>3500</v>
      </c>
      <c r="T16" s="63">
        <f t="shared" si="4"/>
        <v>51000</v>
      </c>
      <c r="U16" s="63">
        <f t="shared" si="5"/>
        <v>46000</v>
      </c>
      <c r="V16" s="63">
        <f t="shared" si="6"/>
        <v>43100</v>
      </c>
      <c r="W16" s="63">
        <f t="shared" si="7"/>
        <v>22000</v>
      </c>
      <c r="X16" s="63">
        <f t="shared" si="8"/>
        <v>3000</v>
      </c>
      <c r="Y16" s="63">
        <f t="shared" si="9"/>
        <v>23000</v>
      </c>
      <c r="Z16" s="63">
        <f t="shared" si="10"/>
        <v>11500</v>
      </c>
      <c r="AA16"/>
      <c r="AB16"/>
      <c r="AC16">
        <v>1972</v>
      </c>
      <c r="AD16">
        <v>243400</v>
      </c>
      <c r="AE16">
        <v>1300</v>
      </c>
      <c r="AF16">
        <v>39000</v>
      </c>
      <c r="AG16">
        <v>3500</v>
      </c>
      <c r="AH16">
        <v>51000</v>
      </c>
      <c r="AI16">
        <v>46000</v>
      </c>
      <c r="AJ16">
        <v>43100</v>
      </c>
      <c r="AK16">
        <v>22000</v>
      </c>
      <c r="AL16">
        <v>3000</v>
      </c>
      <c r="AM16">
        <v>23000</v>
      </c>
      <c r="AN16">
        <v>11500</v>
      </c>
      <c r="AO16"/>
      <c r="AP16"/>
      <c r="AQ16"/>
    </row>
    <row r="17" spans="1:43" x14ac:dyDescent="0.25">
      <c r="A17" s="61">
        <v>1973</v>
      </c>
      <c r="B17" s="61">
        <v>47681</v>
      </c>
      <c r="C17" s="61">
        <v>95</v>
      </c>
      <c r="D17" s="61">
        <v>9553</v>
      </c>
      <c r="E17" s="61">
        <v>557</v>
      </c>
      <c r="F17" s="61">
        <v>10256</v>
      </c>
      <c r="G17" s="61">
        <v>7275</v>
      </c>
      <c r="H17" s="61">
        <v>7265</v>
      </c>
      <c r="I17" s="61">
        <v>4400</v>
      </c>
      <c r="J17" s="61">
        <v>580</v>
      </c>
      <c r="K17" s="61">
        <v>4500</v>
      </c>
      <c r="L17" s="61">
        <v>3200</v>
      </c>
      <c r="O17" s="63">
        <f t="shared" si="11"/>
        <v>1973</v>
      </c>
      <c r="P17" s="63">
        <f t="shared" si="0"/>
        <v>259650</v>
      </c>
      <c r="Q17" s="63">
        <f t="shared" si="1"/>
        <v>1050</v>
      </c>
      <c r="R17" s="63">
        <f t="shared" si="2"/>
        <v>42000</v>
      </c>
      <c r="S17" s="63">
        <f t="shared" si="3"/>
        <v>3800</v>
      </c>
      <c r="T17" s="63">
        <f t="shared" si="4"/>
        <v>51000</v>
      </c>
      <c r="U17" s="63">
        <f t="shared" si="5"/>
        <v>50000</v>
      </c>
      <c r="V17" s="63">
        <f t="shared" si="6"/>
        <v>41800</v>
      </c>
      <c r="W17" s="63">
        <f t="shared" si="7"/>
        <v>30000</v>
      </c>
      <c r="X17" s="63">
        <f t="shared" si="8"/>
        <v>3000</v>
      </c>
      <c r="Y17" s="63">
        <f t="shared" si="9"/>
        <v>23000</v>
      </c>
      <c r="Z17" s="63">
        <f t="shared" si="10"/>
        <v>14000</v>
      </c>
      <c r="AA17"/>
      <c r="AB17"/>
      <c r="AC17">
        <v>1973</v>
      </c>
      <c r="AD17">
        <v>259650</v>
      </c>
      <c r="AE17">
        <v>1050</v>
      </c>
      <c r="AF17">
        <v>42000</v>
      </c>
      <c r="AG17">
        <v>3800</v>
      </c>
      <c r="AH17">
        <v>51000</v>
      </c>
      <c r="AI17">
        <v>50000</v>
      </c>
      <c r="AJ17">
        <v>41800</v>
      </c>
      <c r="AK17">
        <v>30000</v>
      </c>
      <c r="AL17">
        <v>3000</v>
      </c>
      <c r="AM17">
        <v>23000</v>
      </c>
      <c r="AN17">
        <v>14000</v>
      </c>
      <c r="AO17"/>
      <c r="AP17"/>
      <c r="AQ17"/>
    </row>
    <row r="18" spans="1:43" x14ac:dyDescent="0.25">
      <c r="A18" s="61">
        <v>1974</v>
      </c>
      <c r="B18" s="61">
        <v>55252</v>
      </c>
      <c r="C18" s="61">
        <v>124</v>
      </c>
      <c r="D18" s="61">
        <v>12454</v>
      </c>
      <c r="E18" s="61">
        <v>566</v>
      </c>
      <c r="F18" s="61">
        <v>13761</v>
      </c>
      <c r="G18" s="61">
        <v>8425</v>
      </c>
      <c r="H18" s="61">
        <v>8592</v>
      </c>
      <c r="I18" s="61">
        <v>4900</v>
      </c>
      <c r="J18" s="61">
        <v>380</v>
      </c>
      <c r="K18" s="61">
        <v>4000</v>
      </c>
      <c r="L18" s="61">
        <v>2050</v>
      </c>
      <c r="O18" s="63">
        <f t="shared" si="11"/>
        <v>1974</v>
      </c>
      <c r="P18" s="63">
        <f t="shared" si="0"/>
        <v>281270</v>
      </c>
      <c r="Q18" s="63">
        <f t="shared" si="1"/>
        <v>1170</v>
      </c>
      <c r="R18" s="63">
        <f t="shared" si="2"/>
        <v>52000</v>
      </c>
      <c r="S18" s="63">
        <f t="shared" si="3"/>
        <v>3900</v>
      </c>
      <c r="T18" s="63">
        <f t="shared" si="4"/>
        <v>56000</v>
      </c>
      <c r="U18" s="63">
        <f t="shared" si="5"/>
        <v>53000</v>
      </c>
      <c r="V18" s="63">
        <f t="shared" si="6"/>
        <v>45700</v>
      </c>
      <c r="W18" s="63">
        <f t="shared" si="7"/>
        <v>35000</v>
      </c>
      <c r="X18" s="63">
        <f t="shared" si="8"/>
        <v>2500</v>
      </c>
      <c r="Y18" s="63">
        <f t="shared" si="9"/>
        <v>23000</v>
      </c>
      <c r="Z18" s="63">
        <f t="shared" si="10"/>
        <v>9000</v>
      </c>
      <c r="AA18"/>
      <c r="AB18"/>
      <c r="AC18">
        <v>1974</v>
      </c>
      <c r="AD18">
        <v>281270</v>
      </c>
      <c r="AE18">
        <v>1170</v>
      </c>
      <c r="AF18">
        <v>52000</v>
      </c>
      <c r="AG18">
        <v>3900</v>
      </c>
      <c r="AH18">
        <v>56000</v>
      </c>
      <c r="AI18">
        <v>53000</v>
      </c>
      <c r="AJ18">
        <v>45700</v>
      </c>
      <c r="AK18">
        <v>35000</v>
      </c>
      <c r="AL18">
        <v>2500</v>
      </c>
      <c r="AM18">
        <v>23000</v>
      </c>
      <c r="AN18">
        <v>9000</v>
      </c>
      <c r="AO18"/>
      <c r="AP18"/>
      <c r="AQ18"/>
    </row>
    <row r="19" spans="1:43" x14ac:dyDescent="0.25">
      <c r="A19" s="61">
        <v>1975</v>
      </c>
      <c r="B19" s="61">
        <v>48469</v>
      </c>
      <c r="C19" s="61">
        <v>142</v>
      </c>
      <c r="D19" s="61">
        <v>9281</v>
      </c>
      <c r="E19" s="61">
        <v>533</v>
      </c>
      <c r="F19" s="61">
        <v>10820</v>
      </c>
      <c r="G19" s="61">
        <v>7128</v>
      </c>
      <c r="H19" s="61">
        <v>9640</v>
      </c>
      <c r="I19" s="61">
        <v>4500</v>
      </c>
      <c r="J19" s="61">
        <v>525</v>
      </c>
      <c r="K19" s="61">
        <v>3400</v>
      </c>
      <c r="L19" s="61">
        <v>2500</v>
      </c>
      <c r="O19" s="63">
        <f t="shared" si="11"/>
        <v>1975</v>
      </c>
      <c r="P19" s="63">
        <f t="shared" si="0"/>
        <v>258940</v>
      </c>
      <c r="Q19" s="63">
        <f t="shared" si="1"/>
        <v>1140</v>
      </c>
      <c r="R19" s="63">
        <f t="shared" si="2"/>
        <v>46000</v>
      </c>
      <c r="S19" s="63">
        <f t="shared" si="3"/>
        <v>3600</v>
      </c>
      <c r="T19" s="63">
        <f t="shared" si="4"/>
        <v>52000</v>
      </c>
      <c r="U19" s="63">
        <f t="shared" si="5"/>
        <v>49500</v>
      </c>
      <c r="V19" s="63">
        <f t="shared" si="6"/>
        <v>44200</v>
      </c>
      <c r="W19" s="63">
        <f t="shared" si="7"/>
        <v>32000</v>
      </c>
      <c r="X19" s="63">
        <f t="shared" si="8"/>
        <v>2500</v>
      </c>
      <c r="Y19" s="63">
        <f t="shared" si="9"/>
        <v>18000</v>
      </c>
      <c r="Z19" s="63">
        <f t="shared" si="10"/>
        <v>10000</v>
      </c>
      <c r="AA19"/>
      <c r="AB19"/>
      <c r="AC19">
        <v>1975</v>
      </c>
      <c r="AD19">
        <v>258940</v>
      </c>
      <c r="AE19">
        <v>1140</v>
      </c>
      <c r="AF19">
        <v>46000</v>
      </c>
      <c r="AG19">
        <v>3600</v>
      </c>
      <c r="AH19">
        <v>52000</v>
      </c>
      <c r="AI19">
        <v>49500</v>
      </c>
      <c r="AJ19">
        <v>44200</v>
      </c>
      <c r="AK19">
        <v>32000</v>
      </c>
      <c r="AL19">
        <v>2500</v>
      </c>
      <c r="AM19">
        <v>18000</v>
      </c>
      <c r="AN19">
        <v>10000</v>
      </c>
      <c r="AO19"/>
      <c r="AP19"/>
      <c r="AQ19"/>
    </row>
    <row r="20" spans="1:43" x14ac:dyDescent="0.25">
      <c r="A20" s="61">
        <v>1976</v>
      </c>
      <c r="B20" s="61">
        <v>51738</v>
      </c>
      <c r="C20" s="61">
        <v>124</v>
      </c>
      <c r="D20" s="61">
        <v>12457</v>
      </c>
      <c r="E20" s="61">
        <v>570</v>
      </c>
      <c r="F20" s="61">
        <v>11143</v>
      </c>
      <c r="G20" s="61">
        <v>7158</v>
      </c>
      <c r="H20" s="61">
        <v>9466</v>
      </c>
      <c r="I20" s="61">
        <v>4200</v>
      </c>
      <c r="J20" s="61">
        <v>440</v>
      </c>
      <c r="K20" s="61">
        <v>3600</v>
      </c>
      <c r="L20" s="61">
        <v>2580</v>
      </c>
      <c r="O20" s="63">
        <f t="shared" si="11"/>
        <v>1976</v>
      </c>
      <c r="P20" s="63">
        <f t="shared" si="0"/>
        <v>263970</v>
      </c>
      <c r="Q20" s="63">
        <f t="shared" si="1"/>
        <v>1170</v>
      </c>
      <c r="R20" s="63">
        <f t="shared" si="2"/>
        <v>51600</v>
      </c>
      <c r="S20" s="63">
        <f t="shared" si="3"/>
        <v>3700</v>
      </c>
      <c r="T20" s="63">
        <f t="shared" si="4"/>
        <v>55500</v>
      </c>
      <c r="U20" s="63">
        <f t="shared" si="5"/>
        <v>43000</v>
      </c>
      <c r="V20" s="63">
        <f t="shared" si="6"/>
        <v>45500</v>
      </c>
      <c r="W20" s="63">
        <f t="shared" si="7"/>
        <v>34500</v>
      </c>
      <c r="X20" s="63">
        <f t="shared" si="8"/>
        <v>2000</v>
      </c>
      <c r="Y20" s="63">
        <f t="shared" si="9"/>
        <v>16200</v>
      </c>
      <c r="Z20" s="63">
        <f t="shared" si="10"/>
        <v>10800</v>
      </c>
      <c r="AA20"/>
      <c r="AB20"/>
      <c r="AC20">
        <v>1976</v>
      </c>
      <c r="AD20">
        <v>263970</v>
      </c>
      <c r="AE20">
        <v>1170</v>
      </c>
      <c r="AF20">
        <v>51600</v>
      </c>
      <c r="AG20">
        <v>3700</v>
      </c>
      <c r="AH20">
        <v>55500</v>
      </c>
      <c r="AI20">
        <v>43000</v>
      </c>
      <c r="AJ20">
        <v>45500</v>
      </c>
      <c r="AK20">
        <v>34500</v>
      </c>
      <c r="AL20">
        <v>2000</v>
      </c>
      <c r="AM20">
        <v>16200</v>
      </c>
      <c r="AN20">
        <v>10800</v>
      </c>
      <c r="AO20"/>
      <c r="AP20"/>
      <c r="AQ20"/>
    </row>
    <row r="21" spans="1:43" x14ac:dyDescent="0.25">
      <c r="A21" s="61">
        <v>1977</v>
      </c>
      <c r="B21" s="61">
        <v>55602</v>
      </c>
      <c r="C21" s="61">
        <v>128</v>
      </c>
      <c r="D21" s="61">
        <v>11832</v>
      </c>
      <c r="E21" s="61">
        <v>623</v>
      </c>
      <c r="F21" s="61">
        <v>11114</v>
      </c>
      <c r="G21" s="61">
        <v>8554</v>
      </c>
      <c r="H21" s="61">
        <v>10760</v>
      </c>
      <c r="I21" s="61">
        <v>5500</v>
      </c>
      <c r="J21" s="61">
        <v>469</v>
      </c>
      <c r="K21" s="61">
        <v>3721</v>
      </c>
      <c r="L21" s="61">
        <v>2901</v>
      </c>
      <c r="O21" s="63">
        <f t="shared" si="11"/>
        <v>1977</v>
      </c>
      <c r="P21" s="63">
        <f t="shared" si="0"/>
        <v>276690</v>
      </c>
      <c r="Q21" s="63">
        <f t="shared" si="1"/>
        <v>1190</v>
      </c>
      <c r="R21" s="63">
        <f t="shared" si="2"/>
        <v>55000</v>
      </c>
      <c r="S21" s="63">
        <f t="shared" si="3"/>
        <v>3800</v>
      </c>
      <c r="T21" s="63">
        <f t="shared" si="4"/>
        <v>57000</v>
      </c>
      <c r="U21" s="63">
        <f t="shared" si="5"/>
        <v>44200</v>
      </c>
      <c r="V21" s="63">
        <f t="shared" si="6"/>
        <v>48100</v>
      </c>
      <c r="W21" s="63">
        <f t="shared" si="7"/>
        <v>37000</v>
      </c>
      <c r="X21" s="63">
        <f t="shared" si="8"/>
        <v>1900</v>
      </c>
      <c r="Y21" s="63">
        <f t="shared" si="9"/>
        <v>17100</v>
      </c>
      <c r="Z21" s="63">
        <f t="shared" si="10"/>
        <v>11400</v>
      </c>
      <c r="AA21"/>
      <c r="AB21"/>
      <c r="AC21">
        <v>1977</v>
      </c>
      <c r="AD21">
        <v>276690</v>
      </c>
      <c r="AE21">
        <v>1190</v>
      </c>
      <c r="AF21">
        <v>55000</v>
      </c>
      <c r="AG21">
        <v>3800</v>
      </c>
      <c r="AH21">
        <v>57000</v>
      </c>
      <c r="AI21">
        <v>44200</v>
      </c>
      <c r="AJ21">
        <v>48100</v>
      </c>
      <c r="AK21">
        <v>37000</v>
      </c>
      <c r="AL21">
        <v>1900</v>
      </c>
      <c r="AM21">
        <v>17100</v>
      </c>
      <c r="AN21">
        <v>11400</v>
      </c>
      <c r="AO21"/>
      <c r="AP21"/>
      <c r="AQ21"/>
    </row>
    <row r="22" spans="1:43" x14ac:dyDescent="0.25">
      <c r="A22" s="61">
        <v>1978</v>
      </c>
      <c r="B22" s="61">
        <v>55409</v>
      </c>
      <c r="C22" s="61">
        <v>136</v>
      </c>
      <c r="D22" s="61">
        <v>12386</v>
      </c>
      <c r="E22" s="61">
        <v>649</v>
      </c>
      <c r="F22" s="61">
        <v>12236</v>
      </c>
      <c r="G22" s="61">
        <v>7888</v>
      </c>
      <c r="H22" s="61">
        <v>9288</v>
      </c>
      <c r="I22" s="61">
        <v>6800</v>
      </c>
      <c r="J22" s="61">
        <v>424</v>
      </c>
      <c r="K22" s="61">
        <v>3336</v>
      </c>
      <c r="L22" s="61">
        <v>2266</v>
      </c>
      <c r="O22" s="63">
        <f t="shared" si="11"/>
        <v>1978</v>
      </c>
      <c r="P22" s="63">
        <f t="shared" si="0"/>
        <v>273020</v>
      </c>
      <c r="Q22" s="63">
        <f t="shared" si="1"/>
        <v>1120</v>
      </c>
      <c r="R22" s="63">
        <f t="shared" si="2"/>
        <v>56000</v>
      </c>
      <c r="S22" s="63">
        <f t="shared" si="3"/>
        <v>3800</v>
      </c>
      <c r="T22" s="63">
        <f t="shared" si="4"/>
        <v>58000</v>
      </c>
      <c r="U22" s="63">
        <f t="shared" si="5"/>
        <v>44200</v>
      </c>
      <c r="V22" s="63">
        <f t="shared" si="6"/>
        <v>44400</v>
      </c>
      <c r="W22" s="63">
        <f t="shared" si="7"/>
        <v>37000</v>
      </c>
      <c r="X22" s="63">
        <f t="shared" si="8"/>
        <v>2000</v>
      </c>
      <c r="Y22" s="63">
        <f t="shared" si="9"/>
        <v>16200</v>
      </c>
      <c r="Z22" s="63">
        <f t="shared" si="10"/>
        <v>10300</v>
      </c>
      <c r="AA22"/>
      <c r="AB22"/>
      <c r="AC22">
        <v>1978</v>
      </c>
      <c r="AD22">
        <v>273020</v>
      </c>
      <c r="AE22">
        <v>1120</v>
      </c>
      <c r="AF22">
        <v>56000</v>
      </c>
      <c r="AG22">
        <v>3800</v>
      </c>
      <c r="AH22">
        <v>58000</v>
      </c>
      <c r="AI22">
        <v>44200</v>
      </c>
      <c r="AJ22">
        <v>44400</v>
      </c>
      <c r="AK22">
        <v>37000</v>
      </c>
      <c r="AL22">
        <v>2000</v>
      </c>
      <c r="AM22">
        <v>16200</v>
      </c>
      <c r="AN22">
        <v>10300</v>
      </c>
      <c r="AO22"/>
      <c r="AP22"/>
      <c r="AQ22"/>
    </row>
    <row r="23" spans="1:43" x14ac:dyDescent="0.25">
      <c r="A23" s="61">
        <v>1979</v>
      </c>
      <c r="B23" s="61">
        <v>61090</v>
      </c>
      <c r="C23" s="61">
        <v>140</v>
      </c>
      <c r="D23" s="61">
        <v>15547</v>
      </c>
      <c r="E23" s="61">
        <v>710</v>
      </c>
      <c r="F23" s="61">
        <v>13075</v>
      </c>
      <c r="G23" s="61">
        <v>9145</v>
      </c>
      <c r="H23" s="61">
        <v>9225</v>
      </c>
      <c r="I23" s="61">
        <v>6216</v>
      </c>
      <c r="J23" s="61">
        <v>409</v>
      </c>
      <c r="K23" s="61">
        <v>3893</v>
      </c>
      <c r="L23" s="61">
        <v>2730</v>
      </c>
      <c r="O23" s="63">
        <f t="shared" si="11"/>
        <v>1979</v>
      </c>
      <c r="P23" s="63">
        <f t="shared" si="0"/>
        <v>278700</v>
      </c>
      <c r="Q23" s="63">
        <f t="shared" si="1"/>
        <v>1100</v>
      </c>
      <c r="R23" s="63">
        <f t="shared" si="2"/>
        <v>61000</v>
      </c>
      <c r="S23" s="63">
        <f t="shared" si="3"/>
        <v>3900</v>
      </c>
      <c r="T23" s="63">
        <f t="shared" si="4"/>
        <v>56000</v>
      </c>
      <c r="U23" s="63">
        <f t="shared" si="5"/>
        <v>44700</v>
      </c>
      <c r="V23" s="63">
        <f t="shared" si="6"/>
        <v>45000</v>
      </c>
      <c r="W23" s="63">
        <f t="shared" si="7"/>
        <v>37000</v>
      </c>
      <c r="X23" s="63">
        <f t="shared" si="8"/>
        <v>2200</v>
      </c>
      <c r="Y23" s="63">
        <f t="shared" si="9"/>
        <v>17300</v>
      </c>
      <c r="Z23" s="63">
        <f t="shared" si="10"/>
        <v>10500</v>
      </c>
      <c r="AA23"/>
      <c r="AB23"/>
      <c r="AC23">
        <v>1979</v>
      </c>
      <c r="AD23">
        <v>278700</v>
      </c>
      <c r="AE23">
        <v>1100</v>
      </c>
      <c r="AF23">
        <v>61000</v>
      </c>
      <c r="AG23">
        <v>3900</v>
      </c>
      <c r="AH23">
        <v>56000</v>
      </c>
      <c r="AI23">
        <v>44700</v>
      </c>
      <c r="AJ23">
        <v>45000</v>
      </c>
      <c r="AK23">
        <v>37000</v>
      </c>
      <c r="AL23">
        <v>2200</v>
      </c>
      <c r="AM23">
        <v>17300</v>
      </c>
      <c r="AN23">
        <v>10500</v>
      </c>
      <c r="AO23"/>
      <c r="AP23"/>
      <c r="AQ23"/>
    </row>
    <row r="24" spans="1:43" x14ac:dyDescent="0.25">
      <c r="A24" s="61">
        <v>1980</v>
      </c>
      <c r="B24" s="61">
        <v>54663</v>
      </c>
      <c r="C24" s="61">
        <v>92</v>
      </c>
      <c r="D24" s="61">
        <v>13217</v>
      </c>
      <c r="E24" s="61">
        <v>728</v>
      </c>
      <c r="F24" s="61">
        <v>11591</v>
      </c>
      <c r="G24" s="61">
        <v>7901</v>
      </c>
      <c r="H24" s="61">
        <v>8063</v>
      </c>
      <c r="I24" s="61">
        <v>6301</v>
      </c>
      <c r="J24" s="61">
        <v>437</v>
      </c>
      <c r="K24" s="61">
        <v>4173</v>
      </c>
      <c r="L24" s="61">
        <v>2160</v>
      </c>
      <c r="O24" s="63">
        <f t="shared" si="11"/>
        <v>1980</v>
      </c>
      <c r="P24" s="63">
        <f t="shared" si="0"/>
        <v>265000</v>
      </c>
      <c r="Q24" s="63">
        <f t="shared" si="1"/>
        <v>1000</v>
      </c>
      <c r="R24" s="63">
        <f t="shared" si="2"/>
        <v>58000</v>
      </c>
      <c r="S24" s="63">
        <f t="shared" si="3"/>
        <v>4000</v>
      </c>
      <c r="T24" s="63">
        <f t="shared" si="4"/>
        <v>52000</v>
      </c>
      <c r="U24" s="63">
        <f t="shared" si="5"/>
        <v>42000</v>
      </c>
      <c r="V24" s="63">
        <f t="shared" si="6"/>
        <v>40900</v>
      </c>
      <c r="W24" s="63">
        <f t="shared" si="7"/>
        <v>39500</v>
      </c>
      <c r="X24" s="63">
        <f t="shared" si="8"/>
        <v>2300</v>
      </c>
      <c r="Y24" s="63">
        <f t="shared" si="9"/>
        <v>16300</v>
      </c>
      <c r="Z24" s="63">
        <f t="shared" si="10"/>
        <v>9000</v>
      </c>
      <c r="AA24"/>
      <c r="AB24"/>
      <c r="AC24">
        <v>1980</v>
      </c>
      <c r="AD24">
        <v>265000</v>
      </c>
      <c r="AE24">
        <v>1000</v>
      </c>
      <c r="AF24">
        <v>58000</v>
      </c>
      <c r="AG24">
        <v>4000</v>
      </c>
      <c r="AH24">
        <v>52000</v>
      </c>
      <c r="AI24">
        <v>42000</v>
      </c>
      <c r="AJ24">
        <v>40900</v>
      </c>
      <c r="AK24">
        <v>39500</v>
      </c>
      <c r="AL24">
        <v>2300</v>
      </c>
      <c r="AM24">
        <v>16300</v>
      </c>
      <c r="AN24">
        <v>9000</v>
      </c>
      <c r="AO24"/>
      <c r="AP24"/>
      <c r="AQ24"/>
    </row>
    <row r="25" spans="1:43" x14ac:dyDescent="0.25">
      <c r="A25" s="61">
        <v>1981</v>
      </c>
      <c r="B25" s="61">
        <v>58353</v>
      </c>
      <c r="C25" s="61">
        <v>125</v>
      </c>
      <c r="D25" s="61">
        <v>16165</v>
      </c>
      <c r="E25" s="61">
        <v>741</v>
      </c>
      <c r="F25" s="61">
        <v>13255</v>
      </c>
      <c r="G25" s="61">
        <v>7535</v>
      </c>
      <c r="H25" s="61">
        <v>7819</v>
      </c>
      <c r="I25" s="61">
        <v>6871</v>
      </c>
      <c r="J25" s="61">
        <v>388</v>
      </c>
      <c r="K25" s="61">
        <v>3801</v>
      </c>
      <c r="L25" s="61">
        <v>1653</v>
      </c>
      <c r="O25" s="63">
        <f t="shared" si="11"/>
        <v>1981</v>
      </c>
      <c r="P25" s="63">
        <f t="shared" si="0"/>
        <v>273100</v>
      </c>
      <c r="Q25" s="63">
        <f t="shared" si="1"/>
        <v>1000</v>
      </c>
      <c r="R25" s="63">
        <f t="shared" si="2"/>
        <v>64000</v>
      </c>
      <c r="S25" s="63">
        <f t="shared" si="3"/>
        <v>3800</v>
      </c>
      <c r="T25" s="63">
        <f t="shared" si="4"/>
        <v>54000</v>
      </c>
      <c r="U25" s="63">
        <f t="shared" si="5"/>
        <v>42500</v>
      </c>
      <c r="V25" s="63">
        <f t="shared" si="6"/>
        <v>39100</v>
      </c>
      <c r="W25" s="63">
        <f t="shared" si="7"/>
        <v>40900</v>
      </c>
      <c r="X25" s="63">
        <f t="shared" si="8"/>
        <v>2500</v>
      </c>
      <c r="Y25" s="63">
        <f t="shared" si="9"/>
        <v>16600</v>
      </c>
      <c r="Z25" s="63">
        <f t="shared" si="10"/>
        <v>8700</v>
      </c>
      <c r="AA25"/>
      <c r="AB25"/>
      <c r="AC25">
        <v>1981</v>
      </c>
      <c r="AD25">
        <v>273100</v>
      </c>
      <c r="AE25">
        <v>1000</v>
      </c>
      <c r="AF25">
        <v>64000</v>
      </c>
      <c r="AG25">
        <v>3800</v>
      </c>
      <c r="AH25">
        <v>54000</v>
      </c>
      <c r="AI25">
        <v>42500</v>
      </c>
      <c r="AJ25">
        <v>39100</v>
      </c>
      <c r="AK25">
        <v>40900</v>
      </c>
      <c r="AL25">
        <v>2500</v>
      </c>
      <c r="AM25">
        <v>16600</v>
      </c>
      <c r="AN25">
        <v>8700</v>
      </c>
      <c r="AO25"/>
      <c r="AP25"/>
      <c r="AQ25"/>
    </row>
    <row r="26" spans="1:43" x14ac:dyDescent="0.25">
      <c r="A26" s="61">
        <v>1982</v>
      </c>
      <c r="B26" s="61">
        <v>61504</v>
      </c>
      <c r="C26" s="61">
        <v>96</v>
      </c>
      <c r="D26" s="61">
        <v>18285</v>
      </c>
      <c r="E26" s="61">
        <v>801</v>
      </c>
      <c r="F26" s="61">
        <v>13230</v>
      </c>
      <c r="G26" s="61">
        <v>8393</v>
      </c>
      <c r="H26" s="61">
        <v>7999</v>
      </c>
      <c r="I26" s="61">
        <v>5895</v>
      </c>
      <c r="J26" s="61">
        <v>551</v>
      </c>
      <c r="K26" s="61">
        <v>4207</v>
      </c>
      <c r="L26" s="61">
        <v>2047</v>
      </c>
      <c r="O26" s="63">
        <f t="shared" si="11"/>
        <v>1982</v>
      </c>
      <c r="P26" s="63">
        <f t="shared" si="0"/>
        <v>279800</v>
      </c>
      <c r="Q26" s="63">
        <f t="shared" si="1"/>
        <v>800</v>
      </c>
      <c r="R26" s="63">
        <f t="shared" si="2"/>
        <v>69000</v>
      </c>
      <c r="S26" s="63">
        <f t="shared" si="3"/>
        <v>4000</v>
      </c>
      <c r="T26" s="63">
        <f t="shared" si="4"/>
        <v>54000</v>
      </c>
      <c r="U26" s="63">
        <f t="shared" si="5"/>
        <v>43200</v>
      </c>
      <c r="V26" s="63">
        <f t="shared" si="6"/>
        <v>39000</v>
      </c>
      <c r="W26" s="63">
        <f t="shared" si="7"/>
        <v>40100</v>
      </c>
      <c r="X26" s="63">
        <f t="shared" si="8"/>
        <v>2900</v>
      </c>
      <c r="Y26" s="63">
        <f t="shared" si="9"/>
        <v>17900</v>
      </c>
      <c r="Z26" s="63">
        <f t="shared" si="10"/>
        <v>8900</v>
      </c>
      <c r="AA26"/>
      <c r="AB26"/>
      <c r="AC26">
        <v>1982</v>
      </c>
      <c r="AD26">
        <v>279800</v>
      </c>
      <c r="AE26">
        <v>800</v>
      </c>
      <c r="AF26">
        <v>69000</v>
      </c>
      <c r="AG26">
        <v>4000</v>
      </c>
      <c r="AH26">
        <v>54000</v>
      </c>
      <c r="AI26">
        <v>43200</v>
      </c>
      <c r="AJ26">
        <v>39000</v>
      </c>
      <c r="AK26">
        <v>40100</v>
      </c>
      <c r="AL26">
        <v>2900</v>
      </c>
      <c r="AM26">
        <v>17900</v>
      </c>
      <c r="AN26">
        <v>8900</v>
      </c>
      <c r="AO26"/>
      <c r="AP26"/>
      <c r="AQ26"/>
    </row>
    <row r="27" spans="1:43" x14ac:dyDescent="0.25">
      <c r="A27" s="61">
        <v>1983</v>
      </c>
      <c r="B27" s="61">
        <v>55707</v>
      </c>
      <c r="C27" s="61">
        <v>91</v>
      </c>
      <c r="D27" s="61">
        <v>17010</v>
      </c>
      <c r="E27" s="61">
        <v>800</v>
      </c>
      <c r="F27" s="61">
        <v>11607</v>
      </c>
      <c r="G27" s="61">
        <v>6175</v>
      </c>
      <c r="H27" s="61">
        <v>7281</v>
      </c>
      <c r="I27" s="61">
        <v>5918</v>
      </c>
      <c r="J27" s="61">
        <v>493</v>
      </c>
      <c r="K27" s="61">
        <v>4352</v>
      </c>
      <c r="L27" s="61">
        <v>1980</v>
      </c>
      <c r="O27" s="63">
        <f t="shared" si="11"/>
        <v>1983</v>
      </c>
      <c r="P27" s="63">
        <f t="shared" si="0"/>
        <v>277700</v>
      </c>
      <c r="Q27" s="63">
        <f t="shared" si="1"/>
        <v>700</v>
      </c>
      <c r="R27" s="63">
        <f t="shared" si="2"/>
        <v>70000</v>
      </c>
      <c r="S27" s="63">
        <f t="shared" si="3"/>
        <v>3900</v>
      </c>
      <c r="T27" s="63">
        <f t="shared" si="4"/>
        <v>53000</v>
      </c>
      <c r="U27" s="63">
        <f t="shared" si="5"/>
        <v>41500</v>
      </c>
      <c r="V27" s="63">
        <f t="shared" si="6"/>
        <v>37300</v>
      </c>
      <c r="W27" s="63">
        <f t="shared" si="7"/>
        <v>41100</v>
      </c>
      <c r="X27" s="63">
        <f t="shared" si="8"/>
        <v>2900</v>
      </c>
      <c r="Y27" s="63">
        <f t="shared" si="9"/>
        <v>18300</v>
      </c>
      <c r="Z27" s="63">
        <f t="shared" si="10"/>
        <v>9000</v>
      </c>
      <c r="AA27"/>
      <c r="AB27"/>
      <c r="AC27">
        <v>1983</v>
      </c>
      <c r="AD27">
        <v>277700</v>
      </c>
      <c r="AE27">
        <v>700</v>
      </c>
      <c r="AF27">
        <v>70000</v>
      </c>
      <c r="AG27">
        <v>3900</v>
      </c>
      <c r="AH27">
        <v>53000</v>
      </c>
      <c r="AI27">
        <v>41500</v>
      </c>
      <c r="AJ27">
        <v>37300</v>
      </c>
      <c r="AK27">
        <v>41100</v>
      </c>
      <c r="AL27">
        <v>2900</v>
      </c>
      <c r="AM27">
        <v>18300</v>
      </c>
      <c r="AN27">
        <v>9000</v>
      </c>
      <c r="AO27"/>
      <c r="AP27"/>
      <c r="AQ27"/>
    </row>
    <row r="28" spans="1:43" x14ac:dyDescent="0.25">
      <c r="A28" s="61">
        <v>1984</v>
      </c>
      <c r="B28" s="61">
        <v>61162</v>
      </c>
      <c r="C28" s="61">
        <v>98</v>
      </c>
      <c r="D28" s="61">
        <v>19008</v>
      </c>
      <c r="E28" s="61">
        <v>861</v>
      </c>
      <c r="F28" s="61">
        <v>11988</v>
      </c>
      <c r="G28" s="61">
        <v>8342</v>
      </c>
      <c r="H28" s="61">
        <v>7315</v>
      </c>
      <c r="I28" s="61">
        <v>6308</v>
      </c>
      <c r="J28" s="61">
        <v>589</v>
      </c>
      <c r="K28" s="61">
        <v>4606</v>
      </c>
      <c r="L28" s="61">
        <v>2047</v>
      </c>
      <c r="O28" s="63">
        <f t="shared" si="11"/>
        <v>1984</v>
      </c>
      <c r="P28" s="63">
        <f t="shared" si="0"/>
        <v>288000</v>
      </c>
      <c r="Q28" s="63">
        <f t="shared" si="1"/>
        <v>700</v>
      </c>
      <c r="R28" s="63">
        <f t="shared" si="2"/>
        <v>72000</v>
      </c>
      <c r="S28" s="63">
        <f t="shared" si="3"/>
        <v>4100</v>
      </c>
      <c r="T28" s="63">
        <f t="shared" si="4"/>
        <v>54000</v>
      </c>
      <c r="U28" s="63">
        <f t="shared" si="5"/>
        <v>43200</v>
      </c>
      <c r="V28" s="63">
        <f t="shared" si="6"/>
        <v>38300</v>
      </c>
      <c r="W28" s="63">
        <f t="shared" si="7"/>
        <v>43500</v>
      </c>
      <c r="X28" s="63">
        <f t="shared" si="8"/>
        <v>3100</v>
      </c>
      <c r="Y28" s="63">
        <f t="shared" si="9"/>
        <v>20200</v>
      </c>
      <c r="Z28" s="63">
        <f t="shared" si="10"/>
        <v>8900</v>
      </c>
      <c r="AA28"/>
      <c r="AB28"/>
      <c r="AC28">
        <v>1984</v>
      </c>
      <c r="AD28">
        <v>288000</v>
      </c>
      <c r="AE28">
        <v>700</v>
      </c>
      <c r="AF28">
        <v>72000</v>
      </c>
      <c r="AG28">
        <v>4100</v>
      </c>
      <c r="AH28">
        <v>54000</v>
      </c>
      <c r="AI28">
        <v>43200</v>
      </c>
      <c r="AJ28">
        <v>38300</v>
      </c>
      <c r="AK28">
        <v>43500</v>
      </c>
      <c r="AL28">
        <v>3100</v>
      </c>
      <c r="AM28">
        <v>20200</v>
      </c>
      <c r="AN28">
        <v>8900</v>
      </c>
      <c r="AO28"/>
      <c r="AP28"/>
      <c r="AQ28"/>
    </row>
    <row r="29" spans="1:43" x14ac:dyDescent="0.25">
      <c r="A29" s="61">
        <v>1985</v>
      </c>
      <c r="B29" s="61">
        <v>66002</v>
      </c>
      <c r="C29" s="61">
        <v>90</v>
      </c>
      <c r="D29" s="61">
        <v>17510</v>
      </c>
      <c r="E29" s="61">
        <v>798</v>
      </c>
      <c r="F29" s="61">
        <v>15455</v>
      </c>
      <c r="G29" s="61">
        <v>9037</v>
      </c>
      <c r="H29" s="61">
        <v>7375</v>
      </c>
      <c r="I29" s="61">
        <v>8094</v>
      </c>
      <c r="J29" s="61">
        <v>851</v>
      </c>
      <c r="K29" s="61">
        <v>4680</v>
      </c>
      <c r="L29" s="61">
        <v>2112</v>
      </c>
      <c r="O29">
        <v>1985</v>
      </c>
      <c r="P29">
        <v>281600</v>
      </c>
      <c r="Q29">
        <v>600</v>
      </c>
      <c r="R29">
        <v>68400</v>
      </c>
      <c r="S29">
        <v>4200</v>
      </c>
      <c r="T29">
        <v>55000</v>
      </c>
      <c r="U29">
        <v>42700</v>
      </c>
      <c r="V29">
        <v>36100</v>
      </c>
      <c r="W29">
        <v>42600</v>
      </c>
      <c r="X29">
        <v>3700</v>
      </c>
      <c r="Y29">
        <v>19500</v>
      </c>
      <c r="Z29">
        <v>8800</v>
      </c>
      <c r="AA29"/>
      <c r="AB29"/>
      <c r="AC29">
        <v>1985</v>
      </c>
      <c r="AD29">
        <v>293700</v>
      </c>
      <c r="AE29">
        <v>600</v>
      </c>
      <c r="AF29">
        <v>71000</v>
      </c>
      <c r="AG29">
        <v>4200</v>
      </c>
      <c r="AH29">
        <v>55500</v>
      </c>
      <c r="AI29">
        <v>42700</v>
      </c>
      <c r="AJ29">
        <v>36100</v>
      </c>
      <c r="AK29">
        <v>47600</v>
      </c>
      <c r="AL29">
        <v>3800</v>
      </c>
      <c r="AM29">
        <v>23300</v>
      </c>
      <c r="AN29">
        <v>8900</v>
      </c>
      <c r="AO29"/>
      <c r="AP29"/>
      <c r="AQ29"/>
    </row>
    <row r="30" spans="1:43" x14ac:dyDescent="0.25">
      <c r="A30" s="61">
        <v>1986</v>
      </c>
      <c r="B30" s="61">
        <v>60876</v>
      </c>
      <c r="C30" s="61">
        <v>85</v>
      </c>
      <c r="D30" s="61">
        <v>17660</v>
      </c>
      <c r="E30" s="61">
        <v>798</v>
      </c>
      <c r="F30" s="61">
        <v>11399</v>
      </c>
      <c r="G30" s="61">
        <v>8124</v>
      </c>
      <c r="H30" s="61">
        <v>6553</v>
      </c>
      <c r="I30" s="61">
        <v>7706</v>
      </c>
      <c r="J30" s="61">
        <v>741</v>
      </c>
      <c r="K30" s="61">
        <v>5808</v>
      </c>
      <c r="L30" s="61">
        <v>2002</v>
      </c>
      <c r="O30">
        <v>1986</v>
      </c>
      <c r="P30">
        <v>269978</v>
      </c>
      <c r="Q30">
        <v>586</v>
      </c>
      <c r="R30">
        <v>64219</v>
      </c>
      <c r="S30">
        <v>3800</v>
      </c>
      <c r="T30">
        <v>48300</v>
      </c>
      <c r="U30">
        <v>42673</v>
      </c>
      <c r="V30">
        <v>32100</v>
      </c>
      <c r="W30">
        <v>44700</v>
      </c>
      <c r="X30">
        <v>3900</v>
      </c>
      <c r="Y30">
        <v>22000</v>
      </c>
      <c r="Z30">
        <v>7700</v>
      </c>
      <c r="AA30"/>
      <c r="AB30"/>
      <c r="AC30">
        <v>1986</v>
      </c>
      <c r="AD30">
        <v>275589</v>
      </c>
      <c r="AE30">
        <v>586</v>
      </c>
      <c r="AF30">
        <v>64219</v>
      </c>
      <c r="AG30">
        <v>4033</v>
      </c>
      <c r="AH30">
        <v>48466</v>
      </c>
      <c r="AI30">
        <v>42673</v>
      </c>
      <c r="AJ30">
        <v>34940</v>
      </c>
      <c r="AK30">
        <v>46417</v>
      </c>
      <c r="AL30">
        <v>3943</v>
      </c>
      <c r="AM30">
        <v>22450</v>
      </c>
      <c r="AN30">
        <v>7862</v>
      </c>
      <c r="AO30"/>
      <c r="AP30"/>
      <c r="AQ30"/>
    </row>
    <row r="31" spans="1:43" x14ac:dyDescent="0.25">
      <c r="A31" s="61">
        <v>1987</v>
      </c>
      <c r="B31" s="61">
        <v>67051</v>
      </c>
      <c r="C31" s="61">
        <v>74</v>
      </c>
      <c r="D31" s="61">
        <v>15972</v>
      </c>
      <c r="E31" s="61">
        <v>882</v>
      </c>
      <c r="F31" s="61">
        <v>14603</v>
      </c>
      <c r="G31" s="61">
        <v>8988</v>
      </c>
      <c r="H31" s="61">
        <v>7190</v>
      </c>
      <c r="I31" s="61">
        <v>9505</v>
      </c>
      <c r="J31" s="61">
        <v>759</v>
      </c>
      <c r="K31" s="61">
        <v>6664</v>
      </c>
      <c r="L31" s="61">
        <v>2414</v>
      </c>
      <c r="O31">
        <v>1987</v>
      </c>
      <c r="P31">
        <v>282500</v>
      </c>
      <c r="Q31">
        <v>600</v>
      </c>
      <c r="R31">
        <v>66000</v>
      </c>
      <c r="S31">
        <v>4200</v>
      </c>
      <c r="T31">
        <v>49500</v>
      </c>
      <c r="U31">
        <v>44200</v>
      </c>
      <c r="V31">
        <v>36500</v>
      </c>
      <c r="W31">
        <v>45500</v>
      </c>
      <c r="X31">
        <v>3700</v>
      </c>
      <c r="Y31">
        <v>23800</v>
      </c>
      <c r="Z31">
        <v>8500</v>
      </c>
      <c r="AA31"/>
      <c r="AB31"/>
      <c r="AC31">
        <v>1987</v>
      </c>
      <c r="AD31">
        <v>286300</v>
      </c>
      <c r="AE31">
        <v>600</v>
      </c>
      <c r="AF31">
        <v>67000</v>
      </c>
      <c r="AG31">
        <v>4200</v>
      </c>
      <c r="AH31">
        <v>50500</v>
      </c>
      <c r="AI31">
        <v>44200</v>
      </c>
      <c r="AJ31">
        <v>36500</v>
      </c>
      <c r="AK31">
        <v>46500</v>
      </c>
      <c r="AL31">
        <v>3800</v>
      </c>
      <c r="AM31">
        <v>24500</v>
      </c>
      <c r="AN31">
        <v>8500</v>
      </c>
      <c r="AO31"/>
      <c r="AP31"/>
      <c r="AQ31"/>
    </row>
    <row r="32" spans="1:43" x14ac:dyDescent="0.25">
      <c r="A32" s="61">
        <v>1988</v>
      </c>
      <c r="B32" s="61">
        <v>60377</v>
      </c>
      <c r="C32" s="61">
        <v>69</v>
      </c>
      <c r="D32" s="61">
        <v>18090</v>
      </c>
      <c r="E32" s="61">
        <v>943</v>
      </c>
      <c r="F32" s="61">
        <v>12194</v>
      </c>
      <c r="G32" s="61">
        <v>8426</v>
      </c>
      <c r="H32" s="61">
        <v>5425</v>
      </c>
      <c r="I32" s="61">
        <v>6162</v>
      </c>
      <c r="J32" s="61">
        <v>634</v>
      </c>
      <c r="K32" s="61">
        <v>6534</v>
      </c>
      <c r="L32" s="61">
        <v>1900</v>
      </c>
      <c r="O32">
        <v>1988</v>
      </c>
      <c r="P32">
        <v>275500</v>
      </c>
      <c r="Q32">
        <v>600</v>
      </c>
      <c r="R32">
        <v>67500</v>
      </c>
      <c r="S32">
        <v>4100</v>
      </c>
      <c r="T32">
        <v>46900</v>
      </c>
      <c r="U32">
        <v>43500</v>
      </c>
      <c r="V32">
        <v>35000</v>
      </c>
      <c r="W32">
        <v>42500</v>
      </c>
      <c r="X32">
        <v>3600</v>
      </c>
      <c r="Y32">
        <v>24200</v>
      </c>
      <c r="Z32">
        <v>7600</v>
      </c>
      <c r="AA32"/>
      <c r="AB32"/>
      <c r="AC32">
        <v>1988</v>
      </c>
      <c r="AD32">
        <v>278900</v>
      </c>
      <c r="AE32">
        <v>600</v>
      </c>
      <c r="AF32">
        <v>68000</v>
      </c>
      <c r="AG32">
        <v>4100</v>
      </c>
      <c r="AH32">
        <v>47000</v>
      </c>
      <c r="AI32">
        <v>43500</v>
      </c>
      <c r="AJ32">
        <v>35000</v>
      </c>
      <c r="AK32">
        <v>44500</v>
      </c>
      <c r="AL32">
        <v>3700</v>
      </c>
      <c r="AM32">
        <v>24500</v>
      </c>
      <c r="AN32">
        <v>8000</v>
      </c>
      <c r="AO32"/>
      <c r="AP32"/>
      <c r="AQ32"/>
    </row>
    <row r="33" spans="1:43" x14ac:dyDescent="0.25">
      <c r="A33" s="61">
        <v>1989</v>
      </c>
      <c r="B33" s="61">
        <v>63412</v>
      </c>
      <c r="C33" s="61">
        <v>66</v>
      </c>
      <c r="D33" s="61">
        <v>18360</v>
      </c>
      <c r="E33" s="61">
        <v>1054</v>
      </c>
      <c r="F33" s="61">
        <v>13446</v>
      </c>
      <c r="G33" s="61">
        <v>8097</v>
      </c>
      <c r="H33" s="61">
        <v>6365</v>
      </c>
      <c r="I33" s="61">
        <v>6210</v>
      </c>
      <c r="J33" s="61">
        <v>784</v>
      </c>
      <c r="K33" s="61">
        <v>6550</v>
      </c>
      <c r="L33" s="61">
        <v>2480</v>
      </c>
      <c r="O33">
        <v>1989</v>
      </c>
      <c r="P33">
        <v>283100</v>
      </c>
      <c r="Q33">
        <v>600</v>
      </c>
      <c r="R33">
        <v>68000</v>
      </c>
      <c r="S33">
        <v>4300</v>
      </c>
      <c r="T33">
        <v>49800</v>
      </c>
      <c r="U33">
        <v>42700</v>
      </c>
      <c r="V33">
        <v>33500</v>
      </c>
      <c r="W33">
        <v>46000</v>
      </c>
      <c r="X33">
        <v>4000</v>
      </c>
      <c r="Y33">
        <v>26200</v>
      </c>
      <c r="Z33">
        <v>8000</v>
      </c>
      <c r="AA33"/>
      <c r="AB33"/>
      <c r="AC33">
        <v>1989</v>
      </c>
      <c r="AD33">
        <v>284100</v>
      </c>
      <c r="AE33">
        <v>600</v>
      </c>
      <c r="AF33">
        <v>68000</v>
      </c>
      <c r="AG33">
        <v>4300</v>
      </c>
      <c r="AH33">
        <v>50000</v>
      </c>
      <c r="AI33">
        <v>42700</v>
      </c>
      <c r="AJ33">
        <v>33500</v>
      </c>
      <c r="AK33">
        <v>46500</v>
      </c>
      <c r="AL33">
        <v>4000</v>
      </c>
      <c r="AM33">
        <v>26500</v>
      </c>
      <c r="AN33">
        <v>8000</v>
      </c>
      <c r="AO33"/>
      <c r="AP33"/>
      <c r="AQ33"/>
    </row>
    <row r="34" spans="1:43" x14ac:dyDescent="0.25">
      <c r="A34" s="61">
        <v>1990</v>
      </c>
      <c r="B34" s="61">
        <v>66235</v>
      </c>
      <c r="C34" s="61">
        <v>84</v>
      </c>
      <c r="D34" s="61">
        <v>18750</v>
      </c>
      <c r="E34" s="61">
        <v>765</v>
      </c>
      <c r="F34" s="61">
        <v>13000</v>
      </c>
      <c r="G34" s="61">
        <v>8325</v>
      </c>
      <c r="H34" s="61">
        <v>7480</v>
      </c>
      <c r="I34" s="61">
        <v>8488</v>
      </c>
      <c r="J34" s="61">
        <v>853</v>
      </c>
      <c r="K34" s="61">
        <v>6840</v>
      </c>
      <c r="L34" s="61">
        <v>1650</v>
      </c>
      <c r="O34">
        <v>1990</v>
      </c>
      <c r="P34">
        <v>295800</v>
      </c>
      <c r="Q34">
        <v>600</v>
      </c>
      <c r="R34">
        <v>75000</v>
      </c>
      <c r="S34">
        <v>4500</v>
      </c>
      <c r="T34">
        <v>50000</v>
      </c>
      <c r="U34">
        <v>43000</v>
      </c>
      <c r="V34">
        <v>34000</v>
      </c>
      <c r="W34">
        <v>48500</v>
      </c>
      <c r="X34">
        <v>4200</v>
      </c>
      <c r="Y34">
        <v>28500</v>
      </c>
      <c r="Z34">
        <v>7500</v>
      </c>
      <c r="AA34"/>
      <c r="AB34"/>
      <c r="AC34">
        <v>1990</v>
      </c>
      <c r="AD34">
        <v>300600</v>
      </c>
      <c r="AE34">
        <v>600</v>
      </c>
      <c r="AF34">
        <v>75000</v>
      </c>
      <c r="AG34">
        <v>4500</v>
      </c>
      <c r="AH34">
        <v>52000</v>
      </c>
      <c r="AI34">
        <v>43000</v>
      </c>
      <c r="AJ34">
        <v>34000</v>
      </c>
      <c r="AK34">
        <v>49500</v>
      </c>
      <c r="AL34">
        <v>4200</v>
      </c>
      <c r="AM34">
        <v>30000</v>
      </c>
      <c r="AN34">
        <v>7800</v>
      </c>
      <c r="AO34"/>
      <c r="AP34"/>
      <c r="AQ34"/>
    </row>
    <row r="35" spans="1:43" x14ac:dyDescent="0.25">
      <c r="A35" s="61">
        <v>1991</v>
      </c>
      <c r="B35" s="61">
        <v>62377</v>
      </c>
      <c r="C35" s="61">
        <v>84</v>
      </c>
      <c r="D35" s="61">
        <v>18775</v>
      </c>
      <c r="E35" s="61">
        <v>817</v>
      </c>
      <c r="F35" s="61">
        <v>10772</v>
      </c>
      <c r="G35" s="61">
        <v>7959</v>
      </c>
      <c r="H35" s="61">
        <v>6318</v>
      </c>
      <c r="I35" s="61">
        <v>8550</v>
      </c>
      <c r="J35" s="61">
        <v>810</v>
      </c>
      <c r="K35" s="61">
        <v>5984</v>
      </c>
      <c r="L35" s="61">
        <v>2308</v>
      </c>
      <c r="O35">
        <v>1991</v>
      </c>
      <c r="P35">
        <v>293400</v>
      </c>
      <c r="Q35">
        <v>700</v>
      </c>
      <c r="R35">
        <v>75100</v>
      </c>
      <c r="S35">
        <v>4300</v>
      </c>
      <c r="T35">
        <v>50100</v>
      </c>
      <c r="U35">
        <v>43300</v>
      </c>
      <c r="V35">
        <v>35100</v>
      </c>
      <c r="W35">
        <v>45000</v>
      </c>
      <c r="X35">
        <v>4500</v>
      </c>
      <c r="Y35">
        <v>27200</v>
      </c>
      <c r="Z35">
        <v>8100</v>
      </c>
      <c r="AA35"/>
      <c r="AB35"/>
      <c r="AC35">
        <v>1991</v>
      </c>
      <c r="AD35">
        <v>302500</v>
      </c>
      <c r="AE35">
        <v>700</v>
      </c>
      <c r="AF35">
        <v>77800</v>
      </c>
      <c r="AG35">
        <v>4400</v>
      </c>
      <c r="AH35">
        <v>50600</v>
      </c>
      <c r="AI35">
        <v>43300</v>
      </c>
      <c r="AJ35">
        <v>35100</v>
      </c>
      <c r="AK35">
        <v>49500</v>
      </c>
      <c r="AL35">
        <v>4500</v>
      </c>
      <c r="AM35">
        <v>28300</v>
      </c>
      <c r="AN35">
        <v>8300</v>
      </c>
      <c r="AO35"/>
      <c r="AP35"/>
      <c r="AQ35"/>
    </row>
    <row r="36" spans="1:43" x14ac:dyDescent="0.25">
      <c r="A36" s="61">
        <v>1992</v>
      </c>
      <c r="B36" s="61">
        <v>79528</v>
      </c>
      <c r="C36" s="61">
        <v>91</v>
      </c>
      <c r="D36" s="61">
        <v>24592</v>
      </c>
      <c r="E36" s="61">
        <v>1125</v>
      </c>
      <c r="F36" s="61">
        <v>14250</v>
      </c>
      <c r="G36" s="61">
        <v>10185</v>
      </c>
      <c r="H36" s="61">
        <v>8246</v>
      </c>
      <c r="I36" s="61">
        <v>11400</v>
      </c>
      <c r="J36" s="61">
        <v>1128</v>
      </c>
      <c r="K36" s="61">
        <v>6003</v>
      </c>
      <c r="L36" s="61">
        <v>2508</v>
      </c>
      <c r="O36">
        <v>1992</v>
      </c>
      <c r="P36">
        <v>305900</v>
      </c>
      <c r="Q36">
        <v>700</v>
      </c>
      <c r="R36">
        <v>84800</v>
      </c>
      <c r="S36">
        <v>4500</v>
      </c>
      <c r="T36">
        <v>50000</v>
      </c>
      <c r="U36">
        <v>44500</v>
      </c>
      <c r="V36">
        <v>34500</v>
      </c>
      <c r="W36">
        <v>47500</v>
      </c>
      <c r="X36">
        <v>4800</v>
      </c>
      <c r="Y36">
        <v>26100</v>
      </c>
      <c r="Z36">
        <v>8500</v>
      </c>
      <c r="AA36"/>
      <c r="AB36"/>
      <c r="AC36">
        <v>1992</v>
      </c>
      <c r="AD36">
        <v>310600</v>
      </c>
      <c r="AE36">
        <v>700</v>
      </c>
      <c r="AF36">
        <v>85000</v>
      </c>
      <c r="AG36">
        <v>4500</v>
      </c>
      <c r="AH36">
        <v>53000</v>
      </c>
      <c r="AI36">
        <v>44500</v>
      </c>
      <c r="AJ36">
        <v>35000</v>
      </c>
      <c r="AK36">
        <v>48000</v>
      </c>
      <c r="AL36">
        <v>4800</v>
      </c>
      <c r="AM36">
        <v>26500</v>
      </c>
      <c r="AN36">
        <v>8600</v>
      </c>
      <c r="AO36"/>
      <c r="AP36"/>
      <c r="AQ36"/>
    </row>
    <row r="37" spans="1:43" x14ac:dyDescent="0.25">
      <c r="A37" s="61">
        <v>1993</v>
      </c>
      <c r="B37" s="61">
        <v>73102</v>
      </c>
      <c r="C37" s="61">
        <v>84</v>
      </c>
      <c r="D37" s="61">
        <v>22620</v>
      </c>
      <c r="E37" s="61">
        <v>990</v>
      </c>
      <c r="F37" s="61">
        <v>13260</v>
      </c>
      <c r="G37" s="61">
        <v>8708</v>
      </c>
      <c r="H37" s="61">
        <v>7032</v>
      </c>
      <c r="I37" s="61">
        <v>9840</v>
      </c>
      <c r="J37" s="61">
        <v>924</v>
      </c>
      <c r="K37" s="61">
        <v>7451</v>
      </c>
      <c r="L37" s="61">
        <v>2193</v>
      </c>
      <c r="O37">
        <v>1993</v>
      </c>
      <c r="P37">
        <v>308600</v>
      </c>
      <c r="Q37">
        <v>700</v>
      </c>
      <c r="R37">
        <v>87000</v>
      </c>
      <c r="S37">
        <v>4500</v>
      </c>
      <c r="T37">
        <v>51000</v>
      </c>
      <c r="U37">
        <v>42500</v>
      </c>
      <c r="V37">
        <v>34300</v>
      </c>
      <c r="W37">
        <v>48000</v>
      </c>
      <c r="X37">
        <v>4300</v>
      </c>
      <c r="Y37">
        <v>27700</v>
      </c>
      <c r="Z37">
        <v>8600</v>
      </c>
      <c r="AA37"/>
      <c r="AB37"/>
      <c r="AC37">
        <v>1993</v>
      </c>
      <c r="AD37">
        <v>315500</v>
      </c>
      <c r="AE37">
        <v>700</v>
      </c>
      <c r="AF37">
        <v>87000</v>
      </c>
      <c r="AG37">
        <v>4500</v>
      </c>
      <c r="AH37">
        <v>51000</v>
      </c>
      <c r="AI37">
        <v>44200</v>
      </c>
      <c r="AJ37">
        <v>34300</v>
      </c>
      <c r="AK37">
        <v>52000</v>
      </c>
      <c r="AL37">
        <v>4500</v>
      </c>
      <c r="AM37">
        <v>28500</v>
      </c>
      <c r="AN37">
        <v>8800</v>
      </c>
      <c r="AO37"/>
      <c r="AP37"/>
      <c r="AQ37"/>
    </row>
    <row r="38" spans="1:43" x14ac:dyDescent="0.25">
      <c r="A38" s="61">
        <v>1994</v>
      </c>
      <c r="B38" s="61">
        <v>81068</v>
      </c>
      <c r="C38" s="61">
        <v>105</v>
      </c>
      <c r="D38" s="61">
        <v>23275</v>
      </c>
      <c r="E38" s="61">
        <v>920</v>
      </c>
      <c r="F38" s="61">
        <v>13175</v>
      </c>
      <c r="G38" s="61">
        <v>8642</v>
      </c>
      <c r="H38" s="61">
        <v>7898</v>
      </c>
      <c r="I38" s="61">
        <v>15260</v>
      </c>
      <c r="J38" s="61">
        <v>1272</v>
      </c>
      <c r="K38" s="61">
        <v>8057</v>
      </c>
      <c r="L38" s="61">
        <v>2464</v>
      </c>
      <c r="O38">
        <v>1994</v>
      </c>
      <c r="P38">
        <v>327700</v>
      </c>
      <c r="Q38">
        <v>700</v>
      </c>
      <c r="R38">
        <v>95000</v>
      </c>
      <c r="S38">
        <v>4600</v>
      </c>
      <c r="T38">
        <v>52700</v>
      </c>
      <c r="U38">
        <v>42500</v>
      </c>
      <c r="V38">
        <v>35100</v>
      </c>
      <c r="W38">
        <v>54500</v>
      </c>
      <c r="X38">
        <v>4800</v>
      </c>
      <c r="Y38">
        <v>29000</v>
      </c>
      <c r="Z38">
        <v>8800</v>
      </c>
      <c r="AA38"/>
      <c r="AB38"/>
      <c r="AC38">
        <v>1994</v>
      </c>
      <c r="AD38">
        <v>333700</v>
      </c>
      <c r="AE38">
        <v>700</v>
      </c>
      <c r="AF38">
        <v>95000</v>
      </c>
      <c r="AG38">
        <v>4600</v>
      </c>
      <c r="AH38">
        <v>53000</v>
      </c>
      <c r="AI38">
        <v>45200</v>
      </c>
      <c r="AJ38">
        <v>35100</v>
      </c>
      <c r="AK38">
        <v>57000</v>
      </c>
      <c r="AL38">
        <v>4800</v>
      </c>
      <c r="AM38">
        <v>29500</v>
      </c>
      <c r="AN38">
        <v>8800</v>
      </c>
      <c r="AO38"/>
      <c r="AP38"/>
      <c r="AQ38"/>
    </row>
    <row r="39" spans="1:43" x14ac:dyDescent="0.25">
      <c r="A39" s="61">
        <v>1995</v>
      </c>
      <c r="B39" s="61">
        <v>84523</v>
      </c>
      <c r="C39" s="61">
        <v>112</v>
      </c>
      <c r="D39" s="61">
        <v>28620</v>
      </c>
      <c r="E39" s="61">
        <v>987</v>
      </c>
      <c r="F39" s="61">
        <v>12100</v>
      </c>
      <c r="G39" s="61">
        <v>9458</v>
      </c>
      <c r="H39" s="61">
        <v>8077</v>
      </c>
      <c r="I39" s="61">
        <v>12300</v>
      </c>
      <c r="J39" s="61">
        <v>1403</v>
      </c>
      <c r="K39" s="61">
        <v>8782</v>
      </c>
      <c r="L39" s="61">
        <v>2684</v>
      </c>
      <c r="O39">
        <v>1995</v>
      </c>
      <c r="P39">
        <v>356200</v>
      </c>
      <c r="Q39">
        <v>800</v>
      </c>
      <c r="R39">
        <v>108000</v>
      </c>
      <c r="S39">
        <v>4700</v>
      </c>
      <c r="T39">
        <v>55000</v>
      </c>
      <c r="U39">
        <v>45200</v>
      </c>
      <c r="V39">
        <v>38100</v>
      </c>
      <c r="W39">
        <v>60000</v>
      </c>
      <c r="X39">
        <v>6100</v>
      </c>
      <c r="Y39">
        <v>29500</v>
      </c>
      <c r="Z39">
        <v>8800</v>
      </c>
      <c r="AA39"/>
      <c r="AB39"/>
      <c r="AC39">
        <v>1995</v>
      </c>
      <c r="AD39">
        <v>358100</v>
      </c>
      <c r="AE39">
        <v>800</v>
      </c>
      <c r="AF39">
        <v>108000</v>
      </c>
      <c r="AG39">
        <v>4700</v>
      </c>
      <c r="AH39">
        <v>55000</v>
      </c>
      <c r="AI39">
        <v>46000</v>
      </c>
      <c r="AJ39">
        <v>38400</v>
      </c>
      <c r="AK39">
        <v>60000</v>
      </c>
      <c r="AL39">
        <v>6300</v>
      </c>
      <c r="AM39">
        <v>30000</v>
      </c>
      <c r="AN39">
        <v>8900</v>
      </c>
      <c r="AO39"/>
      <c r="AP39"/>
      <c r="AQ39"/>
    </row>
    <row r="40" spans="1:43" x14ac:dyDescent="0.25">
      <c r="A40" s="61">
        <v>1996</v>
      </c>
      <c r="B40" s="61">
        <v>90047</v>
      </c>
      <c r="C40" s="61">
        <v>108</v>
      </c>
      <c r="D40" s="61">
        <v>28340</v>
      </c>
      <c r="E40" s="61">
        <v>964</v>
      </c>
      <c r="F40" s="61">
        <v>14310</v>
      </c>
      <c r="G40" s="61">
        <v>10251</v>
      </c>
      <c r="H40" s="61">
        <v>7400</v>
      </c>
      <c r="I40" s="61">
        <v>16783</v>
      </c>
      <c r="J40" s="61">
        <v>1495</v>
      </c>
      <c r="K40" s="61">
        <v>8308</v>
      </c>
      <c r="L40" s="61">
        <v>2088</v>
      </c>
      <c r="O40">
        <v>1996</v>
      </c>
      <c r="P40">
        <v>364400</v>
      </c>
      <c r="Q40">
        <v>800</v>
      </c>
      <c r="R40">
        <v>109000</v>
      </c>
      <c r="S40">
        <v>4700</v>
      </c>
      <c r="T40">
        <v>53000</v>
      </c>
      <c r="U40">
        <v>45200</v>
      </c>
      <c r="V40">
        <v>37000</v>
      </c>
      <c r="W40">
        <v>68500</v>
      </c>
      <c r="X40">
        <v>6500</v>
      </c>
      <c r="Y40">
        <v>31000</v>
      </c>
      <c r="Z40">
        <v>8700</v>
      </c>
      <c r="AA40"/>
      <c r="AB40"/>
      <c r="AC40">
        <v>1996</v>
      </c>
      <c r="AD40">
        <v>373300</v>
      </c>
      <c r="AE40">
        <v>850</v>
      </c>
      <c r="AF40">
        <v>110000</v>
      </c>
      <c r="AG40">
        <v>4750</v>
      </c>
      <c r="AH40">
        <v>54100</v>
      </c>
      <c r="AI40">
        <v>46200</v>
      </c>
      <c r="AJ40">
        <v>39900</v>
      </c>
      <c r="AK40">
        <v>70100</v>
      </c>
      <c r="AL40">
        <v>6900</v>
      </c>
      <c r="AM40">
        <v>31500</v>
      </c>
      <c r="AN40">
        <v>9000</v>
      </c>
      <c r="AO40"/>
      <c r="AP40"/>
      <c r="AQ40"/>
    </row>
    <row r="41" spans="1:43" x14ac:dyDescent="0.25">
      <c r="A41" s="61">
        <v>1997</v>
      </c>
      <c r="B41" s="61">
        <v>91956</v>
      </c>
      <c r="C41" s="61">
        <v>104</v>
      </c>
      <c r="D41" s="61">
        <v>29680</v>
      </c>
      <c r="E41" s="61">
        <v>874</v>
      </c>
      <c r="F41" s="61">
        <v>14560</v>
      </c>
      <c r="G41" s="61">
        <v>10030</v>
      </c>
      <c r="H41" s="61">
        <v>7760</v>
      </c>
      <c r="I41" s="61">
        <v>16445</v>
      </c>
      <c r="J41" s="61">
        <v>2083</v>
      </c>
      <c r="K41" s="61">
        <v>8845</v>
      </c>
      <c r="L41" s="61">
        <v>1575</v>
      </c>
      <c r="O41">
        <v>1997</v>
      </c>
      <c r="P41">
        <v>375900</v>
      </c>
      <c r="Q41">
        <v>800</v>
      </c>
      <c r="R41">
        <v>112000</v>
      </c>
      <c r="S41">
        <v>4600</v>
      </c>
      <c r="T41">
        <v>56000</v>
      </c>
      <c r="U41">
        <v>46200</v>
      </c>
      <c r="V41">
        <v>38800</v>
      </c>
      <c r="W41">
        <v>71500</v>
      </c>
      <c r="X41">
        <v>8500</v>
      </c>
      <c r="Y41">
        <v>30500</v>
      </c>
      <c r="Z41">
        <v>7000</v>
      </c>
      <c r="AA41"/>
      <c r="AB41"/>
      <c r="AC41">
        <v>1997</v>
      </c>
      <c r="AD41">
        <v>380600</v>
      </c>
      <c r="AE41">
        <v>800</v>
      </c>
      <c r="AF41">
        <v>112000</v>
      </c>
      <c r="AG41">
        <v>4800</v>
      </c>
      <c r="AH41">
        <v>56000</v>
      </c>
      <c r="AI41">
        <v>46900</v>
      </c>
      <c r="AJ41">
        <v>38800</v>
      </c>
      <c r="AK41">
        <v>73000</v>
      </c>
      <c r="AL41">
        <v>8500</v>
      </c>
      <c r="AM41">
        <v>31000</v>
      </c>
      <c r="AN41">
        <v>8800</v>
      </c>
      <c r="AO41"/>
      <c r="AP41"/>
      <c r="AQ41"/>
    </row>
    <row r="42" spans="1:43" x14ac:dyDescent="0.25">
      <c r="A42" s="61">
        <v>1998</v>
      </c>
      <c r="B42" s="61">
        <v>95439</v>
      </c>
      <c r="C42" s="61">
        <v>94</v>
      </c>
      <c r="D42" s="61">
        <v>29150</v>
      </c>
      <c r="E42" s="61">
        <v>984</v>
      </c>
      <c r="F42" s="61">
        <v>15026</v>
      </c>
      <c r="G42" s="61">
        <v>10472</v>
      </c>
      <c r="H42" s="61">
        <v>7758</v>
      </c>
      <c r="I42" s="61">
        <v>17038</v>
      </c>
      <c r="J42" s="61">
        <v>3498</v>
      </c>
      <c r="K42" s="61">
        <v>9499</v>
      </c>
      <c r="L42" s="61">
        <v>1920</v>
      </c>
      <c r="O42">
        <v>1998</v>
      </c>
      <c r="P42">
        <v>386400</v>
      </c>
      <c r="Q42">
        <v>700</v>
      </c>
      <c r="R42">
        <v>110000</v>
      </c>
      <c r="S42">
        <v>4800</v>
      </c>
      <c r="T42">
        <v>56700</v>
      </c>
      <c r="U42">
        <v>45200</v>
      </c>
      <c r="V42">
        <v>43100</v>
      </c>
      <c r="W42">
        <v>72500</v>
      </c>
      <c r="X42">
        <v>13200</v>
      </c>
      <c r="Y42">
        <v>32200</v>
      </c>
      <c r="Z42">
        <v>8000</v>
      </c>
      <c r="AA42"/>
      <c r="AB42"/>
      <c r="AC42">
        <v>1998</v>
      </c>
      <c r="AD42">
        <v>392800</v>
      </c>
      <c r="AE42">
        <v>800</v>
      </c>
      <c r="AF42">
        <v>112000</v>
      </c>
      <c r="AG42">
        <v>5000</v>
      </c>
      <c r="AH42">
        <v>57000</v>
      </c>
      <c r="AI42">
        <v>46000</v>
      </c>
      <c r="AJ42">
        <v>43100</v>
      </c>
      <c r="AK42">
        <v>74000</v>
      </c>
      <c r="AL42">
        <v>13500</v>
      </c>
      <c r="AM42">
        <v>33000</v>
      </c>
      <c r="AN42">
        <v>8400</v>
      </c>
      <c r="AO42"/>
      <c r="AP42"/>
      <c r="AQ42"/>
    </row>
    <row r="43" spans="1:43" x14ac:dyDescent="0.25">
      <c r="A43" s="61">
        <v>1999</v>
      </c>
      <c r="B43" s="61">
        <v>94094</v>
      </c>
      <c r="C43" s="61">
        <v>63</v>
      </c>
      <c r="D43" s="61">
        <v>28600</v>
      </c>
      <c r="E43" s="61">
        <v>1008</v>
      </c>
      <c r="F43" s="61">
        <v>13750</v>
      </c>
      <c r="G43" s="61">
        <v>10141</v>
      </c>
      <c r="H43" s="61">
        <v>7733</v>
      </c>
      <c r="I43" s="61">
        <v>16425</v>
      </c>
      <c r="J43" s="61">
        <v>1975</v>
      </c>
      <c r="K43" s="61">
        <v>12267</v>
      </c>
      <c r="L43" s="61">
        <v>2132</v>
      </c>
      <c r="O43">
        <v>1999</v>
      </c>
      <c r="P43">
        <v>387000</v>
      </c>
      <c r="Q43">
        <v>500</v>
      </c>
      <c r="R43">
        <v>110000</v>
      </c>
      <c r="S43">
        <v>4800</v>
      </c>
      <c r="T43">
        <v>55000</v>
      </c>
      <c r="U43">
        <v>43500</v>
      </c>
      <c r="V43">
        <v>41800</v>
      </c>
      <c r="W43">
        <v>73000</v>
      </c>
      <c r="X43">
        <v>7900</v>
      </c>
      <c r="Y43">
        <v>42300</v>
      </c>
      <c r="Z43">
        <v>8200</v>
      </c>
      <c r="AA43"/>
      <c r="AB43"/>
      <c r="AC43">
        <v>1999</v>
      </c>
      <c r="AD43">
        <v>395700</v>
      </c>
      <c r="AE43">
        <v>700</v>
      </c>
      <c r="AF43">
        <v>113000</v>
      </c>
      <c r="AG43">
        <v>5100</v>
      </c>
      <c r="AH43">
        <v>56000</v>
      </c>
      <c r="AI43">
        <v>44200</v>
      </c>
      <c r="AJ43">
        <v>43500</v>
      </c>
      <c r="AK43">
        <v>74000</v>
      </c>
      <c r="AL43">
        <v>8000</v>
      </c>
      <c r="AM43">
        <v>43000</v>
      </c>
      <c r="AN43">
        <v>8200</v>
      </c>
      <c r="AO43"/>
      <c r="AP43"/>
      <c r="AQ43"/>
    </row>
    <row r="44" spans="1:43" x14ac:dyDescent="0.25">
      <c r="A44" s="61">
        <v>2000</v>
      </c>
      <c r="B44" s="61">
        <v>100693</v>
      </c>
      <c r="C44" s="61">
        <v>90</v>
      </c>
      <c r="D44" s="61">
        <v>29160</v>
      </c>
      <c r="E44" s="61">
        <v>1248</v>
      </c>
      <c r="F44" s="61">
        <v>14025</v>
      </c>
      <c r="G44" s="61">
        <v>10460</v>
      </c>
      <c r="H44" s="61">
        <v>7562</v>
      </c>
      <c r="I44" s="61">
        <v>18500</v>
      </c>
      <c r="J44" s="61">
        <v>2703</v>
      </c>
      <c r="K44" s="61">
        <v>14787</v>
      </c>
      <c r="L44" s="61">
        <v>2158</v>
      </c>
      <c r="O44">
        <v>2000</v>
      </c>
      <c r="P44">
        <v>393500</v>
      </c>
      <c r="Q44">
        <v>600</v>
      </c>
      <c r="R44">
        <v>108000</v>
      </c>
      <c r="S44">
        <v>5200</v>
      </c>
      <c r="T44">
        <v>55000</v>
      </c>
      <c r="U44">
        <v>44700</v>
      </c>
      <c r="V44">
        <v>39800</v>
      </c>
      <c r="W44">
        <v>74000</v>
      </c>
      <c r="X44">
        <v>10200</v>
      </c>
      <c r="Y44">
        <v>47700</v>
      </c>
      <c r="Z44">
        <v>8300</v>
      </c>
      <c r="AC44">
        <v>2000</v>
      </c>
      <c r="AD44">
        <v>409400</v>
      </c>
      <c r="AE44">
        <v>600</v>
      </c>
      <c r="AF44">
        <v>109000</v>
      </c>
      <c r="AG44">
        <v>5200</v>
      </c>
      <c r="AH44">
        <v>55000</v>
      </c>
      <c r="AI44">
        <v>46000</v>
      </c>
      <c r="AJ44">
        <v>43800</v>
      </c>
      <c r="AK44">
        <v>78000</v>
      </c>
      <c r="AL44">
        <v>10500</v>
      </c>
      <c r="AM44">
        <v>52900</v>
      </c>
      <c r="AN44">
        <v>8400</v>
      </c>
      <c r="AO44"/>
      <c r="AP44"/>
      <c r="AQ44"/>
    </row>
    <row r="45" spans="1:43" x14ac:dyDescent="0.25">
      <c r="A45" s="61">
        <v>2001</v>
      </c>
      <c r="B45" s="61">
        <v>93045</v>
      </c>
      <c r="C45" s="61">
        <v>96</v>
      </c>
      <c r="D45" s="61">
        <v>18404</v>
      </c>
      <c r="E45" s="61">
        <v>780</v>
      </c>
      <c r="F45" s="61">
        <v>14350</v>
      </c>
      <c r="G45" s="61">
        <v>10569</v>
      </c>
      <c r="H45" s="61">
        <v>7918</v>
      </c>
      <c r="I45" s="61">
        <v>17456</v>
      </c>
      <c r="J45" s="61">
        <v>3014</v>
      </c>
      <c r="K45" s="61">
        <v>18050</v>
      </c>
      <c r="L45" s="61">
        <v>2408</v>
      </c>
      <c r="O45">
        <v>2001</v>
      </c>
      <c r="P45">
        <v>411800</v>
      </c>
      <c r="Q45">
        <v>600</v>
      </c>
      <c r="R45">
        <v>107000</v>
      </c>
      <c r="S45">
        <v>5200</v>
      </c>
      <c r="T45">
        <v>57400</v>
      </c>
      <c r="U45">
        <v>46000</v>
      </c>
      <c r="V45">
        <v>42800</v>
      </c>
      <c r="W45">
        <v>74600</v>
      </c>
      <c r="X45">
        <v>12300</v>
      </c>
      <c r="Y45">
        <v>57300</v>
      </c>
      <c r="Z45">
        <v>8600</v>
      </c>
      <c r="AC45">
        <v>2001</v>
      </c>
      <c r="AD45">
        <v>418700</v>
      </c>
      <c r="AE45">
        <v>600</v>
      </c>
      <c r="AF45">
        <v>107000</v>
      </c>
      <c r="AG45">
        <v>5200</v>
      </c>
      <c r="AH45">
        <v>58400</v>
      </c>
      <c r="AI45">
        <v>46700</v>
      </c>
      <c r="AJ45">
        <v>43600</v>
      </c>
      <c r="AK45">
        <v>77600</v>
      </c>
      <c r="AL45">
        <v>12600</v>
      </c>
      <c r="AM45">
        <v>58300</v>
      </c>
      <c r="AN45">
        <v>8700</v>
      </c>
      <c r="AO45"/>
      <c r="AP45"/>
      <c r="AQ45"/>
    </row>
    <row r="46" spans="1:43" x14ac:dyDescent="0.25">
      <c r="A46" s="61">
        <v>2002</v>
      </c>
      <c r="B46" s="61">
        <v>103731</v>
      </c>
      <c r="C46" s="61">
        <v>115</v>
      </c>
      <c r="D46" s="61">
        <v>30100</v>
      </c>
      <c r="E46" s="61">
        <v>1210</v>
      </c>
      <c r="F46" s="61">
        <v>15080</v>
      </c>
      <c r="G46" s="61">
        <v>10072</v>
      </c>
      <c r="H46" s="61">
        <v>6964</v>
      </c>
      <c r="I46" s="61">
        <v>18480</v>
      </c>
      <c r="J46" s="61">
        <v>3563</v>
      </c>
      <c r="K46" s="61">
        <v>15624</v>
      </c>
      <c r="L46" s="61">
        <v>2523</v>
      </c>
      <c r="O46">
        <v>2002</v>
      </c>
      <c r="P46">
        <v>422300</v>
      </c>
      <c r="Q46">
        <v>700</v>
      </c>
      <c r="R46">
        <v>107500</v>
      </c>
      <c r="S46">
        <v>5500</v>
      </c>
      <c r="T46">
        <v>58000</v>
      </c>
      <c r="U46">
        <v>47900</v>
      </c>
      <c r="V46">
        <v>41700</v>
      </c>
      <c r="W46">
        <v>84000</v>
      </c>
      <c r="X46">
        <v>12500</v>
      </c>
      <c r="Y46">
        <v>55800</v>
      </c>
      <c r="Z46">
        <v>8700</v>
      </c>
      <c r="AC46">
        <v>2002</v>
      </c>
      <c r="AD46">
        <v>437600</v>
      </c>
      <c r="AE46">
        <v>700</v>
      </c>
      <c r="AF46">
        <v>109000</v>
      </c>
      <c r="AG46">
        <v>5500</v>
      </c>
      <c r="AH46">
        <v>58000</v>
      </c>
      <c r="AI46">
        <v>48900</v>
      </c>
      <c r="AJ46">
        <v>43700</v>
      </c>
      <c r="AK46">
        <v>88000</v>
      </c>
      <c r="AL46">
        <v>13000</v>
      </c>
      <c r="AM46">
        <v>62000</v>
      </c>
      <c r="AN46">
        <v>8800</v>
      </c>
      <c r="AO46"/>
      <c r="AP46"/>
      <c r="AQ46"/>
    </row>
    <row r="47" spans="1:43" x14ac:dyDescent="0.25">
      <c r="A47" s="61">
        <v>2003</v>
      </c>
      <c r="B47" s="61">
        <v>116458</v>
      </c>
      <c r="C47" s="61">
        <v>150</v>
      </c>
      <c r="D47" s="61">
        <v>27958</v>
      </c>
      <c r="E47" s="61">
        <v>1118</v>
      </c>
      <c r="F47" s="61">
        <v>14918</v>
      </c>
      <c r="G47" s="61">
        <v>11625</v>
      </c>
      <c r="H47" s="61">
        <v>9000</v>
      </c>
      <c r="I47" s="61">
        <v>24868</v>
      </c>
      <c r="J47" s="61">
        <v>4095</v>
      </c>
      <c r="K47" s="61">
        <v>20130</v>
      </c>
      <c r="L47" s="61">
        <v>2596</v>
      </c>
      <c r="O47">
        <v>2003</v>
      </c>
      <c r="P47">
        <v>447000</v>
      </c>
      <c r="Q47">
        <v>700</v>
      </c>
      <c r="R47">
        <v>105500</v>
      </c>
      <c r="S47">
        <v>5200</v>
      </c>
      <c r="T47">
        <v>58500</v>
      </c>
      <c r="U47">
        <v>48900</v>
      </c>
      <c r="V47">
        <v>43900</v>
      </c>
      <c r="W47">
        <v>101500</v>
      </c>
      <c r="X47">
        <v>13000</v>
      </c>
      <c r="Y47">
        <v>61000</v>
      </c>
      <c r="Z47">
        <v>8800</v>
      </c>
      <c r="AC47">
        <v>2003</v>
      </c>
      <c r="AD47">
        <v>457500</v>
      </c>
      <c r="AE47">
        <v>700</v>
      </c>
      <c r="AF47">
        <v>106000</v>
      </c>
      <c r="AG47">
        <v>5300</v>
      </c>
      <c r="AH47">
        <v>59000</v>
      </c>
      <c r="AI47">
        <v>49900</v>
      </c>
      <c r="AJ47">
        <v>44900</v>
      </c>
      <c r="AK47">
        <v>103000</v>
      </c>
      <c r="AL47">
        <v>13500</v>
      </c>
      <c r="AM47">
        <v>66000</v>
      </c>
      <c r="AN47">
        <v>9200</v>
      </c>
      <c r="AO47"/>
      <c r="AP47"/>
      <c r="AQ47"/>
    </row>
    <row r="48" spans="1:43" x14ac:dyDescent="0.25">
      <c r="A48" s="61">
        <v>2004</v>
      </c>
      <c r="B48" s="61">
        <v>115431</v>
      </c>
      <c r="C48" s="61">
        <v>114</v>
      </c>
      <c r="D48" s="61">
        <v>29013</v>
      </c>
      <c r="E48" s="61">
        <v>1128</v>
      </c>
      <c r="F48" s="61">
        <v>16530</v>
      </c>
      <c r="G48" s="61">
        <v>12266</v>
      </c>
      <c r="H48" s="61">
        <v>7878</v>
      </c>
      <c r="I48" s="61">
        <v>22785</v>
      </c>
      <c r="J48" s="61">
        <v>3360</v>
      </c>
      <c r="K48" s="61">
        <v>19950</v>
      </c>
      <c r="L48" s="61">
        <v>2407</v>
      </c>
      <c r="O48">
        <v>2004</v>
      </c>
      <c r="P48">
        <v>424400</v>
      </c>
      <c r="Q48">
        <v>600</v>
      </c>
      <c r="R48">
        <v>105500</v>
      </c>
      <c r="S48">
        <v>4800</v>
      </c>
      <c r="T48">
        <v>58000</v>
      </c>
      <c r="U48">
        <v>46200</v>
      </c>
      <c r="V48">
        <v>39000</v>
      </c>
      <c r="W48">
        <v>93000</v>
      </c>
      <c r="X48">
        <v>12000</v>
      </c>
      <c r="Y48">
        <v>57000</v>
      </c>
      <c r="Z48">
        <v>8300</v>
      </c>
      <c r="AC48">
        <v>2004</v>
      </c>
      <c r="AD48">
        <v>433200</v>
      </c>
      <c r="AE48">
        <v>700</v>
      </c>
      <c r="AF48">
        <v>106000</v>
      </c>
      <c r="AG48">
        <v>5000</v>
      </c>
      <c r="AH48">
        <v>58500</v>
      </c>
      <c r="AI48">
        <v>47700</v>
      </c>
      <c r="AJ48">
        <v>40000</v>
      </c>
      <c r="AK48">
        <v>96000</v>
      </c>
      <c r="AL48">
        <v>12500</v>
      </c>
      <c r="AM48">
        <v>58000</v>
      </c>
      <c r="AN48">
        <v>8800</v>
      </c>
      <c r="AO48"/>
      <c r="AP48"/>
      <c r="AQ48"/>
    </row>
    <row r="49" spans="1:43" x14ac:dyDescent="0.25">
      <c r="A49" s="61">
        <v>2005</v>
      </c>
      <c r="B49" s="61">
        <v>97754</v>
      </c>
      <c r="C49" s="61">
        <v>100</v>
      </c>
      <c r="D49" s="61">
        <v>26400</v>
      </c>
      <c r="E49" s="61">
        <v>710</v>
      </c>
      <c r="F49" s="61">
        <v>14690</v>
      </c>
      <c r="G49" s="61">
        <v>10774</v>
      </c>
      <c r="H49" s="61">
        <v>6177</v>
      </c>
      <c r="I49" s="61">
        <v>15960</v>
      </c>
      <c r="J49" s="61">
        <v>2889</v>
      </c>
      <c r="K49" s="61">
        <v>17716</v>
      </c>
      <c r="L49" s="61">
        <v>2338</v>
      </c>
      <c r="O49">
        <v>2005</v>
      </c>
      <c r="P49">
        <v>386200</v>
      </c>
      <c r="Q49">
        <v>600</v>
      </c>
      <c r="R49">
        <v>96000</v>
      </c>
      <c r="S49">
        <v>3300</v>
      </c>
      <c r="T49">
        <v>56500</v>
      </c>
      <c r="U49">
        <v>47400</v>
      </c>
      <c r="V49">
        <v>35500</v>
      </c>
      <c r="W49">
        <v>76000</v>
      </c>
      <c r="X49">
        <v>10900</v>
      </c>
      <c r="Y49">
        <v>51500</v>
      </c>
      <c r="Z49">
        <v>8500</v>
      </c>
      <c r="AC49">
        <v>2005</v>
      </c>
      <c r="AD49">
        <v>405300</v>
      </c>
      <c r="AE49">
        <v>700</v>
      </c>
      <c r="AF49">
        <v>96500</v>
      </c>
      <c r="AG49">
        <v>3500</v>
      </c>
      <c r="AH49">
        <v>58000</v>
      </c>
      <c r="AI49">
        <v>48700</v>
      </c>
      <c r="AJ49">
        <v>36300</v>
      </c>
      <c r="AK49">
        <v>86000</v>
      </c>
      <c r="AL49">
        <v>11000</v>
      </c>
      <c r="AM49">
        <v>56000</v>
      </c>
      <c r="AN49">
        <v>8600</v>
      </c>
      <c r="AO49"/>
      <c r="AP49"/>
      <c r="AQ49"/>
    </row>
    <row r="50" spans="1:43" x14ac:dyDescent="0.25">
      <c r="A50" s="61">
        <v>2006</v>
      </c>
      <c r="B50" s="61">
        <v>112241</v>
      </c>
      <c r="C50" s="61">
        <v>161</v>
      </c>
      <c r="D50" s="61">
        <v>29698</v>
      </c>
      <c r="E50" s="61">
        <v>546</v>
      </c>
      <c r="F50" s="61">
        <v>17700</v>
      </c>
      <c r="G50" s="61">
        <v>11662</v>
      </c>
      <c r="H50" s="61">
        <v>7524</v>
      </c>
      <c r="I50" s="61">
        <v>21492</v>
      </c>
      <c r="J50" s="61">
        <v>2781</v>
      </c>
      <c r="K50" s="61">
        <v>18297</v>
      </c>
      <c r="L50" s="61">
        <v>2380</v>
      </c>
      <c r="O50">
        <v>2006</v>
      </c>
      <c r="P50">
        <v>391000</v>
      </c>
      <c r="Q50">
        <v>700</v>
      </c>
      <c r="R50">
        <v>95800</v>
      </c>
      <c r="S50">
        <v>2600</v>
      </c>
      <c r="T50">
        <v>59000</v>
      </c>
      <c r="U50">
        <v>45000</v>
      </c>
      <c r="V50">
        <v>36000</v>
      </c>
      <c r="W50">
        <v>79600</v>
      </c>
      <c r="X50">
        <v>10300</v>
      </c>
      <c r="Y50">
        <v>53500</v>
      </c>
      <c r="Z50">
        <v>8500</v>
      </c>
      <c r="AC50">
        <v>2006</v>
      </c>
      <c r="AD50">
        <v>401900</v>
      </c>
      <c r="AE50">
        <v>800</v>
      </c>
      <c r="AF50">
        <v>97600</v>
      </c>
      <c r="AG50">
        <v>2600</v>
      </c>
      <c r="AH50">
        <v>59900</v>
      </c>
      <c r="AI50">
        <v>47900</v>
      </c>
      <c r="AJ50">
        <v>38100</v>
      </c>
      <c r="AK50">
        <v>80600</v>
      </c>
      <c r="AL50">
        <v>11100</v>
      </c>
      <c r="AM50">
        <v>54800</v>
      </c>
      <c r="AN50">
        <v>8500</v>
      </c>
      <c r="AO50"/>
      <c r="AP50"/>
      <c r="AQ50"/>
    </row>
    <row r="51" spans="1:43" x14ac:dyDescent="0.25">
      <c r="A51" s="61">
        <v>2007</v>
      </c>
      <c r="B51" s="61">
        <v>109982</v>
      </c>
      <c r="C51" s="61">
        <v>123</v>
      </c>
      <c r="D51" s="61">
        <v>27360</v>
      </c>
      <c r="E51" s="61">
        <v>563</v>
      </c>
      <c r="F51" s="61">
        <v>16965</v>
      </c>
      <c r="G51" s="61">
        <v>12748</v>
      </c>
      <c r="H51" s="61">
        <v>5148</v>
      </c>
      <c r="I51" s="61">
        <v>23660</v>
      </c>
      <c r="J51" s="61">
        <v>2328</v>
      </c>
      <c r="K51" s="61">
        <v>18687</v>
      </c>
      <c r="L51" s="61">
        <v>2400</v>
      </c>
      <c r="O51">
        <v>2007</v>
      </c>
      <c r="P51">
        <v>395200</v>
      </c>
      <c r="Q51">
        <v>700</v>
      </c>
      <c r="R51">
        <v>96000</v>
      </c>
      <c r="S51">
        <v>2500</v>
      </c>
      <c r="T51">
        <v>58500</v>
      </c>
      <c r="U51">
        <v>44700</v>
      </c>
      <c r="V51">
        <v>36000</v>
      </c>
      <c r="W51">
        <v>84500</v>
      </c>
      <c r="X51">
        <v>9500</v>
      </c>
      <c r="Y51">
        <v>54800</v>
      </c>
      <c r="Z51">
        <v>8000</v>
      </c>
      <c r="AC51">
        <v>2007</v>
      </c>
      <c r="AD51">
        <v>399200</v>
      </c>
      <c r="AE51">
        <v>700</v>
      </c>
      <c r="AF51">
        <v>96000</v>
      </c>
      <c r="AG51">
        <v>2500</v>
      </c>
      <c r="AH51">
        <v>58500</v>
      </c>
      <c r="AI51">
        <v>45700</v>
      </c>
      <c r="AJ51">
        <v>37000</v>
      </c>
      <c r="AK51">
        <v>85000</v>
      </c>
      <c r="AL51">
        <v>9500</v>
      </c>
      <c r="AM51">
        <v>55800</v>
      </c>
      <c r="AN51">
        <v>8500</v>
      </c>
      <c r="AO51"/>
      <c r="AP51"/>
      <c r="AQ51"/>
    </row>
    <row r="52" spans="1:43" x14ac:dyDescent="0.25">
      <c r="A52" s="61">
        <v>2008</v>
      </c>
      <c r="B52" s="61">
        <v>103560</v>
      </c>
      <c r="C52" s="61">
        <v>112</v>
      </c>
      <c r="D52" s="61">
        <v>24920</v>
      </c>
      <c r="E52" s="61">
        <v>572</v>
      </c>
      <c r="F52" s="61">
        <v>14170</v>
      </c>
      <c r="G52" s="61">
        <v>10952</v>
      </c>
      <c r="H52" s="61">
        <v>7744</v>
      </c>
      <c r="I52" s="61">
        <v>22680</v>
      </c>
      <c r="J52" s="61">
        <v>2613</v>
      </c>
      <c r="K52" s="61">
        <v>17472</v>
      </c>
      <c r="L52" s="61">
        <v>2325</v>
      </c>
      <c r="O52">
        <v>2008</v>
      </c>
      <c r="P52">
        <v>373400</v>
      </c>
      <c r="Q52">
        <v>700</v>
      </c>
      <c r="R52">
        <v>89000</v>
      </c>
      <c r="S52">
        <v>2200</v>
      </c>
      <c r="T52">
        <v>54500</v>
      </c>
      <c r="U52">
        <v>41800</v>
      </c>
      <c r="V52">
        <v>35200</v>
      </c>
      <c r="W52">
        <v>81000</v>
      </c>
      <c r="X52">
        <v>9500</v>
      </c>
      <c r="Y52">
        <v>52000</v>
      </c>
      <c r="Z52">
        <v>7500</v>
      </c>
      <c r="AC52">
        <v>2008</v>
      </c>
      <c r="AD52">
        <v>379900</v>
      </c>
      <c r="AE52">
        <v>700</v>
      </c>
      <c r="AF52">
        <v>92500</v>
      </c>
      <c r="AG52">
        <v>2200</v>
      </c>
      <c r="AH52">
        <v>55500</v>
      </c>
      <c r="AI52">
        <v>42500</v>
      </c>
      <c r="AJ52">
        <v>36000</v>
      </c>
      <c r="AK52">
        <v>81000</v>
      </c>
      <c r="AL52">
        <v>9500</v>
      </c>
      <c r="AM52">
        <v>52500</v>
      </c>
      <c r="AN52">
        <v>7500</v>
      </c>
      <c r="AO52"/>
      <c r="AP52"/>
      <c r="AQ52"/>
    </row>
    <row r="53" spans="1:43" x14ac:dyDescent="0.25">
      <c r="A53" s="61">
        <v>2009</v>
      </c>
      <c r="B53" s="61">
        <v>100859</v>
      </c>
      <c r="C53" s="61">
        <v>84</v>
      </c>
      <c r="D53" s="61">
        <v>24600</v>
      </c>
      <c r="E53" s="61">
        <v>583</v>
      </c>
      <c r="F53" s="61">
        <v>14715</v>
      </c>
      <c r="G53" s="61">
        <v>10998</v>
      </c>
      <c r="H53" s="61">
        <v>7826</v>
      </c>
      <c r="I53" s="61">
        <v>21700</v>
      </c>
      <c r="J53" s="61">
        <v>2320</v>
      </c>
      <c r="K53" s="61">
        <v>16003</v>
      </c>
      <c r="L53" s="61">
        <v>2030</v>
      </c>
      <c r="O53">
        <v>2009</v>
      </c>
      <c r="P53">
        <v>359700</v>
      </c>
      <c r="Q53">
        <v>600</v>
      </c>
      <c r="R53">
        <v>82000</v>
      </c>
      <c r="S53">
        <v>2200</v>
      </c>
      <c r="T53">
        <v>54500</v>
      </c>
      <c r="U53">
        <v>41800</v>
      </c>
      <c r="V53">
        <v>36400</v>
      </c>
      <c r="W53">
        <v>77500</v>
      </c>
      <c r="X53">
        <v>8000</v>
      </c>
      <c r="Y53">
        <v>49700</v>
      </c>
      <c r="Z53">
        <v>7000</v>
      </c>
      <c r="AC53">
        <v>2009</v>
      </c>
      <c r="AD53">
        <v>369900</v>
      </c>
      <c r="AE53">
        <v>600</v>
      </c>
      <c r="AF53">
        <v>85000</v>
      </c>
      <c r="AG53">
        <v>2300</v>
      </c>
      <c r="AH53">
        <v>55000</v>
      </c>
      <c r="AI53">
        <v>43000</v>
      </c>
      <c r="AJ53">
        <v>37000</v>
      </c>
      <c r="AK53">
        <v>79000</v>
      </c>
      <c r="AL53">
        <v>8500</v>
      </c>
      <c r="AM53">
        <v>52500</v>
      </c>
      <c r="AN53">
        <v>7000</v>
      </c>
      <c r="AO53"/>
      <c r="AP53"/>
      <c r="AQ53"/>
    </row>
    <row r="54" spans="1:43" x14ac:dyDescent="0.25">
      <c r="A54" s="61">
        <v>2010</v>
      </c>
      <c r="B54" s="61">
        <v>97153</v>
      </c>
      <c r="C54" s="61">
        <v>88</v>
      </c>
      <c r="D54" s="61">
        <v>25800</v>
      </c>
      <c r="E54" s="61">
        <v>470</v>
      </c>
      <c r="F54" s="61">
        <v>15134</v>
      </c>
      <c r="G54" s="61">
        <v>11486</v>
      </c>
      <c r="H54" s="61">
        <v>8170</v>
      </c>
      <c r="I54" s="61">
        <v>19040</v>
      </c>
      <c r="J54" s="61">
        <v>1785</v>
      </c>
      <c r="K54" s="61">
        <v>14130</v>
      </c>
      <c r="L54" s="61">
        <v>1050</v>
      </c>
      <c r="O54">
        <v>2010</v>
      </c>
      <c r="P54">
        <v>344000</v>
      </c>
      <c r="Q54">
        <v>500</v>
      </c>
      <c r="R54">
        <v>86000</v>
      </c>
      <c r="S54">
        <v>2000</v>
      </c>
      <c r="T54">
        <v>51300</v>
      </c>
      <c r="U54">
        <v>42700</v>
      </c>
      <c r="V54">
        <v>38000</v>
      </c>
      <c r="W54">
        <v>68000</v>
      </c>
      <c r="X54">
        <v>7000</v>
      </c>
      <c r="Y54">
        <v>45000</v>
      </c>
      <c r="Z54">
        <v>3500</v>
      </c>
      <c r="AC54">
        <v>2010</v>
      </c>
      <c r="AD54">
        <v>357000</v>
      </c>
      <c r="AE54">
        <v>500</v>
      </c>
      <c r="AF54">
        <v>86000</v>
      </c>
      <c r="AG54">
        <v>2000</v>
      </c>
      <c r="AH54">
        <v>51500</v>
      </c>
      <c r="AI54">
        <v>44000</v>
      </c>
      <c r="AJ54">
        <v>38500</v>
      </c>
      <c r="AK54">
        <v>70000</v>
      </c>
      <c r="AL54">
        <v>7500</v>
      </c>
      <c r="AM54">
        <v>50500</v>
      </c>
      <c r="AN54">
        <v>6500</v>
      </c>
      <c r="AO54"/>
      <c r="AP54"/>
      <c r="AQ54"/>
    </row>
    <row r="55" spans="1:43" x14ac:dyDescent="0.25">
      <c r="A55" s="61">
        <v>2011</v>
      </c>
      <c r="B55" s="61">
        <v>92372</v>
      </c>
      <c r="C55" s="61">
        <v>90</v>
      </c>
      <c r="D55" s="61">
        <v>24510</v>
      </c>
      <c r="E55" s="61">
        <v>460</v>
      </c>
      <c r="F55" s="61">
        <v>11883</v>
      </c>
      <c r="G55" s="61">
        <v>11250</v>
      </c>
      <c r="H55" s="61">
        <v>6388</v>
      </c>
      <c r="I55" s="61">
        <v>17500</v>
      </c>
      <c r="J55" s="61">
        <v>1960</v>
      </c>
      <c r="K55" s="61">
        <v>16433</v>
      </c>
      <c r="L55" s="61">
        <v>1898</v>
      </c>
      <c r="O55">
        <v>2011</v>
      </c>
      <c r="P55">
        <v>348800</v>
      </c>
      <c r="Q55">
        <v>500</v>
      </c>
      <c r="R55">
        <v>86000</v>
      </c>
      <c r="S55">
        <v>2000</v>
      </c>
      <c r="T55">
        <v>48500</v>
      </c>
      <c r="U55">
        <v>41300</v>
      </c>
      <c r="V55">
        <v>36500</v>
      </c>
      <c r="W55">
        <v>70000</v>
      </c>
      <c r="X55">
        <v>7000</v>
      </c>
      <c r="Y55">
        <v>50100</v>
      </c>
      <c r="Z55">
        <v>6900</v>
      </c>
      <c r="AC55">
        <v>2011</v>
      </c>
      <c r="AD55">
        <v>360500</v>
      </c>
      <c r="AE55">
        <v>500</v>
      </c>
      <c r="AF55">
        <v>86600</v>
      </c>
      <c r="AG55">
        <v>2000</v>
      </c>
      <c r="AH55">
        <v>51800</v>
      </c>
      <c r="AI55">
        <v>42500</v>
      </c>
      <c r="AJ55">
        <v>37400</v>
      </c>
      <c r="AK55">
        <v>72000</v>
      </c>
      <c r="AL55">
        <v>7200</v>
      </c>
      <c r="AM55">
        <v>53400</v>
      </c>
      <c r="AN55">
        <v>7100</v>
      </c>
      <c r="AO55"/>
      <c r="AP55"/>
      <c r="AQ55"/>
    </row>
    <row r="56" spans="1:43" x14ac:dyDescent="0.25">
      <c r="A56" s="61">
        <v>2012</v>
      </c>
      <c r="B56" s="61">
        <v>100741</v>
      </c>
      <c r="C56" s="61">
        <v>88</v>
      </c>
      <c r="D56" s="61">
        <v>24284</v>
      </c>
      <c r="E56" s="61">
        <v>418</v>
      </c>
      <c r="F56" s="61">
        <v>14438</v>
      </c>
      <c r="G56" s="61">
        <v>11001</v>
      </c>
      <c r="H56" s="61">
        <v>7505</v>
      </c>
      <c r="I56" s="61">
        <v>20763</v>
      </c>
      <c r="J56" s="61">
        <v>1625</v>
      </c>
      <c r="K56" s="61">
        <v>18695</v>
      </c>
      <c r="L56" s="61">
        <v>1925</v>
      </c>
      <c r="O56">
        <v>2012</v>
      </c>
      <c r="P56">
        <v>367109</v>
      </c>
      <c r="Q56">
        <v>500</v>
      </c>
      <c r="R56">
        <v>87500</v>
      </c>
      <c r="S56">
        <v>1900</v>
      </c>
      <c r="T56">
        <v>52500</v>
      </c>
      <c r="U56">
        <v>41514</v>
      </c>
      <c r="V56">
        <v>39500</v>
      </c>
      <c r="W56">
        <v>75500</v>
      </c>
      <c r="X56">
        <v>6500</v>
      </c>
      <c r="Y56">
        <v>54695</v>
      </c>
      <c r="Z56">
        <v>7000</v>
      </c>
      <c r="AC56">
        <v>2012</v>
      </c>
      <c r="AD56">
        <v>373154</v>
      </c>
      <c r="AE56">
        <v>500</v>
      </c>
      <c r="AF56">
        <v>89500</v>
      </c>
      <c r="AG56">
        <v>1900</v>
      </c>
      <c r="AH56">
        <v>53500</v>
      </c>
      <c r="AI56">
        <v>42007</v>
      </c>
      <c r="AJ56">
        <v>39800</v>
      </c>
      <c r="AK56">
        <v>76000</v>
      </c>
      <c r="AL56">
        <v>7000</v>
      </c>
      <c r="AM56">
        <v>55947</v>
      </c>
      <c r="AN56">
        <v>7000</v>
      </c>
      <c r="AO56"/>
      <c r="AP56"/>
      <c r="AQ56"/>
    </row>
    <row r="57" spans="1:43" x14ac:dyDescent="0.25">
      <c r="A57" s="61">
        <v>2013</v>
      </c>
      <c r="B57" s="61">
        <v>102736</v>
      </c>
      <c r="C57" s="61">
        <v>88</v>
      </c>
      <c r="D57" s="61">
        <v>25009</v>
      </c>
      <c r="E57" s="61">
        <v>450</v>
      </c>
      <c r="F57" s="61">
        <v>13647</v>
      </c>
      <c r="G57" s="61">
        <v>11830</v>
      </c>
      <c r="H57" s="61">
        <v>8438</v>
      </c>
      <c r="I57" s="61">
        <v>21545</v>
      </c>
      <c r="J57" s="61">
        <v>1788</v>
      </c>
      <c r="K57" s="61">
        <v>18234</v>
      </c>
      <c r="L57" s="61">
        <v>1708</v>
      </c>
      <c r="O57">
        <v>2013</v>
      </c>
      <c r="P57">
        <v>351343</v>
      </c>
      <c r="Q57">
        <v>500</v>
      </c>
      <c r="R57">
        <v>89000</v>
      </c>
      <c r="S57">
        <v>1900</v>
      </c>
      <c r="T57">
        <v>47500</v>
      </c>
      <c r="U57">
        <v>41760</v>
      </c>
      <c r="V57">
        <v>37500</v>
      </c>
      <c r="W57">
        <v>69500</v>
      </c>
      <c r="X57">
        <v>6500</v>
      </c>
      <c r="Y57">
        <v>51083</v>
      </c>
      <c r="Z57">
        <v>6100</v>
      </c>
      <c r="AC57">
        <v>2013</v>
      </c>
      <c r="AD57">
        <v>355338</v>
      </c>
      <c r="AE57">
        <v>500</v>
      </c>
      <c r="AF57">
        <v>89000</v>
      </c>
      <c r="AG57">
        <v>1900</v>
      </c>
      <c r="AH57">
        <v>48000</v>
      </c>
      <c r="AI57">
        <v>42255</v>
      </c>
      <c r="AJ57">
        <v>38000</v>
      </c>
      <c r="AK57">
        <v>70000</v>
      </c>
      <c r="AL57">
        <v>7000</v>
      </c>
      <c r="AM57">
        <v>52483</v>
      </c>
      <c r="AN57">
        <v>6200</v>
      </c>
      <c r="AO57"/>
      <c r="AP57"/>
      <c r="AQ57"/>
    </row>
    <row r="58" spans="1:43" x14ac:dyDescent="0.25">
      <c r="A58" s="61" t="s">
        <v>66</v>
      </c>
      <c r="O58" t="s">
        <v>66</v>
      </c>
      <c r="P58"/>
      <c r="Q58"/>
      <c r="R58"/>
      <c r="S58"/>
      <c r="T58"/>
      <c r="U58"/>
      <c r="V58"/>
      <c r="W58"/>
      <c r="X58"/>
      <c r="Y58"/>
      <c r="Z58"/>
      <c r="AC58" t="s">
        <v>66</v>
      </c>
      <c r="AD58"/>
      <c r="AE58"/>
      <c r="AF58"/>
      <c r="AG58"/>
      <c r="AH58"/>
      <c r="AI58"/>
      <c r="AJ58"/>
      <c r="AK58"/>
      <c r="AL58"/>
      <c r="AM58"/>
      <c r="AN58"/>
      <c r="AO58"/>
      <c r="AP58"/>
      <c r="AQ58"/>
    </row>
    <row r="59" spans="1:43" x14ac:dyDescent="0.25">
      <c r="A59" s="61">
        <v>1</v>
      </c>
      <c r="B59" t="s">
        <v>40</v>
      </c>
      <c r="O59">
        <v>1</v>
      </c>
      <c r="P59" t="s">
        <v>40</v>
      </c>
      <c r="Q59"/>
      <c r="R59"/>
      <c r="S59"/>
      <c r="T59"/>
      <c r="U59"/>
      <c r="V59"/>
      <c r="W59"/>
      <c r="X59"/>
      <c r="Y59"/>
      <c r="Z59"/>
      <c r="AC59">
        <v>1</v>
      </c>
      <c r="AD59" t="s">
        <v>40</v>
      </c>
      <c r="AE59"/>
      <c r="AF59"/>
      <c r="AG59"/>
      <c r="AH59"/>
      <c r="AI59"/>
      <c r="AJ59"/>
      <c r="AK59"/>
      <c r="AL59"/>
      <c r="AM59"/>
      <c r="AN59"/>
      <c r="AO59"/>
      <c r="AP59"/>
      <c r="AQ59"/>
    </row>
    <row r="60" spans="1:43" x14ac:dyDescent="0.25">
      <c r="A60" s="61" t="s">
        <v>43</v>
      </c>
      <c r="O60" t="s">
        <v>43</v>
      </c>
      <c r="P60"/>
      <c r="Q60"/>
      <c r="R60"/>
      <c r="S60"/>
      <c r="T60"/>
      <c r="U60"/>
      <c r="V60"/>
      <c r="W60"/>
      <c r="X60"/>
      <c r="Y60"/>
      <c r="Z60"/>
      <c r="AC60" t="s">
        <v>43</v>
      </c>
      <c r="AD60"/>
      <c r="AE60"/>
      <c r="AF60"/>
      <c r="AG60"/>
      <c r="AH60"/>
      <c r="AI60"/>
      <c r="AJ60"/>
      <c r="AK60"/>
      <c r="AL60"/>
      <c r="AM60"/>
      <c r="AN60"/>
      <c r="AO60"/>
      <c r="AP60"/>
      <c r="AQ60"/>
    </row>
    <row r="61" spans="1:43" x14ac:dyDescent="0.25">
      <c r="A61" s="61" t="s">
        <v>151</v>
      </c>
      <c r="O61" t="s">
        <v>151</v>
      </c>
      <c r="P61"/>
      <c r="Q61"/>
      <c r="R61"/>
      <c r="S61"/>
      <c r="T61"/>
      <c r="U61"/>
      <c r="V61"/>
      <c r="W61"/>
      <c r="X61"/>
      <c r="Y61"/>
      <c r="Z61"/>
      <c r="AC61" t="s">
        <v>151</v>
      </c>
      <c r="AD61"/>
      <c r="AE61"/>
      <c r="AF61"/>
      <c r="AG61"/>
      <c r="AH61"/>
      <c r="AI61"/>
      <c r="AJ61"/>
      <c r="AK61"/>
      <c r="AL61"/>
      <c r="AM61"/>
      <c r="AN61"/>
      <c r="AO61"/>
      <c r="AP61"/>
      <c r="AQ61"/>
    </row>
    <row r="62" spans="1:43" x14ac:dyDescent="0.25">
      <c r="A62" s="61" t="s">
        <v>150</v>
      </c>
      <c r="O62" t="s">
        <v>150</v>
      </c>
      <c r="P62"/>
      <c r="Q62"/>
      <c r="R62"/>
      <c r="S62"/>
      <c r="T62"/>
      <c r="U62"/>
      <c r="V62"/>
      <c r="W62"/>
      <c r="X62"/>
      <c r="Y62"/>
      <c r="Z62"/>
      <c r="AC62" t="s">
        <v>157</v>
      </c>
      <c r="AD62"/>
      <c r="AE62"/>
      <c r="AF62"/>
      <c r="AG62"/>
      <c r="AH62"/>
      <c r="AI62"/>
      <c r="AJ62"/>
      <c r="AK62"/>
      <c r="AL62"/>
      <c r="AM62"/>
      <c r="AN62"/>
      <c r="AO62"/>
      <c r="AP62"/>
      <c r="AQ62"/>
    </row>
    <row r="63" spans="1:43" x14ac:dyDescent="0.25">
      <c r="AC63"/>
      <c r="AD63"/>
      <c r="AE63"/>
      <c r="AF63"/>
      <c r="AG63"/>
      <c r="AH63"/>
      <c r="AI63"/>
      <c r="AJ63"/>
      <c r="AK63"/>
      <c r="AL63"/>
      <c r="AM63"/>
      <c r="AN63"/>
      <c r="AO63"/>
      <c r="AP63"/>
      <c r="AQ63"/>
    </row>
    <row r="64" spans="1:43" x14ac:dyDescent="0.25">
      <c r="AC64"/>
      <c r="AD64"/>
      <c r="AE64"/>
      <c r="AF64"/>
      <c r="AG64"/>
      <c r="AH64"/>
      <c r="AI64"/>
      <c r="AJ64"/>
      <c r="AK64"/>
      <c r="AL64"/>
      <c r="AM64"/>
      <c r="AN64"/>
      <c r="AO64"/>
      <c r="AP64"/>
      <c r="AQ64"/>
    </row>
    <row r="65" spans="29:43" x14ac:dyDescent="0.25">
      <c r="AC65"/>
      <c r="AD65"/>
      <c r="AE65"/>
      <c r="AF65"/>
      <c r="AG65"/>
      <c r="AH65"/>
      <c r="AI65"/>
      <c r="AJ65"/>
      <c r="AK65"/>
      <c r="AL65"/>
      <c r="AM65"/>
      <c r="AN65"/>
      <c r="AO65"/>
      <c r="AP65"/>
      <c r="AQ65"/>
    </row>
    <row r="66" spans="29:43" x14ac:dyDescent="0.25">
      <c r="AC66"/>
      <c r="AD66"/>
      <c r="AE66"/>
      <c r="AF66"/>
      <c r="AG66"/>
      <c r="AH66"/>
      <c r="AI66"/>
      <c r="AJ66"/>
      <c r="AK66"/>
      <c r="AL66"/>
      <c r="AM66"/>
      <c r="AN66"/>
      <c r="AO66"/>
      <c r="AP66"/>
      <c r="AQ66"/>
    </row>
    <row r="67" spans="29:43" x14ac:dyDescent="0.25">
      <c r="AC67"/>
      <c r="AD67"/>
      <c r="AE67"/>
      <c r="AF67"/>
      <c r="AG67"/>
      <c r="AH67"/>
      <c r="AI67"/>
      <c r="AJ67"/>
      <c r="AK67"/>
      <c r="AL67"/>
      <c r="AM67"/>
      <c r="AN67"/>
      <c r="AO67"/>
      <c r="AP67"/>
      <c r="AQ67"/>
    </row>
    <row r="68" spans="29:43" x14ac:dyDescent="0.25">
      <c r="AC68"/>
      <c r="AD68"/>
      <c r="AE68"/>
      <c r="AF68"/>
      <c r="AG68"/>
      <c r="AH68"/>
      <c r="AI68"/>
      <c r="AJ68"/>
      <c r="AK68"/>
      <c r="AL68"/>
      <c r="AM68"/>
      <c r="AN68"/>
      <c r="AO68"/>
      <c r="AP68"/>
      <c r="AQ68"/>
    </row>
    <row r="69" spans="29:43" x14ac:dyDescent="0.25">
      <c r="AC69"/>
      <c r="AD69"/>
      <c r="AE69"/>
      <c r="AF69"/>
      <c r="AG69"/>
      <c r="AH69"/>
      <c r="AI69"/>
      <c r="AJ69"/>
      <c r="AK69"/>
      <c r="AL69"/>
      <c r="AM69"/>
      <c r="AN69"/>
      <c r="AO69"/>
      <c r="AP69"/>
      <c r="AQ69"/>
    </row>
    <row r="70" spans="29:43" x14ac:dyDescent="0.25">
      <c r="AC70"/>
      <c r="AD70"/>
      <c r="AE70"/>
      <c r="AF70"/>
      <c r="AG70"/>
      <c r="AH70"/>
      <c r="AI70"/>
      <c r="AJ70"/>
      <c r="AK70"/>
      <c r="AL70"/>
      <c r="AM70"/>
      <c r="AN70"/>
      <c r="AO70"/>
      <c r="AP70"/>
      <c r="AQ70"/>
    </row>
    <row r="71" spans="29:43" x14ac:dyDescent="0.25">
      <c r="AC71"/>
      <c r="AD71"/>
      <c r="AE71"/>
      <c r="AF71"/>
      <c r="AG71"/>
      <c r="AH71"/>
      <c r="AI71"/>
      <c r="AJ71"/>
      <c r="AK71"/>
      <c r="AL71"/>
      <c r="AM71"/>
      <c r="AN71"/>
      <c r="AO71"/>
      <c r="AP71"/>
      <c r="AQ71"/>
    </row>
    <row r="72" spans="29:43" x14ac:dyDescent="0.25">
      <c r="AC72"/>
      <c r="AD72"/>
      <c r="AE72"/>
      <c r="AF72"/>
      <c r="AG72"/>
      <c r="AH72"/>
      <c r="AI72"/>
      <c r="AJ72"/>
      <c r="AK72"/>
      <c r="AL72"/>
      <c r="AM72"/>
      <c r="AN72"/>
      <c r="AO72"/>
      <c r="AP72"/>
      <c r="AQ72"/>
    </row>
    <row r="73" spans="29:43" x14ac:dyDescent="0.25">
      <c r="AC73"/>
      <c r="AD73"/>
      <c r="AE73"/>
      <c r="AF73"/>
      <c r="AG73"/>
      <c r="AH73"/>
      <c r="AI73"/>
      <c r="AJ73"/>
      <c r="AK73"/>
      <c r="AL73"/>
      <c r="AM73"/>
      <c r="AN73"/>
      <c r="AO73"/>
      <c r="AP73"/>
      <c r="AQ73"/>
    </row>
    <row r="74" spans="29:43" x14ac:dyDescent="0.25">
      <c r="AC74"/>
      <c r="AD74"/>
      <c r="AE74"/>
      <c r="AF74"/>
      <c r="AG74"/>
      <c r="AH74"/>
      <c r="AI74"/>
      <c r="AJ74"/>
      <c r="AK74"/>
      <c r="AL74"/>
      <c r="AM74"/>
      <c r="AN74"/>
      <c r="AO74"/>
      <c r="AP74"/>
      <c r="AQ74"/>
    </row>
    <row r="75" spans="29:43" x14ac:dyDescent="0.25">
      <c r="AC75"/>
      <c r="AD75"/>
      <c r="AE75"/>
      <c r="AF75"/>
      <c r="AG75"/>
      <c r="AH75"/>
      <c r="AI75"/>
      <c r="AJ75"/>
      <c r="AK75"/>
      <c r="AL75"/>
      <c r="AM75"/>
      <c r="AN75"/>
      <c r="AO75"/>
      <c r="AP75"/>
      <c r="AQ75"/>
    </row>
    <row r="76" spans="29:43" x14ac:dyDescent="0.25">
      <c r="AC76"/>
      <c r="AD76"/>
      <c r="AE76"/>
      <c r="AF76"/>
      <c r="AG76"/>
      <c r="AH76"/>
      <c r="AI76"/>
      <c r="AJ76"/>
      <c r="AK76"/>
      <c r="AL76"/>
      <c r="AM76"/>
      <c r="AN76"/>
      <c r="AO76"/>
      <c r="AP76"/>
      <c r="AQ76"/>
    </row>
    <row r="77" spans="29:43" x14ac:dyDescent="0.25">
      <c r="AC77"/>
      <c r="AD77"/>
      <c r="AE77"/>
      <c r="AF77"/>
      <c r="AG77"/>
      <c r="AH77"/>
      <c r="AI77"/>
      <c r="AJ77"/>
      <c r="AK77"/>
      <c r="AL77"/>
      <c r="AM77"/>
      <c r="AN77"/>
      <c r="AO77"/>
      <c r="AP77"/>
      <c r="AQ77"/>
    </row>
    <row r="78" spans="29:43" x14ac:dyDescent="0.25">
      <c r="AC78"/>
      <c r="AD78"/>
      <c r="AE78"/>
      <c r="AF78"/>
      <c r="AG78"/>
      <c r="AH78"/>
      <c r="AI78"/>
      <c r="AJ78"/>
      <c r="AK78"/>
      <c r="AL78"/>
      <c r="AM78"/>
      <c r="AN78"/>
      <c r="AO78"/>
      <c r="AP78"/>
      <c r="AQ78"/>
    </row>
    <row r="79" spans="29:43" x14ac:dyDescent="0.25">
      <c r="AC79"/>
      <c r="AD79"/>
      <c r="AE79"/>
      <c r="AF79"/>
      <c r="AG79"/>
      <c r="AH79"/>
      <c r="AI79"/>
      <c r="AJ79"/>
      <c r="AK79"/>
      <c r="AL79"/>
      <c r="AM79"/>
      <c r="AN79"/>
      <c r="AO79"/>
      <c r="AP79"/>
      <c r="AQ79"/>
    </row>
    <row r="80" spans="29:43" x14ac:dyDescent="0.25">
      <c r="AC80"/>
      <c r="AD80"/>
      <c r="AE80"/>
      <c r="AF80"/>
      <c r="AG80"/>
      <c r="AH80"/>
      <c r="AI80"/>
      <c r="AJ80"/>
      <c r="AK80"/>
      <c r="AL80"/>
      <c r="AM80"/>
      <c r="AN80"/>
      <c r="AO80"/>
      <c r="AP80"/>
      <c r="AQ80"/>
    </row>
    <row r="81" spans="29:43" x14ac:dyDescent="0.25">
      <c r="AC81"/>
      <c r="AD81"/>
      <c r="AE81"/>
      <c r="AF81"/>
      <c r="AG81"/>
      <c r="AH81"/>
      <c r="AI81"/>
      <c r="AJ81"/>
      <c r="AK81"/>
      <c r="AL81"/>
      <c r="AM81"/>
      <c r="AN81"/>
      <c r="AO81"/>
      <c r="AP81"/>
      <c r="AQ81"/>
    </row>
    <row r="82" spans="29:43" x14ac:dyDescent="0.25">
      <c r="AC82"/>
      <c r="AD82"/>
      <c r="AE82"/>
      <c r="AF82"/>
      <c r="AG82"/>
      <c r="AH82"/>
      <c r="AI82"/>
      <c r="AJ82"/>
      <c r="AK82"/>
      <c r="AL82"/>
      <c r="AM82"/>
      <c r="AN82"/>
      <c r="AO82"/>
      <c r="AP82"/>
      <c r="AQ82"/>
    </row>
    <row r="83" spans="29:43" x14ac:dyDescent="0.25">
      <c r="AC83"/>
      <c r="AD83"/>
      <c r="AE83"/>
      <c r="AF83"/>
      <c r="AG83"/>
      <c r="AH83"/>
      <c r="AI83"/>
      <c r="AJ83"/>
      <c r="AK83"/>
      <c r="AL83"/>
      <c r="AM83"/>
      <c r="AN83"/>
      <c r="AO83"/>
      <c r="AP83"/>
      <c r="AQ83"/>
    </row>
    <row r="84" spans="29:43" x14ac:dyDescent="0.25">
      <c r="AC84"/>
      <c r="AD84"/>
      <c r="AE84"/>
      <c r="AF84"/>
      <c r="AG84"/>
      <c r="AH84"/>
      <c r="AI84"/>
      <c r="AJ84"/>
      <c r="AK84"/>
      <c r="AL84"/>
      <c r="AM84"/>
      <c r="AN84"/>
      <c r="AO84"/>
      <c r="AP84"/>
      <c r="AQ84"/>
    </row>
    <row r="85" spans="29:43" x14ac:dyDescent="0.25">
      <c r="AO85"/>
      <c r="AP85"/>
      <c r="AQ85"/>
    </row>
    <row r="86" spans="29:43" x14ac:dyDescent="0.25">
      <c r="AO86"/>
      <c r="AP86"/>
      <c r="AQ86"/>
    </row>
    <row r="87" spans="29:43" x14ac:dyDescent="0.25">
      <c r="AO87"/>
      <c r="AP87"/>
      <c r="AQ87"/>
    </row>
    <row r="88" spans="29:43" x14ac:dyDescent="0.25">
      <c r="AO88"/>
      <c r="AP88"/>
      <c r="AQ88"/>
    </row>
    <row r="89" spans="29:43" x14ac:dyDescent="0.25">
      <c r="AO89"/>
      <c r="AP89"/>
      <c r="AQ89"/>
    </row>
    <row r="90" spans="29:43" x14ac:dyDescent="0.25">
      <c r="AO90"/>
      <c r="AP90"/>
      <c r="AQ90"/>
    </row>
    <row r="91" spans="29:43" x14ac:dyDescent="0.25">
      <c r="AO91"/>
      <c r="AP91"/>
      <c r="AQ91"/>
    </row>
    <row r="92" spans="29:43" x14ac:dyDescent="0.25">
      <c r="AO92"/>
      <c r="AP92"/>
      <c r="AQ92"/>
    </row>
    <row r="93" spans="29:43" x14ac:dyDescent="0.25">
      <c r="AO93"/>
      <c r="AP93"/>
      <c r="AQ93"/>
    </row>
    <row r="94" spans="29:43" x14ac:dyDescent="0.25">
      <c r="AO94"/>
      <c r="AP94"/>
      <c r="AQ94"/>
    </row>
    <row r="95" spans="29:43" x14ac:dyDescent="0.25">
      <c r="AO95"/>
      <c r="AP95"/>
      <c r="AQ9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82"/>
  <sheetViews>
    <sheetView workbookViewId="0">
      <selection activeCell="K15" sqref="K15"/>
    </sheetView>
  </sheetViews>
  <sheetFormatPr defaultColWidth="8" defaultRowHeight="12.75" x14ac:dyDescent="0.2"/>
  <cols>
    <col min="1" max="1" width="13" style="5" customWidth="1"/>
    <col min="2" max="2" width="11.7109375" style="1" customWidth="1"/>
    <col min="3" max="3" width="10.42578125" style="2" customWidth="1"/>
    <col min="4" max="4" width="12" style="2" customWidth="1"/>
    <col min="5" max="5" width="8.5703125" style="2" customWidth="1"/>
    <col min="6" max="6" width="11.85546875" style="2" customWidth="1"/>
    <col min="7" max="7" width="8" style="2"/>
    <col min="8" max="8" width="14.7109375" style="2" customWidth="1"/>
    <col min="9" max="13" width="8" style="2"/>
    <col min="14" max="14" width="11.42578125" style="2" customWidth="1"/>
    <col min="15" max="16384" width="8" style="2"/>
  </cols>
  <sheetData>
    <row r="1" spans="1:31" ht="25.5" x14ac:dyDescent="0.35">
      <c r="A1" s="10" t="s">
        <v>93</v>
      </c>
      <c r="B1" s="2"/>
    </row>
    <row r="2" spans="1:31" x14ac:dyDescent="0.2">
      <c r="A2" s="4"/>
      <c r="B2" s="4"/>
      <c r="C2" s="4"/>
    </row>
    <row r="3" spans="1:31" x14ac:dyDescent="0.2">
      <c r="B3" s="6" t="s">
        <v>17</v>
      </c>
      <c r="C3" t="s">
        <v>10</v>
      </c>
      <c r="D3" s="21" t="s">
        <v>91</v>
      </c>
      <c r="E3" t="s">
        <v>14</v>
      </c>
      <c r="F3" t="s">
        <v>15</v>
      </c>
      <c r="G3" t="s">
        <v>12</v>
      </c>
      <c r="H3" s="21" t="s">
        <v>61</v>
      </c>
      <c r="I3" s="21" t="s">
        <v>74</v>
      </c>
      <c r="J3" t="s">
        <v>11</v>
      </c>
      <c r="K3" t="s">
        <v>9</v>
      </c>
      <c r="L3" s="55" t="s">
        <v>71</v>
      </c>
      <c r="M3" s="21" t="s">
        <v>60</v>
      </c>
      <c r="N3" t="s">
        <v>13</v>
      </c>
      <c r="O3" t="s">
        <v>16</v>
      </c>
      <c r="P3" t="s">
        <v>8</v>
      </c>
      <c r="Q3" s="21" t="s">
        <v>27</v>
      </c>
      <c r="R3" s="3" t="s">
        <v>25</v>
      </c>
      <c r="T3" s="2" t="s">
        <v>94</v>
      </c>
      <c r="U3" s="2" t="s">
        <v>95</v>
      </c>
    </row>
    <row r="4" spans="1:31" x14ac:dyDescent="0.2">
      <c r="A4" s="5" t="s">
        <v>21</v>
      </c>
      <c r="B4" s="6" t="s">
        <v>20</v>
      </c>
      <c r="C4" s="6">
        <v>21</v>
      </c>
      <c r="D4" s="6">
        <v>50</v>
      </c>
      <c r="E4" s="6">
        <v>6.7</v>
      </c>
      <c r="F4" s="43">
        <f>200/6.25</f>
        <v>32</v>
      </c>
      <c r="G4" s="6">
        <v>12</v>
      </c>
      <c r="H4" s="6">
        <v>4.9000000000000004</v>
      </c>
      <c r="I4" s="6">
        <v>45</v>
      </c>
      <c r="J4" s="6">
        <f>AVERAGE(C4,K4)</f>
        <v>22.5</v>
      </c>
      <c r="K4" s="6">
        <v>24</v>
      </c>
      <c r="L4" s="43">
        <f>24.55*10/6.25</f>
        <v>39.28</v>
      </c>
      <c r="M4" s="6">
        <v>25</v>
      </c>
      <c r="N4" s="6">
        <v>55</v>
      </c>
      <c r="O4" s="6">
        <v>1.9</v>
      </c>
      <c r="P4" s="6">
        <f>AVERAGE(T4:U4)</f>
        <v>19.5</v>
      </c>
      <c r="Q4" s="6">
        <v>16.7</v>
      </c>
      <c r="R4" s="6">
        <v>3.2</v>
      </c>
      <c r="T4" s="2">
        <v>26</v>
      </c>
      <c r="U4" s="2">
        <v>13</v>
      </c>
    </row>
    <row r="5" spans="1:31" x14ac:dyDescent="0.2">
      <c r="A5" s="5" t="s">
        <v>22</v>
      </c>
      <c r="B5" s="6" t="s">
        <v>20</v>
      </c>
      <c r="C5" s="6">
        <v>8.3000000000000007</v>
      </c>
      <c r="D5" s="6">
        <v>13</v>
      </c>
      <c r="E5" s="6">
        <f>1.1*2.29</f>
        <v>2.5190000000000001</v>
      </c>
      <c r="F5" s="43">
        <f>44.092*0.8*0.454</f>
        <v>16.0142144</v>
      </c>
      <c r="G5" s="43">
        <f>6.3*38/35</f>
        <v>6.84</v>
      </c>
      <c r="H5" s="6">
        <v>1.6</v>
      </c>
      <c r="I5" s="6">
        <v>13</v>
      </c>
      <c r="J5" s="6">
        <f t="shared" ref="J5:J6" si="0">AVERAGE(C5,K5)</f>
        <v>8.5500000000000007</v>
      </c>
      <c r="K5" s="6">
        <v>8.8000000000000007</v>
      </c>
      <c r="L5" s="43">
        <f>3.66*2.29</f>
        <v>8.3814000000000011</v>
      </c>
      <c r="M5" s="6">
        <v>8.1999999999999993</v>
      </c>
      <c r="N5" s="6">
        <v>12</v>
      </c>
      <c r="O5" s="6">
        <v>1.1000000000000001</v>
      </c>
      <c r="P5" s="6">
        <f t="shared" ref="P5:P6" si="1">AVERAGE(T5:U5)</f>
        <v>5.75</v>
      </c>
      <c r="Q5" s="6">
        <v>8</v>
      </c>
      <c r="R5" s="6">
        <v>1.2</v>
      </c>
      <c r="T5" s="2">
        <v>6</v>
      </c>
      <c r="U5" s="2">
        <v>5.5</v>
      </c>
    </row>
    <row r="6" spans="1:31" x14ac:dyDescent="0.2">
      <c r="A6" s="5" t="s">
        <v>23</v>
      </c>
      <c r="B6" s="6" t="s">
        <v>20</v>
      </c>
      <c r="C6" s="6">
        <v>6.7</v>
      </c>
      <c r="D6" s="6">
        <v>15</v>
      </c>
      <c r="E6" s="6">
        <f>1.2*8.3</f>
        <v>9.9600000000000009</v>
      </c>
      <c r="F6" s="43">
        <f>1.2*6.6</f>
        <v>7.919999999999999</v>
      </c>
      <c r="G6" s="6">
        <v>4.5</v>
      </c>
      <c r="H6" s="6">
        <v>3.7</v>
      </c>
      <c r="I6" s="6">
        <v>11</v>
      </c>
      <c r="J6" s="6">
        <f t="shared" si="0"/>
        <v>6.3000000000000007</v>
      </c>
      <c r="K6" s="6">
        <v>5.9</v>
      </c>
      <c r="L6" s="43">
        <f>9.81*1.2</f>
        <v>11.772</v>
      </c>
      <c r="M6" s="6">
        <v>5.5</v>
      </c>
      <c r="N6" s="6">
        <v>20</v>
      </c>
      <c r="O6" s="6">
        <v>3.7</v>
      </c>
      <c r="P6" s="6">
        <f t="shared" si="1"/>
        <v>23</v>
      </c>
      <c r="Q6" s="6">
        <v>4.8</v>
      </c>
      <c r="R6" s="6">
        <v>5.5</v>
      </c>
      <c r="T6" s="2">
        <v>25</v>
      </c>
      <c r="U6" s="2">
        <v>21</v>
      </c>
    </row>
    <row r="7" spans="1:31" ht="15" x14ac:dyDescent="0.25">
      <c r="B7" s="36"/>
      <c r="C7" s="37"/>
      <c r="D7" s="37"/>
      <c r="E7" s="37"/>
      <c r="F7" s="37"/>
      <c r="G7" s="37"/>
      <c r="H7" s="37"/>
      <c r="I7" s="37"/>
      <c r="J7" s="37"/>
      <c r="K7" s="37"/>
      <c r="L7" s="37"/>
      <c r="M7" s="37"/>
      <c r="N7" s="37"/>
      <c r="O7" s="37"/>
      <c r="P7" s="37"/>
      <c r="Q7" s="37"/>
      <c r="R7" s="37"/>
    </row>
    <row r="8" spans="1:31" x14ac:dyDescent="0.2">
      <c r="B8" s="5"/>
      <c r="C8" s="5"/>
      <c r="D8" s="5"/>
      <c r="E8" s="5"/>
      <c r="F8" s="5"/>
      <c r="G8" s="5"/>
      <c r="H8" s="5"/>
      <c r="I8" s="5"/>
      <c r="J8" s="5"/>
      <c r="K8" s="5"/>
      <c r="L8" s="5"/>
      <c r="M8" s="5"/>
      <c r="N8" s="5"/>
      <c r="O8" s="5"/>
      <c r="P8" s="5"/>
      <c r="Q8" s="5"/>
      <c r="R8" s="5"/>
      <c r="S8" s="5"/>
    </row>
    <row r="9" spans="1:31" x14ac:dyDescent="0.2">
      <c r="A9" s="5" t="s">
        <v>99</v>
      </c>
      <c r="B9" s="5"/>
      <c r="C9" s="53" t="str">
        <f>CANSIM!JT6</f>
        <v>Barley</v>
      </c>
      <c r="D9" s="53" t="str">
        <f>CANSIM!JU6</f>
        <v>Beans, all dry (white and coloured)</v>
      </c>
      <c r="E9" s="53" t="str">
        <f>CANSIM!JV6</f>
        <v>Buckwheat</v>
      </c>
      <c r="F9" s="53" t="str">
        <f>CANSIM!JW6</f>
        <v>Canary seed</v>
      </c>
      <c r="G9" s="53" t="str">
        <f>CANSIM!JX6</f>
        <v>Canola</v>
      </c>
      <c r="H9" s="53"/>
      <c r="I9" s="53"/>
      <c r="J9" s="53"/>
      <c r="K9" s="53" t="s">
        <v>12</v>
      </c>
      <c r="L9" s="53" t="str">
        <f>CANSIM!JZ6</f>
        <v>Corn, fodder</v>
      </c>
      <c r="M9" s="53" t="str">
        <f>CANSIM!KA6</f>
        <v>Fababeans</v>
      </c>
      <c r="N9" s="53" t="str">
        <f>CANSIM!KB6</f>
        <v>Flaxseed</v>
      </c>
      <c r="O9" s="53" t="str">
        <f>CANSIM!KC6</f>
        <v>Lentils</v>
      </c>
      <c r="P9" s="53" t="str">
        <f>CANSIM!KD6</f>
        <v>Mixed grains</v>
      </c>
      <c r="Q9" s="53" t="str">
        <f>CANSIM!KE6</f>
        <v>Mustard seed</v>
      </c>
      <c r="R9" s="53" t="str">
        <f>CANSIM!KF6</f>
        <v>Oats</v>
      </c>
      <c r="S9" s="53" t="str">
        <f>CANSIM!KG6</f>
        <v>Peas, dry</v>
      </c>
      <c r="T9" s="53" t="str">
        <f>CANSIM!KH6</f>
        <v>Rye, all</v>
      </c>
      <c r="U9" s="53" t="str">
        <f>CANSIM!KI6</f>
        <v>Safflower</v>
      </c>
      <c r="V9" s="53" t="str">
        <f>CANSIM!KJ6</f>
        <v>Soybeans</v>
      </c>
      <c r="W9" s="53" t="str">
        <f>CANSIM!KK6</f>
        <v>Sugar beets</v>
      </c>
      <c r="X9" s="53" t="str">
        <f>CANSIM!KL6</f>
        <v>Sunflower seed</v>
      </c>
      <c r="Y9" s="53" t="str">
        <f>CANSIM!KM6</f>
        <v>Tame hay</v>
      </c>
      <c r="Z9" s="53" t="str">
        <f>CANSIM!KN6</f>
        <v>Triticale</v>
      </c>
      <c r="AA9" s="53" t="str">
        <f>CANSIM!KO6</f>
        <v>Wheat, all</v>
      </c>
      <c r="AB9" s="52"/>
    </row>
    <row r="10" spans="1:31" x14ac:dyDescent="0.2">
      <c r="A10" s="5" t="s">
        <v>100</v>
      </c>
      <c r="B10" s="5"/>
      <c r="C10" s="53" t="str">
        <f>CANSIM!LL6</f>
        <v>Barley</v>
      </c>
      <c r="D10" s="53" t="str">
        <f>CANSIM!LM6</f>
        <v>Beans, all dry (white and coloured)</v>
      </c>
      <c r="E10" s="53" t="str">
        <f>CANSIM!LN6</f>
        <v>Buckwheat</v>
      </c>
      <c r="F10" s="53" t="str">
        <f>CANSIM!LO6</f>
        <v>Canary seed</v>
      </c>
      <c r="G10" s="53" t="str">
        <f>CANSIM!LP6</f>
        <v>Canola</v>
      </c>
      <c r="H10" s="53" t="str">
        <f>CANSIM!LQ6</f>
        <v>Caraway seed</v>
      </c>
      <c r="I10" s="53" t="str">
        <f>CANSIM!LR6</f>
        <v>Chick peas</v>
      </c>
      <c r="J10" s="53" t="str">
        <f>CANSIM!LS6</f>
        <v>Coriander seed</v>
      </c>
      <c r="K10" s="53"/>
      <c r="L10" s="53" t="str">
        <f>CANSIM!LT6</f>
        <v>Corn, fodder</v>
      </c>
      <c r="M10" s="53" t="str">
        <f>CANSIM!LU6</f>
        <v>Fababeans</v>
      </c>
      <c r="N10" s="53" t="str">
        <f>CANSIM!LV6</f>
        <v>Flaxseed</v>
      </c>
      <c r="O10" s="53" t="str">
        <f>CANSIM!LW6</f>
        <v>Lentils</v>
      </c>
      <c r="P10" s="53" t="str">
        <f>CANSIM!LX6</f>
        <v>Mixed grains</v>
      </c>
      <c r="Q10" s="53" t="str">
        <f>CANSIM!LY6</f>
        <v>Mustard seed</v>
      </c>
      <c r="R10" s="53" t="str">
        <f>CANSIM!LZ6</f>
        <v>Oats</v>
      </c>
      <c r="S10" s="53" t="str">
        <f>CANSIM!MA6</f>
        <v>Peas, dry</v>
      </c>
      <c r="T10" s="53" t="str">
        <f>CANSIM!MB6</f>
        <v>Rye, all</v>
      </c>
      <c r="U10" s="53" t="str">
        <f>CANSIM!MC6</f>
        <v>Safflower</v>
      </c>
      <c r="V10" s="53" t="str">
        <f>CANSIM!MD6</f>
        <v>Soybeans</v>
      </c>
      <c r="W10" s="53"/>
      <c r="X10" s="53" t="str">
        <f>CANSIM!ME6</f>
        <v>Sunflower seed</v>
      </c>
      <c r="Y10" s="53" t="str">
        <f>CANSIM!MF6</f>
        <v>Tame hay</v>
      </c>
      <c r="Z10" s="53" t="str">
        <f>CANSIM!MG6</f>
        <v>Triticale</v>
      </c>
      <c r="AA10" s="53" t="str">
        <f>CANSIM!MH6</f>
        <v>Wheat, all</v>
      </c>
      <c r="AB10" s="52"/>
    </row>
    <row r="11" spans="1:31" x14ac:dyDescent="0.2">
      <c r="A11" s="5" t="s">
        <v>101</v>
      </c>
      <c r="B11" s="5"/>
      <c r="C11" s="53" t="str">
        <f>CANSIM!NE6</f>
        <v>Barley</v>
      </c>
      <c r="D11" s="53" t="str">
        <f>CANSIM!NF6</f>
        <v>Beans, all dry (white and coloured)</v>
      </c>
      <c r="E11" s="53" t="str">
        <f>CANSIM!NG6</f>
        <v>Buckwheat</v>
      </c>
      <c r="F11" s="53" t="str">
        <f>CANSIM!NH6</f>
        <v>Canary seed</v>
      </c>
      <c r="G11" s="53" t="str">
        <f>CANSIM!NI6</f>
        <v>Canola</v>
      </c>
      <c r="H11" s="53"/>
      <c r="I11" s="53" t="str">
        <f>CANSIM!NJ6</f>
        <v>Chick peas</v>
      </c>
      <c r="J11" s="53"/>
      <c r="K11" s="53" t="str">
        <f>CANSIM!NK6</f>
        <v>Corn for grain</v>
      </c>
      <c r="L11" s="53" t="str">
        <f>CANSIM!NL6</f>
        <v>Corn, fodder</v>
      </c>
      <c r="M11" s="53" t="str">
        <f>CANSIM!NM6</f>
        <v>Fababeans</v>
      </c>
      <c r="N11" s="53" t="str">
        <f>CANSIM!NN6</f>
        <v>Flaxseed</v>
      </c>
      <c r="O11" s="53" t="str">
        <f>CANSIM!NO6</f>
        <v>Lentils</v>
      </c>
      <c r="P11" s="53" t="str">
        <f>CANSIM!NP6</f>
        <v>Mixed grains</v>
      </c>
      <c r="Q11" s="53" t="str">
        <f>CANSIM!NQ6</f>
        <v>Mustard seed</v>
      </c>
      <c r="R11" s="53" t="str">
        <f>CANSIM!NR6</f>
        <v>Oats</v>
      </c>
      <c r="S11" s="53" t="str">
        <f>CANSIM!NS6</f>
        <v>Peas, dry</v>
      </c>
      <c r="T11" s="53" t="str">
        <f>CANSIM!NT6</f>
        <v>Rye, all</v>
      </c>
      <c r="U11" s="53" t="str">
        <f>CANSIM!NU6</f>
        <v>Safflower</v>
      </c>
      <c r="V11" s="53"/>
      <c r="W11" s="53" t="str">
        <f>CANSIM!NV6</f>
        <v>Sugar beets</v>
      </c>
      <c r="X11" s="53" t="str">
        <f>CANSIM!NW6</f>
        <v>Sunflower seed</v>
      </c>
      <c r="Y11" s="53" t="str">
        <f>CANSIM!NX6</f>
        <v>Tame hay</v>
      </c>
      <c r="Z11" s="53" t="str">
        <f>CANSIM!NY6</f>
        <v>Triticale</v>
      </c>
      <c r="AA11" s="53" t="str">
        <f>CANSIM!NZ6</f>
        <v>Wheat, all</v>
      </c>
    </row>
    <row r="13" spans="1:31" x14ac:dyDescent="0.2">
      <c r="B13" s="6" t="s">
        <v>125</v>
      </c>
      <c r="C13" t="s">
        <v>10</v>
      </c>
      <c r="D13" s="21" t="s">
        <v>126</v>
      </c>
      <c r="E13" t="s">
        <v>14</v>
      </c>
      <c r="F13" s="54" t="s">
        <v>76</v>
      </c>
      <c r="G13" s="21" t="s">
        <v>24</v>
      </c>
      <c r="H13" s="54" t="s">
        <v>80</v>
      </c>
      <c r="I13" s="54" t="s">
        <v>75</v>
      </c>
      <c r="J13" s="54" t="s">
        <v>127</v>
      </c>
      <c r="K13" t="s">
        <v>12</v>
      </c>
      <c r="L13" s="21" t="s">
        <v>61</v>
      </c>
      <c r="M13" s="54" t="s">
        <v>128</v>
      </c>
      <c r="N13" s="21" t="s">
        <v>74</v>
      </c>
      <c r="O13" s="54" t="s">
        <v>73</v>
      </c>
      <c r="P13" t="s">
        <v>11</v>
      </c>
      <c r="Q13" s="54" t="s">
        <v>129</v>
      </c>
      <c r="R13" t="s">
        <v>9</v>
      </c>
      <c r="S13" s="55" t="s">
        <v>71</v>
      </c>
      <c r="T13" s="21" t="s">
        <v>60</v>
      </c>
      <c r="U13" s="54" t="s">
        <v>77</v>
      </c>
      <c r="V13" t="s">
        <v>13</v>
      </c>
      <c r="W13" t="s">
        <v>16</v>
      </c>
      <c r="X13" s="21" t="s">
        <v>130</v>
      </c>
      <c r="Y13" t="s">
        <v>8</v>
      </c>
      <c r="Z13" s="21" t="s">
        <v>69</v>
      </c>
      <c r="AA13" s="21" t="s">
        <v>27</v>
      </c>
      <c r="AB13" s="3" t="s">
        <v>25</v>
      </c>
      <c r="AD13" s="2" t="s">
        <v>94</v>
      </c>
      <c r="AE13" s="2" t="s">
        <v>95</v>
      </c>
    </row>
    <row r="14" spans="1:31" x14ac:dyDescent="0.2">
      <c r="A14" s="5" t="s">
        <v>21</v>
      </c>
      <c r="B14" s="6" t="s">
        <v>20</v>
      </c>
      <c r="C14" s="6">
        <v>21</v>
      </c>
      <c r="D14" s="6">
        <v>50</v>
      </c>
      <c r="E14" s="6">
        <v>6.7</v>
      </c>
      <c r="F14" s="43">
        <f>21.67/0.625</f>
        <v>34.672000000000004</v>
      </c>
      <c r="G14" s="43">
        <v>32</v>
      </c>
      <c r="H14" s="43">
        <f>19.77/0.625</f>
        <v>31.631999999999998</v>
      </c>
      <c r="I14" s="43">
        <f>19.3/0.625</f>
        <v>30.880000000000003</v>
      </c>
      <c r="J14" s="43">
        <f>12.37*10/6.25</f>
        <v>19.791999999999998</v>
      </c>
      <c r="K14" s="6">
        <v>12</v>
      </c>
      <c r="L14" s="6">
        <v>4.9000000000000004</v>
      </c>
      <c r="M14" s="43">
        <f>26.12*10/6.25</f>
        <v>41.792000000000002</v>
      </c>
      <c r="N14" s="6">
        <v>45</v>
      </c>
      <c r="O14" s="43">
        <f>25.8*10/6.25</f>
        <v>41.28</v>
      </c>
      <c r="P14" s="6">
        <f>AVERAGE(C14,R14)</f>
        <v>22.5</v>
      </c>
      <c r="Q14" s="43">
        <f>26.08*10/6.25</f>
        <v>41.727999999999994</v>
      </c>
      <c r="R14" s="6">
        <v>24</v>
      </c>
      <c r="S14" s="43">
        <f>24.55*10/6.25</f>
        <v>39.28</v>
      </c>
      <c r="T14" s="6">
        <v>25</v>
      </c>
      <c r="U14" s="43">
        <f>16.18*10/6.25</f>
        <v>25.888000000000002</v>
      </c>
      <c r="V14" s="6">
        <v>55</v>
      </c>
      <c r="W14" s="6">
        <v>1.9</v>
      </c>
      <c r="X14" s="6">
        <v>27</v>
      </c>
      <c r="Y14" s="6">
        <f>AVERAGE(AD14:AE14)</f>
        <v>19.5</v>
      </c>
      <c r="Z14" s="6">
        <f>AA14</f>
        <v>23.5</v>
      </c>
      <c r="AA14" s="43">
        <v>23.5</v>
      </c>
      <c r="AB14" s="6">
        <v>3.2</v>
      </c>
      <c r="AD14" s="2">
        <v>26</v>
      </c>
      <c r="AE14" s="2">
        <v>13</v>
      </c>
    </row>
    <row r="15" spans="1:31" x14ac:dyDescent="0.2">
      <c r="A15" s="5" t="s">
        <v>22</v>
      </c>
      <c r="B15" s="6" t="s">
        <v>20</v>
      </c>
      <c r="C15" s="6">
        <v>8.3000000000000007</v>
      </c>
      <c r="D15" s="6">
        <v>13</v>
      </c>
      <c r="E15" s="6">
        <f>1.1*2.29</f>
        <v>2.5190000000000001</v>
      </c>
      <c r="F15" s="43">
        <f>5.83*2.29</f>
        <v>13.3507</v>
      </c>
      <c r="G15" s="43">
        <f>44.092*0.8*0.454</f>
        <v>16.0142144</v>
      </c>
      <c r="H15" s="43">
        <f>5.68*2.29</f>
        <v>13.007199999999999</v>
      </c>
      <c r="I15" s="43">
        <f>0.366*2.29*10</f>
        <v>8.3813999999999993</v>
      </c>
      <c r="J15" s="43">
        <f>4.09*2.29</f>
        <v>9.3660999999999994</v>
      </c>
      <c r="K15" s="6">
        <v>6.3</v>
      </c>
      <c r="L15" s="6">
        <v>1.6</v>
      </c>
      <c r="M15" s="43">
        <f>4.21*2.29</f>
        <v>9.6409000000000002</v>
      </c>
      <c r="N15" s="6">
        <v>13</v>
      </c>
      <c r="O15" s="43">
        <f>4.51*2.29</f>
        <v>10.3279</v>
      </c>
      <c r="P15" s="6">
        <f>AVERAGE(C15,R15)</f>
        <v>8.5500000000000007</v>
      </c>
      <c r="Q15" s="43">
        <f>8.28*2.29</f>
        <v>18.961199999999998</v>
      </c>
      <c r="R15" s="6">
        <v>8.8000000000000007</v>
      </c>
      <c r="S15" s="43">
        <f>3.66*2.29</f>
        <v>8.3814000000000011</v>
      </c>
      <c r="T15" s="6">
        <v>8.1999999999999993</v>
      </c>
      <c r="U15" s="43">
        <f>6.44*2.29</f>
        <v>14.7476</v>
      </c>
      <c r="V15" s="6">
        <v>12</v>
      </c>
      <c r="W15" s="6">
        <v>1.1000000000000001</v>
      </c>
      <c r="X15" s="6">
        <v>9.6999999999999993</v>
      </c>
      <c r="Y15" s="6">
        <f t="shared" ref="Y15:Y16" si="2">AVERAGE(AD15:AE15)</f>
        <v>5.75</v>
      </c>
      <c r="Z15" s="6">
        <f t="shared" ref="Z15:Z16" si="3">AA15</f>
        <v>9.5</v>
      </c>
      <c r="AA15" s="6">
        <v>9.5</v>
      </c>
      <c r="AB15" s="6">
        <v>1.2</v>
      </c>
      <c r="AD15" s="2">
        <v>6</v>
      </c>
      <c r="AE15" s="2">
        <v>5.5</v>
      </c>
    </row>
    <row r="16" spans="1:31" x14ac:dyDescent="0.2">
      <c r="A16" s="5" t="s">
        <v>23</v>
      </c>
      <c r="B16" s="6" t="s">
        <v>20</v>
      </c>
      <c r="C16" s="6">
        <v>6.7</v>
      </c>
      <c r="D16" s="6">
        <v>15</v>
      </c>
      <c r="E16" s="6">
        <f>1.2*8.3</f>
        <v>9.9600000000000009</v>
      </c>
      <c r="F16" s="43">
        <f>3.63*1.2</f>
        <v>4.3559999999999999</v>
      </c>
      <c r="G16" s="43">
        <f>1.2*6.6</f>
        <v>7.919999999999999</v>
      </c>
      <c r="H16" s="43">
        <f>13.51*1.2</f>
        <v>16.212</v>
      </c>
      <c r="I16" s="43">
        <f>8.75*1.2</f>
        <v>10.5</v>
      </c>
      <c r="J16" s="43">
        <f>12.67*1.2</f>
        <v>15.203999999999999</v>
      </c>
      <c r="K16" s="6">
        <v>4.5</v>
      </c>
      <c r="L16" s="6">
        <v>3.7</v>
      </c>
      <c r="M16" s="43">
        <f>10.62*1.2</f>
        <v>12.743999999999998</v>
      </c>
      <c r="N16" s="6">
        <v>11</v>
      </c>
      <c r="O16" s="43">
        <f>9.55*1.2</f>
        <v>11.46</v>
      </c>
      <c r="P16" s="6">
        <f>AVERAGE(C16,R16)</f>
        <v>6.3000000000000007</v>
      </c>
      <c r="Q16" s="43">
        <f>7.38*1.2</f>
        <v>8.8559999999999999</v>
      </c>
      <c r="R16" s="6">
        <v>5.9</v>
      </c>
      <c r="S16" s="43">
        <f>9.81*1.2</f>
        <v>11.772</v>
      </c>
      <c r="T16" s="6">
        <v>5.5</v>
      </c>
      <c r="U16" s="43">
        <f>6.87*1.2</f>
        <v>8.2439999999999998</v>
      </c>
      <c r="V16" s="6">
        <v>20</v>
      </c>
      <c r="W16" s="6">
        <v>3.7</v>
      </c>
      <c r="X16" s="6">
        <v>9</v>
      </c>
      <c r="Y16" s="6">
        <f t="shared" si="2"/>
        <v>23</v>
      </c>
      <c r="Z16" s="6">
        <f t="shared" si="3"/>
        <v>5.5</v>
      </c>
      <c r="AA16" s="6">
        <v>5.5</v>
      </c>
      <c r="AB16" s="6">
        <v>5.5</v>
      </c>
      <c r="AD16" s="2">
        <v>25</v>
      </c>
      <c r="AE16" s="2">
        <v>21</v>
      </c>
    </row>
    <row r="17" spans="1:28" ht="15" x14ac:dyDescent="0.25">
      <c r="B17" s="36"/>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row>
    <row r="18" spans="1:28" x14ac:dyDescent="0.2">
      <c r="B18" s="11" t="s">
        <v>14</v>
      </c>
    </row>
    <row r="19" spans="1:28" x14ac:dyDescent="0.2">
      <c r="B19" t="s">
        <v>31</v>
      </c>
    </row>
    <row r="20" spans="1:28" x14ac:dyDescent="0.2">
      <c r="B20" t="s">
        <v>32</v>
      </c>
    </row>
    <row r="21" spans="1:28" x14ac:dyDescent="0.2">
      <c r="B21" t="s">
        <v>29</v>
      </c>
    </row>
    <row r="22" spans="1:28" x14ac:dyDescent="0.2">
      <c r="B22" t="s">
        <v>30</v>
      </c>
    </row>
    <row r="23" spans="1:28" x14ac:dyDescent="0.2">
      <c r="A23" s="1"/>
      <c r="C23" s="1"/>
      <c r="D23" s="1"/>
      <c r="E23" s="1"/>
      <c r="F23" s="1"/>
      <c r="G23" s="1"/>
      <c r="H23" s="1"/>
      <c r="I23" s="1"/>
      <c r="J23" s="1"/>
      <c r="K23" s="1"/>
      <c r="L23" s="1"/>
      <c r="M23" s="1"/>
    </row>
    <row r="24" spans="1:28" x14ac:dyDescent="0.2">
      <c r="A24" s="42" t="s">
        <v>159</v>
      </c>
      <c r="C24" s="1"/>
      <c r="D24" s="1"/>
      <c r="E24" s="1"/>
      <c r="F24" s="1"/>
      <c r="G24" s="1"/>
      <c r="H24" s="1"/>
      <c r="I24" s="1"/>
      <c r="J24" s="1"/>
      <c r="K24" s="1"/>
      <c r="L24" s="1"/>
      <c r="M24" s="1"/>
    </row>
    <row r="25" spans="1:28" x14ac:dyDescent="0.2">
      <c r="A25" s="14" t="s">
        <v>92</v>
      </c>
      <c r="C25" s="1"/>
      <c r="D25" s="1"/>
      <c r="E25" s="1"/>
      <c r="F25" s="1"/>
      <c r="G25" s="1"/>
      <c r="H25" s="1"/>
      <c r="I25" s="1"/>
      <c r="J25" s="1"/>
      <c r="K25" s="1"/>
      <c r="L25" s="1"/>
      <c r="M25" s="1"/>
    </row>
    <row r="27" spans="1:28" x14ac:dyDescent="0.2">
      <c r="B27" s="56"/>
    </row>
    <row r="30" spans="1:28" x14ac:dyDescent="0.2">
      <c r="B30" s="60" t="s">
        <v>139</v>
      </c>
    </row>
    <row r="31" spans="1:28" x14ac:dyDescent="0.2">
      <c r="B31" s="60" t="s">
        <v>138</v>
      </c>
    </row>
    <row r="33" spans="2:6" x14ac:dyDescent="0.2">
      <c r="C33" s="2" t="s">
        <v>135</v>
      </c>
    </row>
    <row r="34" spans="2:6" x14ac:dyDescent="0.2">
      <c r="D34" s="2" t="s">
        <v>136</v>
      </c>
      <c r="E34" s="2" t="s">
        <v>137</v>
      </c>
      <c r="F34" s="2" t="s">
        <v>144</v>
      </c>
    </row>
    <row r="35" spans="2:6" x14ac:dyDescent="0.2">
      <c r="B35" s="60">
        <v>1975</v>
      </c>
      <c r="C35" s="2">
        <v>1974.9217000000001</v>
      </c>
      <c r="D35" s="2">
        <v>20.6983</v>
      </c>
      <c r="E35" s="57">
        <f>CANSIM!IG16/CANSIM!HM16</f>
        <v>1.0074407240824033</v>
      </c>
      <c r="F35" s="59">
        <f>D35/0.625</f>
        <v>33.117280000000001</v>
      </c>
    </row>
    <row r="36" spans="2:6" x14ac:dyDescent="0.2">
      <c r="B36" s="60">
        <f>B35+1</f>
        <v>1976</v>
      </c>
      <c r="C36" s="2">
        <v>1975.9392</v>
      </c>
      <c r="D36" s="2">
        <v>20.5138</v>
      </c>
      <c r="E36" s="57">
        <f>CANSIM!IG17/CANSIM!HM17</f>
        <v>1.1657723806834228</v>
      </c>
      <c r="F36" s="59">
        <f t="shared" ref="F36:F73" si="4">D36/0.625</f>
        <v>32.82208</v>
      </c>
    </row>
    <row r="37" spans="2:6" x14ac:dyDescent="0.2">
      <c r="B37" s="60">
        <f t="shared" ref="B37:B73" si="5">B36+1</f>
        <v>1977</v>
      </c>
      <c r="C37" s="2">
        <v>1976.9176</v>
      </c>
      <c r="D37" s="2">
        <v>20.186699999999998</v>
      </c>
      <c r="E37" s="57">
        <f>CANSIM!IG18/CANSIM!HM18</f>
        <v>1.3657865009884214</v>
      </c>
      <c r="F37" s="59">
        <f t="shared" si="4"/>
        <v>32.298719999999996</v>
      </c>
    </row>
    <row r="38" spans="2:6" x14ac:dyDescent="0.2">
      <c r="B38" s="60">
        <f t="shared" si="5"/>
        <v>1978</v>
      </c>
      <c r="C38" s="2">
        <v>1977.8176000000001</v>
      </c>
      <c r="D38" s="2">
        <v>20.815000000000001</v>
      </c>
      <c r="E38" s="57">
        <f>CANSIM!IG19/CANSIM!HM19</f>
        <v>1.248600915764227</v>
      </c>
      <c r="F38" s="59">
        <f t="shared" si="4"/>
        <v>33.304000000000002</v>
      </c>
    </row>
    <row r="39" spans="2:6" x14ac:dyDescent="0.2">
      <c r="B39" s="60">
        <f t="shared" si="5"/>
        <v>1979</v>
      </c>
      <c r="C39" s="2">
        <v>1978.9918</v>
      </c>
      <c r="D39" s="2">
        <v>22.130400000000002</v>
      </c>
      <c r="E39" s="57">
        <f>CANSIM!IG20/CANSIM!HM20</f>
        <v>0.99708932144806262</v>
      </c>
      <c r="F39" s="59">
        <f t="shared" si="4"/>
        <v>35.408640000000005</v>
      </c>
    </row>
    <row r="40" spans="2:6" x14ac:dyDescent="0.2">
      <c r="B40" s="60">
        <f t="shared" si="5"/>
        <v>1980</v>
      </c>
      <c r="C40" s="2">
        <v>1979.8919000000001</v>
      </c>
      <c r="D40" s="2">
        <v>20.613399999999999</v>
      </c>
      <c r="E40" s="57">
        <f>CANSIM!IG21/CANSIM!HM21</f>
        <v>1.1993179796382327</v>
      </c>
      <c r="F40" s="59">
        <f t="shared" si="4"/>
        <v>32.981439999999999</v>
      </c>
    </row>
    <row r="41" spans="2:6" x14ac:dyDescent="0.2">
      <c r="B41" s="60">
        <f t="shared" si="5"/>
        <v>1981</v>
      </c>
      <c r="C41" s="2">
        <v>1980.9485</v>
      </c>
      <c r="D41" s="2">
        <v>22.381399999999999</v>
      </c>
      <c r="E41" s="57">
        <f>CANSIM!IG22/CANSIM!HM22</f>
        <v>1.326985972817792</v>
      </c>
      <c r="F41" s="59">
        <f t="shared" si="4"/>
        <v>35.81024</v>
      </c>
    </row>
    <row r="42" spans="2:6" x14ac:dyDescent="0.2">
      <c r="B42" s="60">
        <f t="shared" si="5"/>
        <v>1982</v>
      </c>
      <c r="C42" s="2">
        <v>1981.8094000000001</v>
      </c>
      <c r="D42" s="2">
        <v>20.6968</v>
      </c>
      <c r="E42" s="57">
        <f>CANSIM!IG23/CANSIM!HM23</f>
        <v>1.2606546892261179</v>
      </c>
      <c r="F42" s="59">
        <f t="shared" si="4"/>
        <v>33.114879999999999</v>
      </c>
    </row>
    <row r="43" spans="2:6" x14ac:dyDescent="0.2">
      <c r="B43" s="60">
        <f t="shared" si="5"/>
        <v>1983</v>
      </c>
      <c r="C43" s="2">
        <v>1982.9444000000001</v>
      </c>
      <c r="D43" s="2">
        <v>21.040099999999999</v>
      </c>
      <c r="E43" s="57">
        <f>CANSIM!IG24/CANSIM!HM24</f>
        <v>1.1260017809439002</v>
      </c>
      <c r="F43" s="59">
        <f t="shared" si="4"/>
        <v>33.664159999999995</v>
      </c>
    </row>
    <row r="44" spans="2:6" x14ac:dyDescent="0.2">
      <c r="B44" s="60">
        <f t="shared" si="5"/>
        <v>1984</v>
      </c>
      <c r="C44" s="2">
        <v>1984.0401999999999</v>
      </c>
      <c r="D44" s="2">
        <v>22.380700000000001</v>
      </c>
      <c r="E44" s="57">
        <f>CANSIM!IG25/CANSIM!HM25</f>
        <v>1.1131886477462438</v>
      </c>
      <c r="F44" s="59">
        <f t="shared" si="4"/>
        <v>35.80912</v>
      </c>
    </row>
    <row r="45" spans="2:6" x14ac:dyDescent="0.2">
      <c r="B45" s="60">
        <f t="shared" si="5"/>
        <v>1985</v>
      </c>
      <c r="C45" s="2">
        <v>1984.9403</v>
      </c>
      <c r="D45" s="2">
        <v>20.796700000000001</v>
      </c>
      <c r="E45" s="57">
        <f>CANSIM!IG26/CANSIM!HM26</f>
        <v>1.2625368731563422</v>
      </c>
      <c r="F45" s="59">
        <f t="shared" si="4"/>
        <v>33.274720000000002</v>
      </c>
    </row>
    <row r="46" spans="2:6" x14ac:dyDescent="0.2">
      <c r="B46" s="60">
        <f t="shared" si="5"/>
        <v>1986</v>
      </c>
      <c r="C46" s="2">
        <v>1985.9186</v>
      </c>
      <c r="D46" s="2">
        <v>19.6233</v>
      </c>
      <c r="E46" s="57">
        <f>CANSIM!IG27/CANSIM!HM27</f>
        <v>1.4100019611688566</v>
      </c>
      <c r="F46" s="59">
        <f t="shared" si="4"/>
        <v>31.397280000000002</v>
      </c>
    </row>
    <row r="47" spans="2:6" x14ac:dyDescent="0.2">
      <c r="B47" s="60">
        <f t="shared" si="5"/>
        <v>1987</v>
      </c>
      <c r="C47" s="2">
        <v>1986.9360999999999</v>
      </c>
      <c r="D47" s="2">
        <v>20.393999999999998</v>
      </c>
      <c r="E47" s="57">
        <f>CANSIM!IG28/CANSIM!HM28</f>
        <v>1.4232483578354707</v>
      </c>
      <c r="F47" s="59">
        <f t="shared" si="4"/>
        <v>32.630399999999995</v>
      </c>
    </row>
    <row r="48" spans="2:6" x14ac:dyDescent="0.2">
      <c r="B48" s="60">
        <f t="shared" si="5"/>
        <v>1988</v>
      </c>
      <c r="C48" s="2">
        <v>1987.9143999999999</v>
      </c>
      <c r="D48" s="2">
        <v>21.5167</v>
      </c>
      <c r="E48" s="57">
        <f>CANSIM!IG29/CANSIM!HM29</f>
        <v>1.1332186544342508</v>
      </c>
      <c r="F48" s="59">
        <f t="shared" si="4"/>
        <v>34.426720000000003</v>
      </c>
    </row>
    <row r="49" spans="2:6" x14ac:dyDescent="0.2">
      <c r="B49" s="60">
        <f t="shared" si="5"/>
        <v>1989</v>
      </c>
      <c r="C49" s="2">
        <v>1989.0492999999999</v>
      </c>
      <c r="D49" s="2">
        <v>23.108599999999999</v>
      </c>
      <c r="E49" s="57">
        <f>CANSIM!IG30/CANSIM!HM30</f>
        <v>1.0971323171156122</v>
      </c>
      <c r="F49" s="59">
        <f t="shared" si="4"/>
        <v>36.973759999999999</v>
      </c>
    </row>
    <row r="50" spans="2:6" x14ac:dyDescent="0.2">
      <c r="B50" s="60">
        <f t="shared" si="5"/>
        <v>1990</v>
      </c>
      <c r="C50" s="2">
        <v>1989.8713</v>
      </c>
      <c r="D50" s="2">
        <v>21.918399999999998</v>
      </c>
      <c r="E50" s="57">
        <f>CANSIM!IG31/CANSIM!HM31</f>
        <v>1.2893366172729843</v>
      </c>
      <c r="F50" s="59">
        <f t="shared" si="4"/>
        <v>35.06944</v>
      </c>
    </row>
    <row r="51" spans="2:6" x14ac:dyDescent="0.2">
      <c r="B51" s="60">
        <f t="shared" si="5"/>
        <v>1991</v>
      </c>
      <c r="C51" s="2">
        <v>1990.9670000000001</v>
      </c>
      <c r="D51" s="2">
        <v>21.700399999999998</v>
      </c>
      <c r="E51" s="57">
        <f>CANSIM!IG32/CANSIM!HM32</f>
        <v>1.3472554720257597</v>
      </c>
      <c r="F51" s="59">
        <f t="shared" si="4"/>
        <v>34.720639999999996</v>
      </c>
    </row>
    <row r="52" spans="2:6" x14ac:dyDescent="0.2">
      <c r="B52" s="60">
        <f t="shared" si="5"/>
        <v>1992</v>
      </c>
      <c r="C52" s="2">
        <v>1992.0237</v>
      </c>
      <c r="D52" s="2">
        <v>20.677800000000001</v>
      </c>
      <c r="E52" s="57">
        <f>CANSIM!IG33/CANSIM!HM33</f>
        <v>1.2723144221457909</v>
      </c>
      <c r="F52" s="59">
        <f t="shared" si="4"/>
        <v>33.084479999999999</v>
      </c>
    </row>
    <row r="53" spans="2:6" x14ac:dyDescent="0.2">
      <c r="B53" s="60">
        <f t="shared" si="5"/>
        <v>1993</v>
      </c>
      <c r="C53" s="2">
        <v>1993.0020999999999</v>
      </c>
      <c r="D53" s="2">
        <v>19.110600000000002</v>
      </c>
      <c r="E53" s="57">
        <f>CANSIM!IG34/CANSIM!HM34</f>
        <v>1.3396667569097487</v>
      </c>
      <c r="F53" s="59">
        <f t="shared" si="4"/>
        <v>30.576960000000003</v>
      </c>
    </row>
    <row r="54" spans="2:6" x14ac:dyDescent="0.2">
      <c r="B54" s="60">
        <f t="shared" si="5"/>
        <v>1994</v>
      </c>
      <c r="C54" s="2">
        <v>1994.0196000000001</v>
      </c>
      <c r="D54" s="2">
        <v>19.889700000000001</v>
      </c>
      <c r="E54" s="57">
        <f>CANSIM!IG35/CANSIM!HM35</f>
        <v>1.254476063174927</v>
      </c>
      <c r="F54" s="59">
        <f t="shared" si="4"/>
        <v>31.823520000000002</v>
      </c>
    </row>
    <row r="55" spans="2:6" x14ac:dyDescent="0.2">
      <c r="B55" s="60">
        <f t="shared" si="5"/>
        <v>1995</v>
      </c>
      <c r="C55" s="2">
        <v>1994.8805</v>
      </c>
      <c r="D55" s="2">
        <v>20.400600000000001</v>
      </c>
      <c r="E55" s="57">
        <f>CANSIM!IG36/CANSIM!HM36</f>
        <v>1.215236700641606</v>
      </c>
      <c r="F55" s="59">
        <f t="shared" si="4"/>
        <v>32.64096</v>
      </c>
    </row>
    <row r="56" spans="2:6" x14ac:dyDescent="0.2">
      <c r="B56" s="60">
        <f t="shared" si="5"/>
        <v>1996</v>
      </c>
      <c r="C56" s="2">
        <v>1996.2111</v>
      </c>
      <c r="D56" s="2">
        <v>20.081900000000001</v>
      </c>
      <c r="E56" s="57">
        <f>CANSIM!IG37/CANSIM!HM37</f>
        <v>1.4631844295931529</v>
      </c>
      <c r="F56" s="59">
        <f t="shared" si="4"/>
        <v>32.131039999999999</v>
      </c>
    </row>
    <row r="57" spans="2:6" x14ac:dyDescent="0.2">
      <c r="B57" s="60">
        <f t="shared" si="5"/>
        <v>1997</v>
      </c>
      <c r="C57" s="2">
        <v>1996.9546</v>
      </c>
      <c r="D57" s="2">
        <v>21.196300000000001</v>
      </c>
      <c r="E57" s="57">
        <f>CANSIM!IG38/CANSIM!HM38</f>
        <v>1.3092592977137281</v>
      </c>
      <c r="F57" s="59">
        <f t="shared" si="4"/>
        <v>33.914079999999998</v>
      </c>
    </row>
    <row r="58" spans="2:6" x14ac:dyDescent="0.2">
      <c r="B58" s="60">
        <f t="shared" si="5"/>
        <v>1998</v>
      </c>
      <c r="C58" s="2">
        <v>1998.2461000000001</v>
      </c>
      <c r="D58" s="2">
        <v>21.3049</v>
      </c>
      <c r="E58" s="57">
        <f>CANSIM!IG39/CANSIM!HM39</f>
        <v>1.4021105715353006</v>
      </c>
      <c r="F58" s="59">
        <f t="shared" si="4"/>
        <v>34.08784</v>
      </c>
    </row>
    <row r="59" spans="2:6" x14ac:dyDescent="0.2">
      <c r="B59" s="60">
        <f t="shared" si="5"/>
        <v>1999</v>
      </c>
      <c r="C59" s="2">
        <v>1999.0288</v>
      </c>
      <c r="D59" s="2">
        <v>20.609200000000001</v>
      </c>
      <c r="E59" s="57">
        <f>CANSIM!IG40/CANSIM!HM40</f>
        <v>1.5782802954317499</v>
      </c>
      <c r="F59" s="59">
        <f t="shared" si="4"/>
        <v>32.974720000000005</v>
      </c>
    </row>
    <row r="60" spans="2:6" x14ac:dyDescent="0.2">
      <c r="B60" s="60">
        <f t="shared" si="5"/>
        <v>2000</v>
      </c>
      <c r="C60" s="2">
        <v>2000.0854999999999</v>
      </c>
      <c r="D60" s="2">
        <v>21.044699999999999</v>
      </c>
      <c r="E60" s="57">
        <f>CANSIM!IG41/CANSIM!HM41</f>
        <v>1.478266300274794</v>
      </c>
      <c r="F60" s="59">
        <f t="shared" si="4"/>
        <v>33.671520000000001</v>
      </c>
    </row>
    <row r="61" spans="2:6" x14ac:dyDescent="0.2">
      <c r="B61" s="60">
        <f t="shared" si="5"/>
        <v>2001</v>
      </c>
      <c r="C61" s="2">
        <v>2000.9073000000001</v>
      </c>
      <c r="D61" s="2">
        <v>22.309899999999999</v>
      </c>
      <c r="E61" s="57">
        <f>CANSIM!IG42/CANSIM!HM42</f>
        <v>1.3208131862260573</v>
      </c>
      <c r="F61" s="59">
        <f t="shared" si="4"/>
        <v>35.695839999999997</v>
      </c>
    </row>
    <row r="62" spans="2:6" x14ac:dyDescent="0.2">
      <c r="B62" s="60">
        <f t="shared" si="5"/>
        <v>2002</v>
      </c>
      <c r="C62" s="2">
        <v>2002.0814</v>
      </c>
      <c r="D62" s="2">
        <v>23.214700000000001</v>
      </c>
      <c r="E62" s="57">
        <f>CANSIM!IG43/CANSIM!HM43</f>
        <v>1.2411559402484993</v>
      </c>
      <c r="F62" s="59">
        <f t="shared" si="4"/>
        <v>37.143520000000002</v>
      </c>
    </row>
    <row r="63" spans="2:6" x14ac:dyDescent="0.2">
      <c r="B63" s="60">
        <f t="shared" si="5"/>
        <v>2003</v>
      </c>
      <c r="C63" s="2">
        <v>2003.2554</v>
      </c>
      <c r="D63" s="2">
        <v>23.289899999999999</v>
      </c>
      <c r="E63" s="57">
        <f>CANSIM!IG44/CANSIM!HM44</f>
        <v>1.440222908611789</v>
      </c>
      <c r="F63" s="59">
        <f t="shared" si="4"/>
        <v>37.263840000000002</v>
      </c>
    </row>
    <row r="64" spans="2:6" x14ac:dyDescent="0.2">
      <c r="B64" s="60">
        <f t="shared" si="5"/>
        <v>2004</v>
      </c>
      <c r="C64" s="2">
        <v>2004.0771999999999</v>
      </c>
      <c r="D64" s="2">
        <v>21.5215</v>
      </c>
      <c r="E64" s="57">
        <f>CANSIM!IG45/CANSIM!HM45</f>
        <v>1.5715623439320792</v>
      </c>
      <c r="F64" s="59">
        <f t="shared" si="4"/>
        <v>34.434399999999997</v>
      </c>
    </row>
    <row r="65" spans="2:6" x14ac:dyDescent="0.2">
      <c r="B65" s="60">
        <f t="shared" si="5"/>
        <v>2005</v>
      </c>
      <c r="C65" s="2">
        <v>2005.0165</v>
      </c>
      <c r="D65" s="2">
        <v>20.498999999999999</v>
      </c>
      <c r="E65" s="57">
        <f>CANSIM!IG46/CANSIM!HM46</f>
        <v>1.8322968004380817</v>
      </c>
      <c r="F65" s="59">
        <f t="shared" si="4"/>
        <v>32.798400000000001</v>
      </c>
    </row>
    <row r="66" spans="2:6" x14ac:dyDescent="0.2">
      <c r="B66" s="60">
        <f t="shared" si="5"/>
        <v>2006</v>
      </c>
      <c r="C66" s="2">
        <v>2006.0731000000001</v>
      </c>
      <c r="D66" s="2">
        <v>21.076899999999998</v>
      </c>
      <c r="E66" s="57">
        <f>CANSIM!IG47/CANSIM!HM47</f>
        <v>1.7198685171658146</v>
      </c>
      <c r="F66" s="59">
        <f t="shared" si="4"/>
        <v>33.723039999999997</v>
      </c>
    </row>
    <row r="67" spans="2:6" x14ac:dyDescent="0.2">
      <c r="B67" s="60">
        <f t="shared" si="5"/>
        <v>2007</v>
      </c>
      <c r="C67" s="2">
        <v>2006.9730999999999</v>
      </c>
      <c r="D67" s="2">
        <v>21.680099999999999</v>
      </c>
      <c r="E67" s="57">
        <f>CANSIM!IG48/CANSIM!HM48</f>
        <v>1.5147054137590414</v>
      </c>
      <c r="F67" s="59">
        <f t="shared" si="4"/>
        <v>34.688159999999996</v>
      </c>
    </row>
    <row r="68" spans="2:6" x14ac:dyDescent="0.2">
      <c r="B68" s="60">
        <f t="shared" si="5"/>
        <v>2008</v>
      </c>
      <c r="C68" s="2">
        <v>2008.0299</v>
      </c>
      <c r="D68" s="2">
        <v>20.766500000000001</v>
      </c>
      <c r="E68" s="57">
        <f>CANSIM!IG49/CANSIM!HM49</f>
        <v>1.9470657714783042</v>
      </c>
      <c r="F68" s="59">
        <f t="shared" si="4"/>
        <v>33.226399999999998</v>
      </c>
    </row>
    <row r="69" spans="2:6" x14ac:dyDescent="0.2">
      <c r="B69" s="60">
        <f t="shared" si="5"/>
        <v>2009</v>
      </c>
      <c r="C69" s="2">
        <v>2009.0082</v>
      </c>
      <c r="D69" s="2">
        <v>19.836099999999998</v>
      </c>
      <c r="E69" s="57">
        <f>CANSIM!IG50/CANSIM!HM50</f>
        <v>1.9799219185722252</v>
      </c>
      <c r="F69" s="59">
        <f t="shared" si="4"/>
        <v>31.737759999999998</v>
      </c>
    </row>
    <row r="70" spans="2:6" x14ac:dyDescent="0.2">
      <c r="B70" s="60">
        <f t="shared" si="5"/>
        <v>2010</v>
      </c>
      <c r="C70" s="2">
        <v>2010.1432</v>
      </c>
      <c r="D70" s="2">
        <v>20.062100000000001</v>
      </c>
      <c r="E70" s="57">
        <f>CANSIM!IG51/CANSIM!HM51</f>
        <v>1.8676116648209671</v>
      </c>
      <c r="F70" s="59">
        <f t="shared" si="4"/>
        <v>32.099360000000004</v>
      </c>
    </row>
    <row r="71" spans="2:6" x14ac:dyDescent="0.2">
      <c r="B71" s="60">
        <f t="shared" si="5"/>
        <v>2011</v>
      </c>
      <c r="C71" s="2">
        <v>2011.0824</v>
      </c>
      <c r="D71" s="2">
        <v>19.642900000000001</v>
      </c>
      <c r="E71" s="57">
        <f>CANSIM!IG52/CANSIM!HM52</f>
        <v>1.9249090351730664</v>
      </c>
      <c r="F71" s="59">
        <f t="shared" si="4"/>
        <v>31.428640000000001</v>
      </c>
    </row>
    <row r="72" spans="2:6" x14ac:dyDescent="0.2">
      <c r="B72" s="60">
        <f t="shared" si="5"/>
        <v>2012</v>
      </c>
      <c r="C72" s="2">
        <v>2012.1389999999999</v>
      </c>
      <c r="D72" s="2">
        <v>21.2683</v>
      </c>
      <c r="E72" s="57">
        <f>CANSIM!IG53/CANSIM!HM53</f>
        <v>1.572712540370315</v>
      </c>
      <c r="F72" s="59">
        <f t="shared" si="4"/>
        <v>34.02928</v>
      </c>
    </row>
    <row r="73" spans="2:6" x14ac:dyDescent="0.2">
      <c r="B73" s="60">
        <f t="shared" si="5"/>
        <v>2013</v>
      </c>
      <c r="C73" s="2">
        <v>2012.9609</v>
      </c>
      <c r="D73" s="2">
        <v>19.7682</v>
      </c>
      <c r="E73" s="57">
        <f>CANSIM!IG54/CANSIM!HM54</f>
        <v>2.2442938794049736</v>
      </c>
      <c r="F73" s="59">
        <f t="shared" si="4"/>
        <v>31.62912</v>
      </c>
    </row>
    <row r="77" spans="2:6" x14ac:dyDescent="0.2">
      <c r="B77" s="56"/>
    </row>
    <row r="82" spans="2:7" x14ac:dyDescent="0.2">
      <c r="B82" s="60" t="s">
        <v>145</v>
      </c>
    </row>
    <row r="83" spans="2:7" x14ac:dyDescent="0.2">
      <c r="B83" s="60" t="s">
        <v>140</v>
      </c>
    </row>
    <row r="84" spans="2:7" x14ac:dyDescent="0.2">
      <c r="B84" s="60"/>
      <c r="C84" s="2" t="s">
        <v>141</v>
      </c>
    </row>
    <row r="85" spans="2:7" x14ac:dyDescent="0.2">
      <c r="B85" s="60"/>
      <c r="D85" s="2" t="s">
        <v>142</v>
      </c>
      <c r="F85" s="2" t="s">
        <v>134</v>
      </c>
    </row>
    <row r="86" spans="2:7" x14ac:dyDescent="0.2">
      <c r="B86" s="60"/>
    </row>
    <row r="87" spans="2:7" x14ac:dyDescent="0.2">
      <c r="B87" s="60"/>
      <c r="F87" s="2" t="s">
        <v>143</v>
      </c>
      <c r="G87" s="2" t="s">
        <v>146</v>
      </c>
    </row>
    <row r="88" spans="2:7" x14ac:dyDescent="0.2">
      <c r="B88" s="60">
        <v>1966</v>
      </c>
      <c r="C88" s="2">
        <v>1965.8617999999999</v>
      </c>
      <c r="D88" s="2">
        <v>13.1877</v>
      </c>
      <c r="F88" s="58">
        <f>CANSIM!IW7/CANSIM!IC7</f>
        <v>1.8607981021774125</v>
      </c>
      <c r="G88" s="59">
        <f>D88/0.57</f>
        <v>23.136315789473684</v>
      </c>
    </row>
    <row r="89" spans="2:7" x14ac:dyDescent="0.2">
      <c r="B89" s="60">
        <f t="shared" ref="B89:B135" si="6">B88+1</f>
        <v>1967</v>
      </c>
      <c r="C89" s="2">
        <v>1967.1670999999999</v>
      </c>
      <c r="D89" s="2">
        <v>13.8071</v>
      </c>
      <c r="F89" s="58">
        <f>CANSIM!IW8/CANSIM!IC8</f>
        <v>1.3054487715193046</v>
      </c>
      <c r="G89" s="59">
        <f t="shared" ref="G89:G135" si="7">D89/0.57</f>
        <v>24.222982456140354</v>
      </c>
    </row>
    <row r="90" spans="2:7" x14ac:dyDescent="0.2">
      <c r="B90" s="60">
        <f t="shared" si="6"/>
        <v>1968</v>
      </c>
      <c r="C90" s="2">
        <v>1968.1833999999999</v>
      </c>
      <c r="D90" s="2">
        <v>13.899100000000001</v>
      </c>
      <c r="F90" s="58">
        <f>CANSIM!IW9/CANSIM!IC9</f>
        <v>1.4658789279904101</v>
      </c>
      <c r="G90" s="59">
        <f t="shared" si="7"/>
        <v>24.384385964912283</v>
      </c>
    </row>
    <row r="91" spans="2:7" x14ac:dyDescent="0.2">
      <c r="B91" s="60">
        <f t="shared" si="6"/>
        <v>1969</v>
      </c>
      <c r="C91" s="2">
        <v>1969.0127</v>
      </c>
      <c r="D91" s="2">
        <v>13.882199999999999</v>
      </c>
      <c r="F91" s="58">
        <f>CANSIM!IW10/CANSIM!IC10</f>
        <v>1.7971440145837554</v>
      </c>
      <c r="G91" s="59">
        <f t="shared" si="7"/>
        <v>24.354736842105265</v>
      </c>
    </row>
    <row r="92" spans="2:7" x14ac:dyDescent="0.2">
      <c r="B92" s="60">
        <f t="shared" si="6"/>
        <v>1970</v>
      </c>
      <c r="C92" s="2">
        <v>1969.8268</v>
      </c>
      <c r="D92" s="2">
        <v>13.220800000000001</v>
      </c>
      <c r="F92" s="58">
        <f>CANSIM!IW11/CANSIM!IC11</f>
        <v>1.750875025736051</v>
      </c>
      <c r="G92" s="59">
        <f t="shared" si="7"/>
        <v>23.194385964912282</v>
      </c>
    </row>
    <row r="93" spans="2:7" x14ac:dyDescent="0.2">
      <c r="B93" s="60">
        <f t="shared" si="6"/>
        <v>1971</v>
      </c>
      <c r="C93" s="2">
        <v>1971.2167999999999</v>
      </c>
      <c r="D93" s="2">
        <v>13.5221</v>
      </c>
      <c r="F93" s="58">
        <f>CANSIM!IW12/CANSIM!IC12</f>
        <v>1.8165161628059154</v>
      </c>
      <c r="G93" s="59">
        <f t="shared" si="7"/>
        <v>23.722982456140354</v>
      </c>
    </row>
    <row r="94" spans="2:7" x14ac:dyDescent="0.2">
      <c r="B94" s="60">
        <f t="shared" si="6"/>
        <v>1972</v>
      </c>
      <c r="C94" s="2">
        <v>1972.1257000000001</v>
      </c>
      <c r="D94" s="2">
        <v>12.9694</v>
      </c>
      <c r="F94" s="58">
        <f>CANSIM!IW13/CANSIM!IC13</f>
        <v>1.6586669834858025</v>
      </c>
      <c r="G94" s="59">
        <f t="shared" si="7"/>
        <v>22.753333333333337</v>
      </c>
    </row>
    <row r="95" spans="2:7" x14ac:dyDescent="0.2">
      <c r="B95" s="60">
        <f t="shared" si="6"/>
        <v>1973</v>
      </c>
      <c r="D95" s="2">
        <f>AVERAGE(D94,D96)</f>
        <v>13.23305</v>
      </c>
      <c r="F95" s="58">
        <f>CANSIM!IW14/CANSIM!IC14</f>
        <v>1.6709456568249894</v>
      </c>
      <c r="G95" s="59">
        <f t="shared" si="7"/>
        <v>23.215877192982457</v>
      </c>
    </row>
    <row r="96" spans="2:7" x14ac:dyDescent="0.2">
      <c r="B96" s="60">
        <f t="shared" si="6"/>
        <v>1974</v>
      </c>
      <c r="C96" s="2">
        <v>1973.8896999999999</v>
      </c>
      <c r="D96" s="2">
        <v>13.496700000000001</v>
      </c>
      <c r="F96" s="58">
        <f>CANSIM!IW15/CANSIM!IC15</f>
        <v>1.4543155959085163</v>
      </c>
      <c r="G96" s="59">
        <f t="shared" si="7"/>
        <v>23.678421052631581</v>
      </c>
    </row>
    <row r="97" spans="2:7" x14ac:dyDescent="0.2">
      <c r="B97" s="60">
        <f t="shared" si="6"/>
        <v>1975</v>
      </c>
      <c r="C97" s="2">
        <v>1974.8914</v>
      </c>
      <c r="D97" s="2">
        <v>12.969099999999999</v>
      </c>
      <c r="F97" s="58">
        <f>CANSIM!IW16/CANSIM!IC16</f>
        <v>1.7696142175986129</v>
      </c>
      <c r="G97" s="59">
        <f t="shared" si="7"/>
        <v>22.752807017543859</v>
      </c>
    </row>
    <row r="98" spans="2:7" x14ac:dyDescent="0.2">
      <c r="B98" s="60">
        <f t="shared" si="6"/>
        <v>1976</v>
      </c>
      <c r="C98" s="2">
        <v>1975.9009000000001</v>
      </c>
      <c r="D98" s="2">
        <v>12.776400000000001</v>
      </c>
      <c r="F98" s="58">
        <f>CANSIM!IW17/CANSIM!IC17</f>
        <v>2.0745873985593142</v>
      </c>
      <c r="G98" s="59">
        <f t="shared" si="7"/>
        <v>22.414736842105267</v>
      </c>
    </row>
    <row r="99" spans="2:7" x14ac:dyDescent="0.2">
      <c r="B99" s="60">
        <f t="shared" si="6"/>
        <v>1977</v>
      </c>
      <c r="C99" s="2">
        <v>1976.9226000000001</v>
      </c>
      <c r="D99" s="2">
        <v>13.1029</v>
      </c>
      <c r="F99" s="58">
        <f>CANSIM!IW18/CANSIM!IC18</f>
        <v>1.9232104564484835</v>
      </c>
      <c r="G99" s="59">
        <f t="shared" si="7"/>
        <v>22.987543859649126</v>
      </c>
    </row>
    <row r="100" spans="2:7" x14ac:dyDescent="0.2">
      <c r="B100" s="60">
        <f t="shared" si="6"/>
        <v>1978</v>
      </c>
      <c r="C100" s="2">
        <v>1978.2107000000001</v>
      </c>
      <c r="D100" s="2">
        <v>12.9939</v>
      </c>
      <c r="F100" s="58">
        <f>CANSIM!IW19/CANSIM!IC19</f>
        <v>1.9859073359073358</v>
      </c>
      <c r="G100" s="59">
        <f t="shared" si="7"/>
        <v>22.796315789473685</v>
      </c>
    </row>
    <row r="101" spans="2:7" x14ac:dyDescent="0.2">
      <c r="B101" s="60">
        <f t="shared" si="6"/>
        <v>1979</v>
      </c>
      <c r="D101" s="2">
        <f>AVERAGE(D100,D102)</f>
        <v>13.425000000000001</v>
      </c>
      <c r="F101" s="58">
        <f>CANSIM!IW20/CANSIM!IC20</f>
        <v>1.5895106944037503</v>
      </c>
      <c r="G101" s="59">
        <f t="shared" si="7"/>
        <v>23.55263157894737</v>
      </c>
    </row>
    <row r="102" spans="2:7" x14ac:dyDescent="0.2">
      <c r="B102" s="60">
        <f t="shared" si="6"/>
        <v>1980</v>
      </c>
      <c r="C102" s="2">
        <v>1979.8905999999999</v>
      </c>
      <c r="D102" s="2">
        <v>13.8561</v>
      </c>
      <c r="F102" s="58">
        <f>CANSIM!IW21/CANSIM!IC21</f>
        <v>1.674841554147148</v>
      </c>
      <c r="G102" s="59">
        <f t="shared" si="7"/>
        <v>24.308947368421055</v>
      </c>
    </row>
    <row r="103" spans="2:7" x14ac:dyDescent="0.2">
      <c r="B103" s="60">
        <f t="shared" si="6"/>
        <v>1981</v>
      </c>
      <c r="C103" s="2">
        <v>1980.9049</v>
      </c>
      <c r="D103" s="2">
        <v>13.8643</v>
      </c>
      <c r="F103" s="58">
        <f>CANSIM!IW22/CANSIM!IC22</f>
        <v>1.9667626599773906</v>
      </c>
      <c r="G103" s="59">
        <f t="shared" si="7"/>
        <v>24.323333333333334</v>
      </c>
    </row>
    <row r="104" spans="2:7" x14ac:dyDescent="0.2">
      <c r="B104" s="60">
        <f t="shared" si="6"/>
        <v>1982</v>
      </c>
      <c r="C104" s="2">
        <v>1981.8178</v>
      </c>
      <c r="D104" s="2">
        <v>13.487500000000001</v>
      </c>
      <c r="F104" s="58">
        <f>CANSIM!IW23/CANSIM!IC23</f>
        <v>2.1237837442387884</v>
      </c>
      <c r="G104" s="59">
        <f t="shared" si="7"/>
        <v>23.662280701754391</v>
      </c>
    </row>
    <row r="105" spans="2:7" x14ac:dyDescent="0.2">
      <c r="B105" s="60">
        <f t="shared" si="6"/>
        <v>1983</v>
      </c>
      <c r="C105" s="2">
        <v>1982.9372000000001</v>
      </c>
      <c r="D105" s="2">
        <v>14.04</v>
      </c>
      <c r="F105" s="58">
        <f>CANSIM!IW24/CANSIM!IC24</f>
        <v>1.9041952490788725</v>
      </c>
      <c r="G105" s="59">
        <f t="shared" si="7"/>
        <v>24.631578947368421</v>
      </c>
    </row>
    <row r="106" spans="2:7" x14ac:dyDescent="0.2">
      <c r="B106" s="60">
        <f t="shared" si="6"/>
        <v>1984</v>
      </c>
      <c r="C106" s="2">
        <v>1983.8657000000001</v>
      </c>
      <c r="D106" s="2">
        <v>14.3162</v>
      </c>
      <c r="F106" s="58">
        <f>CANSIM!IW25/CANSIM!IC25</f>
        <v>1.5651013292656353</v>
      </c>
      <c r="G106" s="59">
        <f t="shared" si="7"/>
        <v>25.116140350877195</v>
      </c>
    </row>
    <row r="107" spans="2:7" x14ac:dyDescent="0.2">
      <c r="B107" s="60">
        <f t="shared" si="6"/>
        <v>1985</v>
      </c>
      <c r="C107" s="2">
        <v>1984.8567</v>
      </c>
      <c r="D107" s="2">
        <v>13.336499999999999</v>
      </c>
      <c r="F107" s="58">
        <f>CANSIM!IW26/CANSIM!IC26</f>
        <v>1.7154268224403717</v>
      </c>
      <c r="G107" s="59">
        <f t="shared" si="7"/>
        <v>23.397368421052633</v>
      </c>
    </row>
    <row r="108" spans="2:7" x14ac:dyDescent="0.2">
      <c r="B108" s="60">
        <f t="shared" si="6"/>
        <v>1986</v>
      </c>
      <c r="C108" s="2">
        <v>1985.8648000000001</v>
      </c>
      <c r="D108" s="2">
        <v>13.0853</v>
      </c>
      <c r="F108" s="58">
        <f>CANSIM!IW27/CANSIM!IC27</f>
        <v>2.1711898584138596</v>
      </c>
      <c r="G108" s="59">
        <f t="shared" si="7"/>
        <v>22.956666666666671</v>
      </c>
    </row>
    <row r="109" spans="2:7" x14ac:dyDescent="0.2">
      <c r="B109" s="60">
        <f t="shared" si="6"/>
        <v>1987</v>
      </c>
      <c r="D109" s="2">
        <f>AVERAGE(D108,D110)</f>
        <v>13.934950000000001</v>
      </c>
      <c r="F109" s="58">
        <f>CANSIM!IW28/CANSIM!IC28</f>
        <v>1.8990418642171674</v>
      </c>
      <c r="G109" s="59">
        <f t="shared" si="7"/>
        <v>24.447280701754391</v>
      </c>
    </row>
    <row r="110" spans="2:7" x14ac:dyDescent="0.2">
      <c r="B110" s="60">
        <f t="shared" si="6"/>
        <v>1988</v>
      </c>
      <c r="C110" s="2">
        <v>1988.3018999999999</v>
      </c>
      <c r="D110" s="2">
        <v>14.784599999999999</v>
      </c>
      <c r="F110" s="58">
        <f>CANSIM!IW29/CANSIM!IC29</f>
        <v>1.1562847030814338</v>
      </c>
      <c r="G110" s="59">
        <f t="shared" si="7"/>
        <v>25.937894736842107</v>
      </c>
    </row>
    <row r="111" spans="2:7" x14ac:dyDescent="0.2">
      <c r="B111" s="60">
        <f t="shared" si="6"/>
        <v>1989</v>
      </c>
      <c r="C111" s="2">
        <v>1989.2168999999999</v>
      </c>
      <c r="D111" s="2">
        <v>14.4915</v>
      </c>
      <c r="F111" s="58">
        <f>CANSIM!IW30/CANSIM!IC30</f>
        <v>1.7578495205052531</v>
      </c>
      <c r="G111" s="59">
        <f t="shared" si="7"/>
        <v>25.423684210526318</v>
      </c>
    </row>
    <row r="112" spans="2:7" x14ac:dyDescent="0.2">
      <c r="B112" s="60">
        <f t="shared" si="6"/>
        <v>1990</v>
      </c>
      <c r="C112" s="2">
        <v>1989.9329</v>
      </c>
      <c r="D112" s="2">
        <v>13.578799999999999</v>
      </c>
      <c r="F112" s="58">
        <f>CANSIM!IW31/CANSIM!IC31</f>
        <v>2.2238977588984912</v>
      </c>
      <c r="G112" s="59">
        <f t="shared" si="7"/>
        <v>23.822456140350877</v>
      </c>
    </row>
    <row r="113" spans="2:7" x14ac:dyDescent="0.2">
      <c r="B113" s="60">
        <f t="shared" si="6"/>
        <v>1991</v>
      </c>
      <c r="C113" s="2">
        <v>1991.4957999999999</v>
      </c>
      <c r="D113" s="2">
        <v>13.394500000000001</v>
      </c>
      <c r="F113" s="58">
        <f>CANSIM!IW32/CANSIM!IC32</f>
        <v>2.2375438434823676</v>
      </c>
      <c r="G113" s="59">
        <f t="shared" si="7"/>
        <v>23.499122807017546</v>
      </c>
    </row>
    <row r="114" spans="2:7" x14ac:dyDescent="0.2">
      <c r="B114" s="60">
        <f t="shared" si="6"/>
        <v>1992</v>
      </c>
      <c r="C114" s="2">
        <v>1991.8471999999999</v>
      </c>
      <c r="D114" s="2">
        <v>12.6577</v>
      </c>
      <c r="F114" s="58">
        <f>CANSIM!IW33/CANSIM!IC33</f>
        <v>2.1071133690873793</v>
      </c>
      <c r="G114" s="59">
        <f t="shared" si="7"/>
        <v>22.206491228070178</v>
      </c>
    </row>
    <row r="115" spans="2:7" x14ac:dyDescent="0.2">
      <c r="B115" s="60">
        <f t="shared" si="6"/>
        <v>1993</v>
      </c>
      <c r="C115" s="2">
        <v>1993.0389</v>
      </c>
      <c r="D115" s="2">
        <v>12.3729</v>
      </c>
      <c r="F115" s="58">
        <f>CANSIM!IW34/CANSIM!IC34</f>
        <v>2.1751365215952343</v>
      </c>
      <c r="G115" s="59">
        <f t="shared" si="7"/>
        <v>21.70684210526316</v>
      </c>
    </row>
    <row r="116" spans="2:7" x14ac:dyDescent="0.2">
      <c r="B116" s="60">
        <f t="shared" si="6"/>
        <v>1994</v>
      </c>
      <c r="C116" s="2">
        <v>1993.8815</v>
      </c>
      <c r="D116" s="2">
        <v>12.917</v>
      </c>
      <c r="F116" s="58">
        <f>CANSIM!IW35/CANSIM!IC35</f>
        <v>2.0616564387626322</v>
      </c>
      <c r="G116" s="59">
        <f t="shared" si="7"/>
        <v>22.661403508771933</v>
      </c>
    </row>
    <row r="117" spans="2:7" x14ac:dyDescent="0.2">
      <c r="B117" s="60">
        <f t="shared" si="6"/>
        <v>1995</v>
      </c>
      <c r="C117" s="2">
        <v>1994.9005</v>
      </c>
      <c r="D117" s="2">
        <v>13.126200000000001</v>
      </c>
      <c r="F117" s="58">
        <f>CANSIM!IW36/CANSIM!IC36</f>
        <v>2.1747360180430384</v>
      </c>
      <c r="G117" s="59">
        <f t="shared" si="7"/>
        <v>23.028421052631582</v>
      </c>
    </row>
    <row r="118" spans="2:7" x14ac:dyDescent="0.2">
      <c r="B118" s="60">
        <f t="shared" si="6"/>
        <v>1996</v>
      </c>
      <c r="C118" s="2">
        <v>1996.2801999999999</v>
      </c>
      <c r="D118" s="2">
        <v>12.992100000000001</v>
      </c>
      <c r="F118" s="58">
        <f>CANSIM!IW37/CANSIM!IC37</f>
        <v>2.418249349380543</v>
      </c>
      <c r="G118" s="59">
        <f t="shared" si="7"/>
        <v>22.793157894736844</v>
      </c>
    </row>
    <row r="119" spans="2:7" x14ac:dyDescent="0.2">
      <c r="B119" s="60">
        <f t="shared" si="6"/>
        <v>1997</v>
      </c>
      <c r="D119" s="2">
        <f>AVERAGE(D118,D120)</f>
        <v>13.5488</v>
      </c>
      <c r="F119" s="58">
        <f>CANSIM!IW38/CANSIM!IC38</f>
        <v>2.0877659097028993</v>
      </c>
      <c r="G119" s="59">
        <f t="shared" si="7"/>
        <v>23.76982456140351</v>
      </c>
    </row>
    <row r="120" spans="2:7" x14ac:dyDescent="0.2">
      <c r="B120" s="60">
        <f t="shared" si="6"/>
        <v>1998</v>
      </c>
      <c r="C120" s="2">
        <v>1998.2425000000001</v>
      </c>
      <c r="D120" s="2">
        <v>14.105499999999999</v>
      </c>
      <c r="F120" s="58">
        <f>CANSIM!IW39/CANSIM!IC39</f>
        <v>2.1938459146086635</v>
      </c>
      <c r="G120" s="59">
        <f t="shared" si="7"/>
        <v>24.746491228070177</v>
      </c>
    </row>
    <row r="121" spans="2:7" x14ac:dyDescent="0.2">
      <c r="B121" s="60">
        <f t="shared" si="6"/>
        <v>1999</v>
      </c>
      <c r="C121" s="2">
        <v>1999.0534</v>
      </c>
      <c r="D121" s="2">
        <v>13.31</v>
      </c>
      <c r="F121" s="58">
        <f>CANSIM!IW40/CANSIM!IC40</f>
        <v>2.5273866198947634</v>
      </c>
      <c r="G121" s="59">
        <f t="shared" si="7"/>
        <v>23.350877192982459</v>
      </c>
    </row>
    <row r="122" spans="2:7" x14ac:dyDescent="0.2">
      <c r="B122" s="60">
        <f t="shared" si="6"/>
        <v>2000</v>
      </c>
      <c r="C122" s="2">
        <v>1999.7973999999999</v>
      </c>
      <c r="D122" s="2">
        <v>13.5862</v>
      </c>
      <c r="F122" s="58">
        <f>CANSIM!IW41/CANSIM!IC41</f>
        <v>2.3702418838460582</v>
      </c>
      <c r="G122" s="59">
        <f t="shared" si="7"/>
        <v>23.83543859649123</v>
      </c>
    </row>
    <row r="123" spans="2:7" x14ac:dyDescent="0.2">
      <c r="B123" s="60">
        <f t="shared" si="6"/>
        <v>2001</v>
      </c>
      <c r="C123" s="2">
        <v>2001.0211999999999</v>
      </c>
      <c r="D123" s="2">
        <v>14.6578</v>
      </c>
      <c r="F123" s="58">
        <f>CANSIM!IW42/CANSIM!IC42</f>
        <v>1.8674762253108999</v>
      </c>
      <c r="G123" s="59">
        <f t="shared" si="7"/>
        <v>25.715438596491229</v>
      </c>
    </row>
    <row r="124" spans="2:7" x14ac:dyDescent="0.2">
      <c r="B124" s="60">
        <f t="shared" si="6"/>
        <v>2002</v>
      </c>
      <c r="C124" s="2">
        <v>2002.1255000000001</v>
      </c>
      <c r="D124" s="2">
        <v>14.5739</v>
      </c>
      <c r="F124" s="58">
        <f>CANSIM!IW43/CANSIM!IC43</f>
        <v>1.7205988282750673</v>
      </c>
      <c r="G124" s="59">
        <f t="shared" si="7"/>
        <v>25.568245614035089</v>
      </c>
    </row>
    <row r="125" spans="2:7" x14ac:dyDescent="0.2">
      <c r="B125" s="60">
        <f t="shared" si="6"/>
        <v>2003</v>
      </c>
      <c r="C125" s="2">
        <v>2003.4057</v>
      </c>
      <c r="D125" s="2">
        <v>14.130100000000001</v>
      </c>
      <c r="F125" s="58">
        <f>CANSIM!IW44/CANSIM!IC44</f>
        <v>2.1243344946294362</v>
      </c>
      <c r="G125" s="59">
        <f t="shared" si="7"/>
        <v>24.78964912280702</v>
      </c>
    </row>
    <row r="126" spans="2:7" x14ac:dyDescent="0.2">
      <c r="B126" s="60">
        <f t="shared" si="6"/>
        <v>2004</v>
      </c>
      <c r="C126" s="2">
        <v>2004.0313000000001</v>
      </c>
      <c r="D126" s="2">
        <v>13.2928</v>
      </c>
      <c r="F126" s="58">
        <f>CANSIM!IW45/CANSIM!IC45</f>
        <v>2.5555978248707678</v>
      </c>
      <c r="G126" s="59">
        <f t="shared" si="7"/>
        <v>23.320701754385965</v>
      </c>
    </row>
    <row r="127" spans="2:7" x14ac:dyDescent="0.2">
      <c r="B127" s="60">
        <f t="shared" si="6"/>
        <v>2005</v>
      </c>
      <c r="C127" s="2">
        <v>2005.1371999999999</v>
      </c>
      <c r="D127" s="2">
        <v>13.2759</v>
      </c>
      <c r="F127" s="58">
        <f>CANSIM!IW46/CANSIM!IC46</f>
        <v>2.6596076407972813</v>
      </c>
      <c r="G127" s="59">
        <f t="shared" si="7"/>
        <v>23.29105263157895</v>
      </c>
    </row>
    <row r="128" spans="2:7" x14ac:dyDescent="0.2">
      <c r="B128" s="60">
        <f t="shared" si="6"/>
        <v>2006</v>
      </c>
      <c r="C128" s="2">
        <v>2006.2461000000001</v>
      </c>
      <c r="D128" s="2">
        <v>13.3847</v>
      </c>
      <c r="F128" s="58">
        <f>CANSIM!IW47/CANSIM!IC47</f>
        <v>2.4636211674657984</v>
      </c>
      <c r="G128" s="59">
        <f t="shared" si="7"/>
        <v>23.481929824561405</v>
      </c>
    </row>
    <row r="129" spans="2:7" x14ac:dyDescent="0.2">
      <c r="B129" s="60">
        <f t="shared" si="6"/>
        <v>2007</v>
      </c>
      <c r="C129" s="2">
        <v>2006.9998000000001</v>
      </c>
      <c r="D129" s="2">
        <v>14.071099999999999</v>
      </c>
      <c r="F129" s="58">
        <f>CANSIM!IW48/CANSIM!IC48</f>
        <v>2.2372965933571072</v>
      </c>
      <c r="G129" s="59">
        <f t="shared" si="7"/>
        <v>24.686140350877196</v>
      </c>
    </row>
    <row r="130" spans="2:7" x14ac:dyDescent="0.2">
      <c r="B130" s="60">
        <f t="shared" si="6"/>
        <v>2008</v>
      </c>
      <c r="C130" s="2">
        <v>2007.9059</v>
      </c>
      <c r="D130" s="2">
        <v>13.401199999999999</v>
      </c>
      <c r="F130" s="58">
        <f>CANSIM!IW49/CANSIM!IC49</f>
        <v>2.7180201712736198</v>
      </c>
      <c r="G130" s="59">
        <f t="shared" si="7"/>
        <v>23.510877192982456</v>
      </c>
    </row>
    <row r="131" spans="2:7" x14ac:dyDescent="0.2">
      <c r="B131" s="60">
        <f t="shared" si="6"/>
        <v>2009</v>
      </c>
      <c r="C131" s="2">
        <v>2008.9157</v>
      </c>
      <c r="D131" s="2">
        <v>13.216900000000001</v>
      </c>
      <c r="F131" s="58">
        <f>CANSIM!IW50/CANSIM!IC50</f>
        <v>2.6958157389635318</v>
      </c>
      <c r="G131" s="59">
        <f t="shared" si="7"/>
        <v>23.187543859649125</v>
      </c>
    </row>
    <row r="132" spans="2:7" x14ac:dyDescent="0.2">
      <c r="B132" s="60">
        <f t="shared" si="6"/>
        <v>2010</v>
      </c>
      <c r="C132" s="2">
        <v>2010.1224</v>
      </c>
      <c r="D132" s="2">
        <v>13.5685</v>
      </c>
      <c r="F132" s="58">
        <f>CANSIM!IW51/CANSIM!IC51</f>
        <v>2.6925392636622174</v>
      </c>
      <c r="G132" s="59">
        <f t="shared" si="7"/>
        <v>23.804385964912282</v>
      </c>
    </row>
    <row r="133" spans="2:7" x14ac:dyDescent="0.2">
      <c r="B133" s="60">
        <f t="shared" si="6"/>
        <v>2011</v>
      </c>
      <c r="C133" s="2">
        <v>2010.7569000000001</v>
      </c>
      <c r="D133" s="2">
        <v>13.107799999999999</v>
      </c>
      <c r="F133" s="58">
        <f>CANSIM!IW52/CANSIM!IC52</f>
        <v>2.8330700170528638</v>
      </c>
      <c r="G133" s="59">
        <f t="shared" si="7"/>
        <v>22.996140350877194</v>
      </c>
    </row>
    <row r="134" spans="2:7" x14ac:dyDescent="0.2">
      <c r="B134" s="60">
        <f t="shared" si="6"/>
        <v>2012</v>
      </c>
      <c r="C134" s="2">
        <v>2012</v>
      </c>
      <c r="D134" s="2">
        <v>13.85</v>
      </c>
      <c r="F134" s="58">
        <f>CANSIM!IW53/CANSIM!IC53</f>
        <v>2.7681201110828364</v>
      </c>
      <c r="G134" s="59">
        <f t="shared" si="7"/>
        <v>24.298245614035089</v>
      </c>
    </row>
    <row r="135" spans="2:7" x14ac:dyDescent="0.2">
      <c r="B135" s="60">
        <f t="shared" si="6"/>
        <v>2013</v>
      </c>
      <c r="C135" s="2">
        <v>2013</v>
      </c>
      <c r="D135" s="2">
        <v>12.86</v>
      </c>
      <c r="F135" s="58">
        <f>CANSIM!IW54/CANSIM!IC54</f>
        <v>3.5185492605601727</v>
      </c>
      <c r="G135" s="59">
        <f t="shared" si="7"/>
        <v>22.561403508771932</v>
      </c>
    </row>
    <row r="136" spans="2:7" x14ac:dyDescent="0.2">
      <c r="B136" s="60"/>
    </row>
    <row r="137" spans="2:7" x14ac:dyDescent="0.2">
      <c r="B137" s="60"/>
    </row>
    <row r="138" spans="2:7" x14ac:dyDescent="0.2">
      <c r="B138" s="60"/>
    </row>
    <row r="139" spans="2:7" x14ac:dyDescent="0.2">
      <c r="B139" s="60"/>
    </row>
    <row r="140" spans="2:7" x14ac:dyDescent="0.2">
      <c r="B140" s="60"/>
    </row>
    <row r="141" spans="2:7" x14ac:dyDescent="0.2">
      <c r="B141" s="60"/>
    </row>
    <row r="142" spans="2:7" x14ac:dyDescent="0.2">
      <c r="B142" s="60"/>
    </row>
    <row r="143" spans="2:7" x14ac:dyDescent="0.2">
      <c r="B143" s="60"/>
    </row>
    <row r="144" spans="2:7" x14ac:dyDescent="0.2">
      <c r="B144" s="60"/>
    </row>
    <row r="145" spans="2:2" x14ac:dyDescent="0.2">
      <c r="B145" s="60"/>
    </row>
    <row r="146" spans="2:2" x14ac:dyDescent="0.2">
      <c r="B146" s="60"/>
    </row>
    <row r="147" spans="2:2" x14ac:dyDescent="0.2">
      <c r="B147" s="60"/>
    </row>
    <row r="148" spans="2:2" x14ac:dyDescent="0.2">
      <c r="B148" s="60"/>
    </row>
    <row r="149" spans="2:2" x14ac:dyDescent="0.2">
      <c r="B149" s="60"/>
    </row>
    <row r="150" spans="2:2" x14ac:dyDescent="0.2">
      <c r="B150" s="60"/>
    </row>
    <row r="151" spans="2:2" x14ac:dyDescent="0.2">
      <c r="B151" s="60"/>
    </row>
    <row r="152" spans="2:2" x14ac:dyDescent="0.2">
      <c r="B152" s="60"/>
    </row>
    <row r="153" spans="2:2" x14ac:dyDescent="0.2">
      <c r="B153" s="60"/>
    </row>
    <row r="154" spans="2:2" x14ac:dyDescent="0.2">
      <c r="B154" s="60"/>
    </row>
    <row r="155" spans="2:2" x14ac:dyDescent="0.2">
      <c r="B155" s="60"/>
    </row>
    <row r="156" spans="2:2" x14ac:dyDescent="0.2">
      <c r="B156" s="60"/>
    </row>
    <row r="157" spans="2:2" x14ac:dyDescent="0.2">
      <c r="B157" s="60"/>
    </row>
    <row r="158" spans="2:2" x14ac:dyDescent="0.2">
      <c r="B158" s="60"/>
    </row>
    <row r="159" spans="2:2" x14ac:dyDescent="0.2">
      <c r="B159" s="60"/>
    </row>
    <row r="160" spans="2:2" x14ac:dyDescent="0.2">
      <c r="B160" s="60"/>
    </row>
    <row r="161" spans="2:2" x14ac:dyDescent="0.2">
      <c r="B161" s="60"/>
    </row>
    <row r="162" spans="2:2" x14ac:dyDescent="0.2">
      <c r="B162" s="60"/>
    </row>
    <row r="163" spans="2:2" x14ac:dyDescent="0.2">
      <c r="B163" s="60"/>
    </row>
    <row r="164" spans="2:2" x14ac:dyDescent="0.2">
      <c r="B164" s="60"/>
    </row>
    <row r="165" spans="2:2" x14ac:dyDescent="0.2">
      <c r="B165" s="60"/>
    </row>
    <row r="166" spans="2:2" x14ac:dyDescent="0.2">
      <c r="B166" s="60"/>
    </row>
    <row r="167" spans="2:2" x14ac:dyDescent="0.2">
      <c r="B167" s="60"/>
    </row>
    <row r="168" spans="2:2" x14ac:dyDescent="0.2">
      <c r="B168" s="60"/>
    </row>
    <row r="169" spans="2:2" x14ac:dyDescent="0.2">
      <c r="B169" s="60"/>
    </row>
    <row r="170" spans="2:2" x14ac:dyDescent="0.2">
      <c r="B170" s="60"/>
    </row>
    <row r="171" spans="2:2" x14ac:dyDescent="0.2">
      <c r="B171" s="60"/>
    </row>
    <row r="172" spans="2:2" x14ac:dyDescent="0.2">
      <c r="B172" s="60"/>
    </row>
    <row r="173" spans="2:2" x14ac:dyDescent="0.2">
      <c r="B173" s="60"/>
    </row>
    <row r="174" spans="2:2" x14ac:dyDescent="0.2">
      <c r="B174" s="60"/>
    </row>
    <row r="175" spans="2:2" x14ac:dyDescent="0.2">
      <c r="B175" s="60"/>
    </row>
    <row r="176" spans="2:2" x14ac:dyDescent="0.2">
      <c r="B176" s="60"/>
    </row>
    <row r="177" spans="2:2" x14ac:dyDescent="0.2">
      <c r="B177" s="60"/>
    </row>
    <row r="178" spans="2:2" x14ac:dyDescent="0.2">
      <c r="B178" s="60"/>
    </row>
    <row r="179" spans="2:2" x14ac:dyDescent="0.2">
      <c r="B179" s="60"/>
    </row>
    <row r="180" spans="2:2" x14ac:dyDescent="0.2">
      <c r="B180" s="60"/>
    </row>
    <row r="181" spans="2:2" x14ac:dyDescent="0.2">
      <c r="B181" s="60"/>
    </row>
    <row r="182" spans="2:2" x14ac:dyDescent="0.2">
      <c r="B182" s="60"/>
    </row>
  </sheetData>
  <sortState ref="C191:D234">
    <sortCondition ref="C191"/>
  </sortState>
  <phoneticPr fontId="0" type="noConversion"/>
  <hyperlinks>
    <hyperlink ref="A25" r:id="rId1"/>
  </hyperlinks>
  <pageMargins left="0.75" right="0.75" top="1" bottom="1" header="0.5" footer="0.5"/>
  <pageSetup orientation="portrait" verticalDpi="300"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
  <sheetViews>
    <sheetView workbookViewId="0">
      <pane xSplit="2" ySplit="4" topLeftCell="C5" activePane="bottomRight" state="frozen"/>
      <selection pane="topRight" activeCell="B1" sqref="B1"/>
      <selection pane="bottomLeft" activeCell="A7" sqref="A7"/>
      <selection pane="bottomRight" activeCell="A41" sqref="A41"/>
    </sheetView>
  </sheetViews>
  <sheetFormatPr defaultRowHeight="15" x14ac:dyDescent="0.25"/>
  <cols>
    <col min="1" max="1" width="9.140625" style="17"/>
    <col min="2" max="9" width="9.140625" style="19"/>
    <col min="10" max="10" width="9.140625" style="17"/>
    <col min="11" max="13" width="11.42578125" style="26" customWidth="1"/>
    <col min="14" max="17" width="11.42578125" style="17" customWidth="1"/>
    <col min="18" max="19" width="10.140625" style="17" bestFit="1" customWidth="1"/>
    <col min="20" max="16384" width="9.140625" style="17"/>
  </cols>
  <sheetData>
    <row r="1" spans="1:30" x14ac:dyDescent="0.25">
      <c r="B1" s="20" t="s">
        <v>121</v>
      </c>
      <c r="K1" s="28" t="s">
        <v>49</v>
      </c>
    </row>
    <row r="2" spans="1:30" x14ac:dyDescent="0.25">
      <c r="B2" s="20" t="s">
        <v>118</v>
      </c>
      <c r="K2" s="28" t="s">
        <v>117</v>
      </c>
      <c r="U2" s="17" t="s">
        <v>48</v>
      </c>
    </row>
    <row r="3" spans="1:30" x14ac:dyDescent="0.25">
      <c r="K3" s="28" t="s">
        <v>122</v>
      </c>
    </row>
    <row r="4" spans="1:30" x14ac:dyDescent="0.25">
      <c r="A4" s="45" t="s">
        <v>18</v>
      </c>
      <c r="B4" s="19" t="s">
        <v>47</v>
      </c>
      <c r="C4" s="19" t="s">
        <v>45</v>
      </c>
      <c r="D4" s="19" t="s">
        <v>46</v>
      </c>
      <c r="E4" s="19" t="s">
        <v>17</v>
      </c>
      <c r="F4" s="19" t="s">
        <v>99</v>
      </c>
      <c r="G4" s="19" t="s">
        <v>100</v>
      </c>
      <c r="H4" s="19" t="s">
        <v>101</v>
      </c>
      <c r="I4" s="19" t="s">
        <v>102</v>
      </c>
      <c r="J4" s="19" t="s">
        <v>103</v>
      </c>
      <c r="K4" s="25" t="s">
        <v>47</v>
      </c>
      <c r="L4" s="25" t="s">
        <v>45</v>
      </c>
      <c r="M4" s="25" t="s">
        <v>46</v>
      </c>
      <c r="N4" s="25" t="s">
        <v>17</v>
      </c>
      <c r="O4" s="25" t="s">
        <v>99</v>
      </c>
      <c r="P4" s="25" t="s">
        <v>100</v>
      </c>
      <c r="Q4" s="25" t="s">
        <v>101</v>
      </c>
      <c r="R4" s="25" t="s">
        <v>102</v>
      </c>
      <c r="S4" s="25" t="s">
        <v>103</v>
      </c>
      <c r="T4" s="31" t="s">
        <v>18</v>
      </c>
      <c r="U4" s="29" t="s">
        <v>47</v>
      </c>
      <c r="V4" s="29" t="s">
        <v>45</v>
      </c>
      <c r="W4" s="29" t="s">
        <v>46</v>
      </c>
      <c r="X4" s="29" t="s">
        <v>17</v>
      </c>
      <c r="Y4" s="29" t="s">
        <v>99</v>
      </c>
      <c r="Z4" s="29" t="s">
        <v>100</v>
      </c>
      <c r="AA4" s="29" t="s">
        <v>101</v>
      </c>
      <c r="AB4" s="29" t="s">
        <v>102</v>
      </c>
      <c r="AC4" s="29" t="s">
        <v>103</v>
      </c>
      <c r="AD4" s="29"/>
    </row>
    <row r="5" spans="1:30" x14ac:dyDescent="0.25">
      <c r="A5" s="17">
        <v>1966</v>
      </c>
      <c r="B5" s="32">
        <f>SUM(CANSIM!BB7:BJ7)+SUM(Potato!R10:T10)/2.47</f>
        <v>426278.54251012148</v>
      </c>
      <c r="C5" s="19">
        <f>SUM(CANSIM!EF7:ET7)+Potato!U10/2.471</f>
        <v>1919480.675839741</v>
      </c>
      <c r="D5" s="19">
        <f>SUM(CANSIM!FJ7:FX7)+Potato!V10/2.471</f>
        <v>3192034.5811412386</v>
      </c>
      <c r="E5" s="32">
        <f>SUM(B5:D5)</f>
        <v>5537793.7994911009</v>
      </c>
      <c r="F5" s="19">
        <f>SUM(CANSIM!IX7:JS7)+Potato!W10/2.471</f>
        <v>3444815.0141643058</v>
      </c>
      <c r="G5" s="19">
        <f>SUM(CANSIM!KP7:LK7)+Potato!X10/2.471</f>
        <v>10732639.90287333</v>
      </c>
      <c r="H5" s="19">
        <f>SUM(CANSIM!MI7:ND7)+Potato!Y10/2.471</f>
        <v>6930079.2391744237</v>
      </c>
      <c r="I5" s="19">
        <f>SUM(F5:H5)</f>
        <v>21107534.156212062</v>
      </c>
      <c r="J5" s="48">
        <f>SUM(I5,E5)</f>
        <v>26645327.955703162</v>
      </c>
      <c r="K5" s="27">
        <f>MAX(cropland!B23,B5)</f>
        <v>461482</v>
      </c>
      <c r="L5" s="27">
        <f>MAX(cropland!C23,C5)</f>
        <v>2090775.9999999998</v>
      </c>
      <c r="M5" s="27">
        <f>MAX(cropland!D23,D5)</f>
        <v>3382662</v>
      </c>
      <c r="N5" s="27">
        <f t="shared" ref="N5:N43" si="0">SUM(K5:M5)</f>
        <v>5934920</v>
      </c>
      <c r="O5" s="27">
        <f>MAX(cropland!E23,F5)</f>
        <v>3518208</v>
      </c>
      <c r="P5" s="27">
        <f>MAX(cropland!F23,G5)</f>
        <v>10933892</v>
      </c>
      <c r="Q5" s="27">
        <f>MAX(cropland!G23,H5)</f>
        <v>7166035</v>
      </c>
      <c r="R5" s="27">
        <f>SUM(O5:Q5)</f>
        <v>21618135</v>
      </c>
      <c r="S5" s="27">
        <f>SUM(R5,N5)</f>
        <v>27553055</v>
      </c>
      <c r="T5" s="31">
        <f t="shared" ref="T5:T51" si="1">A5</f>
        <v>1966</v>
      </c>
      <c r="U5" s="24">
        <f t="shared" ref="U5:U44" si="2">B5/K5</f>
        <v>0.92371651009166444</v>
      </c>
      <c r="V5" s="24">
        <f t="shared" ref="V5:V44" si="3">C5/L5</f>
        <v>0.91807093435152365</v>
      </c>
      <c r="W5" s="24">
        <f t="shared" ref="W5:Y44" si="4">D5/M5</f>
        <v>0.94364573851636335</v>
      </c>
      <c r="X5" s="24">
        <f t="shared" si="4"/>
        <v>0.93308651161112555</v>
      </c>
      <c r="Y5" s="24">
        <f t="shared" si="4"/>
        <v>0.97913909983841374</v>
      </c>
      <c r="Z5" s="24">
        <f t="shared" ref="Z5" si="5">G5/P5</f>
        <v>0.98159373650968296</v>
      </c>
      <c r="AA5" s="24">
        <f t="shared" ref="AA5" si="6">H5/Q5</f>
        <v>0.96707303818281987</v>
      </c>
      <c r="AB5" s="24">
        <f t="shared" ref="AB5" si="7">I5/R5</f>
        <v>0.97638090224767593</v>
      </c>
      <c r="AC5" s="24">
        <f t="shared" ref="AC5" si="8">J5/S5</f>
        <v>0.96705530314889443</v>
      </c>
    </row>
    <row r="6" spans="1:30" x14ac:dyDescent="0.25">
      <c r="A6" s="17">
        <f t="shared" ref="A6:A51" si="9">A5+1</f>
        <v>1967</v>
      </c>
      <c r="B6" s="32">
        <f>SUM(CANSIM!BB8:BJ8)+SUM(Potato!R11:T11)/2.47</f>
        <v>414682.79352226719</v>
      </c>
      <c r="C6" s="19">
        <f>SUM(CANSIM!EF8:ET8)+Potato!U11/2.471</f>
        <v>1845833.3063537029</v>
      </c>
      <c r="D6" s="19">
        <f>SUM(CANSIM!FJ8:FX8)+Potato!V11/2.471</f>
        <v>3186275.333872926</v>
      </c>
      <c r="E6" s="32">
        <f t="shared" ref="E6:E52" si="10">SUM(B6:D6)</f>
        <v>5446791.4337488962</v>
      </c>
      <c r="F6" s="19">
        <f>SUM(CANSIM!IX8:JS8)+Potato!W11/2.471</f>
        <v>3443224.4030756778</v>
      </c>
      <c r="G6" s="19">
        <f>SUM(CANSIM!KP8:LK8)+Potato!X11/2.471</f>
        <v>10524237.555645488</v>
      </c>
      <c r="H6" s="19">
        <f>SUM(CANSIM!MI8:ND8)+Potato!Y11/2.471</f>
        <v>6963965.1558073657</v>
      </c>
      <c r="I6" s="19">
        <f t="shared" ref="I6:I52" si="11">SUM(F6:H6)</f>
        <v>20931427.114528533</v>
      </c>
      <c r="J6" s="48">
        <f t="shared" ref="J6:J52" si="12">SUM(I6,E6)</f>
        <v>26378218.54827743</v>
      </c>
      <c r="K6" s="27">
        <f>MAX(cropland!B24,B6)</f>
        <v>443376.8</v>
      </c>
      <c r="L6" s="27">
        <f>MAX(cropland!C24,C6)</f>
        <v>2023664.1999999997</v>
      </c>
      <c r="M6" s="27">
        <f>MAX(cropland!D24,D6)</f>
        <v>3341962.8000000003</v>
      </c>
      <c r="N6" s="27">
        <f t="shared" si="0"/>
        <v>5809003.7999999998</v>
      </c>
      <c r="O6" s="27">
        <f>MAX(cropland!E24,F6)</f>
        <v>3552913.1999999997</v>
      </c>
      <c r="P6" s="27">
        <f>MAX(cropland!F24,G6)</f>
        <v>10959865.4</v>
      </c>
      <c r="Q6" s="27">
        <f>MAX(cropland!G24,H6)</f>
        <v>7197186.3999999994</v>
      </c>
      <c r="R6" s="27">
        <f t="shared" ref="R6:R52" si="13">SUM(O6:Q6)</f>
        <v>21709965</v>
      </c>
      <c r="S6" s="27">
        <f t="shared" ref="S6:S52" si="14">SUM(R6,N6)</f>
        <v>27518968.800000001</v>
      </c>
      <c r="T6" s="31">
        <f t="shared" si="1"/>
        <v>1967</v>
      </c>
      <c r="U6" s="24">
        <f t="shared" si="2"/>
        <v>0.93528302230127336</v>
      </c>
      <c r="V6" s="24">
        <f t="shared" si="3"/>
        <v>0.91212430716207915</v>
      </c>
      <c r="W6" s="24">
        <f t="shared" si="4"/>
        <v>0.9534143629225692</v>
      </c>
      <c r="X6" s="24">
        <f t="shared" ref="X6:X52" si="15">E6/N6</f>
        <v>0.93764638848211745</v>
      </c>
      <c r="Y6" s="24">
        <f t="shared" ref="Y6:Y52" si="16">F6/O6</f>
        <v>0.96912708227031219</v>
      </c>
      <c r="Z6" s="24">
        <f t="shared" ref="Z6:Z52" si="17">G6/P6</f>
        <v>0.96025244576867597</v>
      </c>
      <c r="AA6" s="24">
        <f t="shared" ref="AA6:AA52" si="18">H6/Q6</f>
        <v>0.96759549756935104</v>
      </c>
      <c r="AB6" s="24">
        <f t="shared" ref="AB6:AB52" si="19">I6/R6</f>
        <v>0.96413914598796147</v>
      </c>
      <c r="AC6" s="24">
        <f t="shared" ref="AC6:AC52" si="20">J6/S6</f>
        <v>0.95854676605023914</v>
      </c>
    </row>
    <row r="7" spans="1:30" x14ac:dyDescent="0.25">
      <c r="A7" s="17">
        <f t="shared" si="9"/>
        <v>1968</v>
      </c>
      <c r="B7" s="32">
        <f>SUM(CANSIM!BB9:BJ9)+SUM(Potato!R12:T12)/2.47</f>
        <v>398028.13765182183</v>
      </c>
      <c r="C7" s="19">
        <f>SUM(CANSIM!EF9:ET9)+Potato!U12/2.471</f>
        <v>1760728.6118980169</v>
      </c>
      <c r="D7" s="19">
        <f>SUM(CANSIM!FJ9:FX9)+Potato!V12/2.471</f>
        <v>3096061.2505058679</v>
      </c>
      <c r="E7" s="32">
        <f t="shared" si="10"/>
        <v>5254818.0000557061</v>
      </c>
      <c r="F7" s="19">
        <f>SUM(CANSIM!IX9:JS9)+Potato!W12/2.471</f>
        <v>3467524.4030756778</v>
      </c>
      <c r="G7" s="19">
        <f>SUM(CANSIM!KP9:LK9)+Potato!X12/2.471</f>
        <v>10598835.208417645</v>
      </c>
      <c r="H7" s="19">
        <f>SUM(CANSIM!MI9:ND9)+Potato!Y12/2.471</f>
        <v>6978974.5447187377</v>
      </c>
      <c r="I7" s="19">
        <f t="shared" si="11"/>
        <v>21045334.156212062</v>
      </c>
      <c r="J7" s="48">
        <f t="shared" si="12"/>
        <v>26300152.15626777</v>
      </c>
      <c r="K7" s="27">
        <f>MAX(cropland!B25,B7)</f>
        <v>425271.6</v>
      </c>
      <c r="L7" s="27">
        <f>MAX(cropland!C25,C7)</f>
        <v>1956552.4</v>
      </c>
      <c r="M7" s="27">
        <f>MAX(cropland!D25,D7)</f>
        <v>3301263.6</v>
      </c>
      <c r="N7" s="27">
        <f t="shared" si="0"/>
        <v>5683087.5999999996</v>
      </c>
      <c r="O7" s="27">
        <f>MAX(cropland!E25,F7)</f>
        <v>3587618.4</v>
      </c>
      <c r="P7" s="27">
        <f>MAX(cropland!F25,G7)</f>
        <v>10985838.799999999</v>
      </c>
      <c r="Q7" s="27">
        <f>MAX(cropland!G25,H7)</f>
        <v>7228337.7999999998</v>
      </c>
      <c r="R7" s="27">
        <f t="shared" si="13"/>
        <v>21801795</v>
      </c>
      <c r="S7" s="27">
        <f t="shared" si="14"/>
        <v>27484882.600000001</v>
      </c>
      <c r="T7" s="31">
        <f t="shared" si="1"/>
        <v>1968</v>
      </c>
      <c r="U7" s="24">
        <f t="shared" si="2"/>
        <v>0.9359386746065852</v>
      </c>
      <c r="V7" s="24">
        <f t="shared" si="3"/>
        <v>0.89991385454231487</v>
      </c>
      <c r="W7" s="24">
        <f t="shared" si="4"/>
        <v>0.93784127099267922</v>
      </c>
      <c r="X7" s="24">
        <f t="shared" si="15"/>
        <v>0.92464138685029362</v>
      </c>
      <c r="Y7" s="24">
        <f t="shared" si="16"/>
        <v>0.9665254261923949</v>
      </c>
      <c r="Z7" s="24">
        <f t="shared" si="17"/>
        <v>0.96477250407293846</v>
      </c>
      <c r="AA7" s="24">
        <f t="shared" si="18"/>
        <v>0.96550199199582754</v>
      </c>
      <c r="AB7" s="24">
        <f t="shared" si="19"/>
        <v>0.96530281824097797</v>
      </c>
      <c r="AC7" s="24">
        <f t="shared" si="20"/>
        <v>0.95689519722626604</v>
      </c>
    </row>
    <row r="8" spans="1:30" x14ac:dyDescent="0.25">
      <c r="A8" s="17">
        <f t="shared" si="9"/>
        <v>1969</v>
      </c>
      <c r="B8" s="32">
        <f>SUM(CANSIM!BB10:BJ10)+SUM(Potato!R13:T13)/2.47</f>
        <v>382344.73684210528</v>
      </c>
      <c r="C8" s="19">
        <f>SUM(CANSIM!EF10:ET10)+Potato!U13/2.471</f>
        <v>1690319.2229866451</v>
      </c>
      <c r="D8" s="19">
        <f>SUM(CANSIM!FJ10:FX10)+Potato!V13/2.471</f>
        <v>3039713.5977337109</v>
      </c>
      <c r="E8" s="32">
        <f t="shared" si="10"/>
        <v>5112377.5575624611</v>
      </c>
      <c r="F8" s="19">
        <f>SUM(CANSIM!IX10:JS10)+Potato!W13/2.471</f>
        <v>3294836.1392148929</v>
      </c>
      <c r="G8" s="19">
        <f>SUM(CANSIM!KP10:LK10)+Potato!X13/2.471</f>
        <v>10137713.800080938</v>
      </c>
      <c r="H8" s="19">
        <f>SUM(CANSIM!MI10:ND10)+Potato!Y13/2.471</f>
        <v>6857126.7503035208</v>
      </c>
      <c r="I8" s="19">
        <f t="shared" si="11"/>
        <v>20289676.689599354</v>
      </c>
      <c r="J8" s="48">
        <f t="shared" si="12"/>
        <v>25402054.247161813</v>
      </c>
      <c r="K8" s="27">
        <f>MAX(cropland!B26,B8)</f>
        <v>407166.39999999997</v>
      </c>
      <c r="L8" s="27">
        <f>MAX(cropland!C26,C8)</f>
        <v>1889440.5999999999</v>
      </c>
      <c r="M8" s="27">
        <f>MAX(cropland!D26,D8)</f>
        <v>3260564.4000000004</v>
      </c>
      <c r="N8" s="27">
        <f t="shared" si="0"/>
        <v>5557171.4000000004</v>
      </c>
      <c r="O8" s="27">
        <f>MAX(cropland!E26,F8)</f>
        <v>3622323.5999999996</v>
      </c>
      <c r="P8" s="27">
        <f>MAX(cropland!F26,G8)</f>
        <v>11011812.199999999</v>
      </c>
      <c r="Q8" s="27">
        <f>MAX(cropland!G26,H8)</f>
        <v>7259489.1999999993</v>
      </c>
      <c r="R8" s="27">
        <f t="shared" si="13"/>
        <v>21893625</v>
      </c>
      <c r="S8" s="27">
        <f t="shared" si="14"/>
        <v>27450796.399999999</v>
      </c>
      <c r="T8" s="31">
        <f t="shared" si="1"/>
        <v>1969</v>
      </c>
      <c r="U8" s="24">
        <f t="shared" si="2"/>
        <v>0.93903803664080665</v>
      </c>
      <c r="V8" s="24">
        <f t="shared" si="3"/>
        <v>0.89461358191765605</v>
      </c>
      <c r="W8" s="24">
        <f t="shared" si="4"/>
        <v>0.93226608182733961</v>
      </c>
      <c r="X8" s="24">
        <f t="shared" si="15"/>
        <v>0.91996038804246005</v>
      </c>
      <c r="Y8" s="24">
        <f t="shared" si="16"/>
        <v>0.90959188163500726</v>
      </c>
      <c r="Z8" s="24">
        <f t="shared" si="17"/>
        <v>0.92062174835136934</v>
      </c>
      <c r="AA8" s="24">
        <f t="shared" si="18"/>
        <v>0.94457427532277638</v>
      </c>
      <c r="AB8" s="24">
        <f t="shared" si="19"/>
        <v>0.9267390251545532</v>
      </c>
      <c r="AC8" s="24">
        <f t="shared" si="20"/>
        <v>0.92536674991191925</v>
      </c>
    </row>
    <row r="9" spans="1:30" x14ac:dyDescent="0.25">
      <c r="A9" s="17">
        <f t="shared" si="9"/>
        <v>1970</v>
      </c>
      <c r="B9" s="32">
        <f>SUM(CANSIM!BB11:BJ11)+SUM(Potato!R14:T14)/2.47</f>
        <v>358565.99190283398</v>
      </c>
      <c r="C9" s="19">
        <f>SUM(CANSIM!EF11:ET11)+Potato!U14/2.471</f>
        <v>1653864.528530959</v>
      </c>
      <c r="D9" s="19">
        <f>SUM(CANSIM!FJ11:FX11)+Potato!V14/2.471</f>
        <v>3030722.9866450829</v>
      </c>
      <c r="E9" s="32">
        <f t="shared" si="10"/>
        <v>5043153.5070788758</v>
      </c>
      <c r="F9" s="19">
        <f>SUM(CANSIM!IX11:JS11)+Potato!W14/2.471</f>
        <v>3040154.9170376365</v>
      </c>
      <c r="G9" s="19">
        <f>SUM(CANSIM!KP11:LK11)+Potato!X14/2.471</f>
        <v>7822061.3112100363</v>
      </c>
      <c r="H9" s="19">
        <f>SUM(CANSIM!MI11:ND11)+Potato!Y14/2.471</f>
        <v>6264350.2225819509</v>
      </c>
      <c r="I9" s="19">
        <f t="shared" si="11"/>
        <v>17126566.450829625</v>
      </c>
      <c r="J9" s="48">
        <f t="shared" si="12"/>
        <v>22169719.9579085</v>
      </c>
      <c r="K9" s="27">
        <f>MAX(cropland!B27,B9)</f>
        <v>389061.19999999995</v>
      </c>
      <c r="L9" s="27">
        <f>MAX(cropland!C27,C9)</f>
        <v>1822328.7999999998</v>
      </c>
      <c r="M9" s="27">
        <f>MAX(cropland!D27,D9)</f>
        <v>3219865.2</v>
      </c>
      <c r="N9" s="27">
        <f t="shared" si="0"/>
        <v>5431255.2000000002</v>
      </c>
      <c r="O9" s="27">
        <f>MAX(cropland!E27,F9)</f>
        <v>3657028.8</v>
      </c>
      <c r="P9" s="27">
        <f>MAX(cropland!F27,G9)</f>
        <v>11037785.6</v>
      </c>
      <c r="Q9" s="27">
        <f>MAX(cropland!G27,H9)</f>
        <v>7290640.5999999996</v>
      </c>
      <c r="R9" s="27">
        <f t="shared" si="13"/>
        <v>21985455</v>
      </c>
      <c r="S9" s="27">
        <f t="shared" si="14"/>
        <v>27416710.199999999</v>
      </c>
      <c r="T9" s="31">
        <f t="shared" si="1"/>
        <v>1970</v>
      </c>
      <c r="U9" s="24">
        <f t="shared" si="2"/>
        <v>0.92161848033891336</v>
      </c>
      <c r="V9" s="24">
        <f t="shared" si="3"/>
        <v>0.90755550180129907</v>
      </c>
      <c r="W9" s="24">
        <f t="shared" si="4"/>
        <v>0.94125772303917654</v>
      </c>
      <c r="X9" s="24">
        <f t="shared" si="15"/>
        <v>0.92854290976400367</v>
      </c>
      <c r="Y9" s="24">
        <f t="shared" si="16"/>
        <v>0.8313182868665504</v>
      </c>
      <c r="Z9" s="24">
        <f t="shared" si="17"/>
        <v>0.70866218956182991</v>
      </c>
      <c r="AA9" s="24">
        <f t="shared" si="18"/>
        <v>0.85923179680286954</v>
      </c>
      <c r="AB9" s="24">
        <f t="shared" si="19"/>
        <v>0.77899531534960842</v>
      </c>
      <c r="AC9" s="24">
        <f t="shared" si="20"/>
        <v>0.80862072058187717</v>
      </c>
    </row>
    <row r="10" spans="1:30" x14ac:dyDescent="0.25">
      <c r="A10" s="17">
        <f t="shared" si="9"/>
        <v>1971</v>
      </c>
      <c r="B10" s="32">
        <f>SUM(CANSIM!BB12:BJ12)+SUM(Potato!R15:T15)/2.47</f>
        <v>335362.95546558703</v>
      </c>
      <c r="C10" s="19">
        <f>SUM(CANSIM!EF12:ET12)+Potato!U15/2.471</f>
        <v>1592072.9866450829</v>
      </c>
      <c r="D10" s="19">
        <f>SUM(CANSIM!FJ12:FX12)+Potato!V15/2.471</f>
        <v>3029278.2476730067</v>
      </c>
      <c r="E10" s="32">
        <f t="shared" si="10"/>
        <v>4956714.1897836765</v>
      </c>
      <c r="F10" s="19">
        <f>SUM(CANSIM!IX12:JS12)+Potato!W15/2.471</f>
        <v>3637733.508700931</v>
      </c>
      <c r="G10" s="19">
        <f>SUM(CANSIM!KP12:LK12)+Potato!X15/2.471</f>
        <v>10823135.491703764</v>
      </c>
      <c r="H10" s="19">
        <f>SUM(CANSIM!MI12:ND12)+Potato!Y15/2.471</f>
        <v>6929062.5252934033</v>
      </c>
      <c r="I10" s="19">
        <f t="shared" si="11"/>
        <v>21389931.525698099</v>
      </c>
      <c r="J10" s="48">
        <f t="shared" si="12"/>
        <v>26346645.715481777</v>
      </c>
      <c r="K10" s="27">
        <f>MAX(cropland!B28,B10)</f>
        <v>370956</v>
      </c>
      <c r="L10" s="27">
        <f>MAX(cropland!C28,C10)</f>
        <v>1755216.9999999998</v>
      </c>
      <c r="M10" s="27">
        <f>MAX(cropland!D28,D10)</f>
        <v>3179166</v>
      </c>
      <c r="N10" s="27">
        <f t="shared" si="0"/>
        <v>5305339</v>
      </c>
      <c r="O10" s="27">
        <f>MAX(cropland!E28,F10)</f>
        <v>3691734</v>
      </c>
      <c r="P10" s="27">
        <f>MAX(cropland!F28,G10)</f>
        <v>11063759</v>
      </c>
      <c r="Q10" s="27">
        <f>MAX(cropland!G28,H10)</f>
        <v>7321792</v>
      </c>
      <c r="R10" s="27">
        <f t="shared" si="13"/>
        <v>22077285</v>
      </c>
      <c r="S10" s="27">
        <f t="shared" si="14"/>
        <v>27382624</v>
      </c>
      <c r="T10" s="31">
        <f t="shared" si="1"/>
        <v>1971</v>
      </c>
      <c r="U10" s="24">
        <f t="shared" si="2"/>
        <v>0.90405049511421043</v>
      </c>
      <c r="V10" s="24">
        <f t="shared" si="3"/>
        <v>0.90705194095378705</v>
      </c>
      <c r="W10" s="24">
        <f t="shared" si="4"/>
        <v>0.95285312175363179</v>
      </c>
      <c r="X10" s="24">
        <f t="shared" si="15"/>
        <v>0.93428792953356543</v>
      </c>
      <c r="Y10" s="24">
        <f t="shared" si="16"/>
        <v>0.98537259420666035</v>
      </c>
      <c r="Z10" s="24">
        <f t="shared" si="17"/>
        <v>0.97825119759963708</v>
      </c>
      <c r="AA10" s="24">
        <f t="shared" si="18"/>
        <v>0.94636156357533829</v>
      </c>
      <c r="AB10" s="24">
        <f t="shared" si="19"/>
        <v>0.96886603247175096</v>
      </c>
      <c r="AC10" s="24">
        <f t="shared" si="20"/>
        <v>0.96216658109470354</v>
      </c>
    </row>
    <row r="11" spans="1:30" x14ac:dyDescent="0.25">
      <c r="A11" s="17">
        <f t="shared" si="9"/>
        <v>1972</v>
      </c>
      <c r="B11" s="32">
        <f>SUM(CANSIM!BB13:BJ13)+SUM(Potato!R16:T16)/2.47</f>
        <v>317504.25101214577</v>
      </c>
      <c r="C11" s="19">
        <f>SUM(CANSIM!EF13:ET13)+Potato!U16/2.471</f>
        <v>1564465.9449615541</v>
      </c>
      <c r="D11" s="19">
        <f>SUM(CANSIM!FJ13:FX13)+Potato!V16/2.471</f>
        <v>3045092.3310400648</v>
      </c>
      <c r="E11" s="32">
        <f t="shared" si="10"/>
        <v>4927062.5270137647</v>
      </c>
      <c r="F11" s="19">
        <f>SUM(CANSIM!IX13:JS13)+Potato!W16/2.471</f>
        <v>3561303.2780250912</v>
      </c>
      <c r="G11" s="19">
        <f>SUM(CANSIM!KP13:LK13)+Potato!X16/2.471</f>
        <v>10042214.083367057</v>
      </c>
      <c r="H11" s="19">
        <f>SUM(CANSIM!MI13:ND13)+Potato!Y16/2.471</f>
        <v>6745407.9724807767</v>
      </c>
      <c r="I11" s="19">
        <f t="shared" si="11"/>
        <v>20348925.333872925</v>
      </c>
      <c r="J11" s="48">
        <f t="shared" si="12"/>
        <v>25275987.860886689</v>
      </c>
      <c r="K11" s="27">
        <f>MAX(cropland!B29,B11)</f>
        <v>378201.60000000003</v>
      </c>
      <c r="L11" s="27">
        <f>MAX(cropland!C29,C11)</f>
        <v>1773674.9999999998</v>
      </c>
      <c r="M11" s="27">
        <f>MAX(cropland!D29,D11)</f>
        <v>3244721.4</v>
      </c>
      <c r="N11" s="27">
        <f t="shared" si="0"/>
        <v>5396598</v>
      </c>
      <c r="O11" s="27">
        <f>MAX(cropland!E29,F11)</f>
        <v>3722896.4</v>
      </c>
      <c r="P11" s="27">
        <f>MAX(cropland!F29,G11)</f>
        <v>10971190.6</v>
      </c>
      <c r="Q11" s="27">
        <f>MAX(cropland!G29,H11)</f>
        <v>7385321.7999999998</v>
      </c>
      <c r="R11" s="27">
        <f t="shared" si="13"/>
        <v>22079408.800000001</v>
      </c>
      <c r="S11" s="27">
        <f t="shared" si="14"/>
        <v>27476006.800000001</v>
      </c>
      <c r="T11" s="31">
        <f t="shared" si="1"/>
        <v>1972</v>
      </c>
      <c r="U11" s="24">
        <f t="shared" si="2"/>
        <v>0.83951059702588715</v>
      </c>
      <c r="V11" s="24">
        <f t="shared" si="3"/>
        <v>0.88204769473638311</v>
      </c>
      <c r="W11" s="24">
        <f t="shared" si="4"/>
        <v>0.93847574433973435</v>
      </c>
      <c r="X11" s="24">
        <f t="shared" si="15"/>
        <v>0.91299417281290263</v>
      </c>
      <c r="Y11" s="24">
        <f t="shared" si="16"/>
        <v>0.95659478411085819</v>
      </c>
      <c r="Z11" s="24">
        <f t="shared" si="17"/>
        <v>0.91532582465270973</v>
      </c>
      <c r="AA11" s="24">
        <f t="shared" si="18"/>
        <v>0.91335329118370667</v>
      </c>
      <c r="AB11" s="24">
        <f t="shared" si="19"/>
        <v>0.92162455608290217</v>
      </c>
      <c r="AC11" s="24">
        <f t="shared" si="20"/>
        <v>0.91992945135268667</v>
      </c>
    </row>
    <row r="12" spans="1:30" x14ac:dyDescent="0.25">
      <c r="A12" s="17">
        <f t="shared" si="9"/>
        <v>1973</v>
      </c>
      <c r="B12" s="32">
        <f>SUM(CANSIM!BB14:BJ14)+SUM(Potato!R17:T17)/2.47</f>
        <v>324190.28340080974</v>
      </c>
      <c r="C12" s="19">
        <f>SUM(CANSIM!EF14:ET14)+Potato!U17/2.471</f>
        <v>1577784.7227842978</v>
      </c>
      <c r="D12" s="19">
        <f>SUM(CANSIM!FJ14:FX14)+Potato!V17/2.471</f>
        <v>3081666.2282476728</v>
      </c>
      <c r="E12" s="32">
        <f t="shared" si="10"/>
        <v>4983641.2344327802</v>
      </c>
      <c r="F12" s="19">
        <f>SUM(CANSIM!IX14:JS14)+Potato!W17/2.471</f>
        <v>3782740.8336705789</v>
      </c>
      <c r="G12" s="19">
        <f>SUM(CANSIM!KP14:LK14)+Potato!X17/2.471</f>
        <v>10645714.083367057</v>
      </c>
      <c r="H12" s="19">
        <f>SUM(CANSIM!MI14:ND14)+Potato!Y17/2.471</f>
        <v>6974407.9724807767</v>
      </c>
      <c r="I12" s="19">
        <f t="shared" si="11"/>
        <v>21402862.889518414</v>
      </c>
      <c r="J12" s="48">
        <f t="shared" si="12"/>
        <v>26386504.123951193</v>
      </c>
      <c r="K12" s="27">
        <f>MAX(cropland!B30,B12)</f>
        <v>385447.2</v>
      </c>
      <c r="L12" s="27">
        <f>MAX(cropland!C30,C12)</f>
        <v>1792133</v>
      </c>
      <c r="M12" s="27">
        <f>MAX(cropland!D30,D12)</f>
        <v>3310276.8000000003</v>
      </c>
      <c r="N12" s="27">
        <f t="shared" si="0"/>
        <v>5487857</v>
      </c>
      <c r="O12" s="27">
        <f>MAX(cropland!E30,F12)</f>
        <v>3782740.8336705789</v>
      </c>
      <c r="P12" s="27">
        <f>MAX(cropland!F30,G12)</f>
        <v>10878622.200000001</v>
      </c>
      <c r="Q12" s="27">
        <f>MAX(cropland!G30,H12)</f>
        <v>7448851.6000000006</v>
      </c>
      <c r="R12" s="27">
        <f t="shared" si="13"/>
        <v>22110214.63367058</v>
      </c>
      <c r="S12" s="27">
        <f t="shared" si="14"/>
        <v>27598071.63367058</v>
      </c>
      <c r="T12" s="31">
        <f t="shared" si="1"/>
        <v>1973</v>
      </c>
      <c r="U12" s="24">
        <f t="shared" si="2"/>
        <v>0.84107572554894605</v>
      </c>
      <c r="V12" s="24">
        <f t="shared" si="3"/>
        <v>0.88039488296030355</v>
      </c>
      <c r="W12" s="24">
        <f t="shared" si="4"/>
        <v>0.93093913724908817</v>
      </c>
      <c r="X12" s="24">
        <f t="shared" si="15"/>
        <v>0.9081215553599119</v>
      </c>
      <c r="Y12" s="24">
        <f t="shared" si="16"/>
        <v>1</v>
      </c>
      <c r="Z12" s="24">
        <f t="shared" si="17"/>
        <v>0.97859029274562503</v>
      </c>
      <c r="AA12" s="24">
        <f t="shared" si="18"/>
        <v>0.93630647340064821</v>
      </c>
      <c r="AB12" s="24">
        <f t="shared" si="19"/>
        <v>0.96800792050770168</v>
      </c>
      <c r="AC12" s="24">
        <f t="shared" si="20"/>
        <v>0.95609955920828782</v>
      </c>
    </row>
    <row r="13" spans="1:30" x14ac:dyDescent="0.25">
      <c r="A13" s="17">
        <f t="shared" si="9"/>
        <v>1974</v>
      </c>
      <c r="B13" s="32">
        <f>SUM(CANSIM!BB15:BJ15)+SUM(Potato!R18:T18)/2.47</f>
        <v>336903.64372469636</v>
      </c>
      <c r="C13" s="19">
        <f>SUM(CANSIM!EF15:ET15)+Potato!U18/2.471</f>
        <v>1589698.8061513556</v>
      </c>
      <c r="D13" s="19">
        <f>SUM(CANSIM!FJ15:FX15)+Potato!V18/2.471</f>
        <v>3198694.5366248484</v>
      </c>
      <c r="E13" s="32">
        <f t="shared" si="10"/>
        <v>5125296.9865009002</v>
      </c>
      <c r="F13" s="19">
        <f>SUM(CANSIM!IX15:JS15)+Potato!W18/2.471</f>
        <v>3559464.3059490086</v>
      </c>
      <c r="G13" s="19">
        <f>SUM(CANSIM!KP15:LK15)+Potato!X18/2.471</f>
        <v>10264211.736139216</v>
      </c>
      <c r="H13" s="19">
        <f>SUM(CANSIM!MI15:ND15)+Potato!Y18/2.471</f>
        <v>6769707.9724807767</v>
      </c>
      <c r="I13" s="19">
        <f t="shared" si="11"/>
        <v>20593384.014568999</v>
      </c>
      <c r="J13" s="48">
        <f t="shared" si="12"/>
        <v>25718681.0010699</v>
      </c>
      <c r="K13" s="27">
        <f>MAX(cropland!B31,B13)</f>
        <v>392692.80000000005</v>
      </c>
      <c r="L13" s="27">
        <f>MAX(cropland!C31,C13)</f>
        <v>1810591</v>
      </c>
      <c r="M13" s="27">
        <f>MAX(cropland!D31,D13)</f>
        <v>3375832.2</v>
      </c>
      <c r="N13" s="27">
        <f t="shared" si="0"/>
        <v>5579116</v>
      </c>
      <c r="O13" s="27">
        <f>MAX(cropland!E31,F13)</f>
        <v>3785221.2</v>
      </c>
      <c r="P13" s="27">
        <f>MAX(cropland!F31,G13)</f>
        <v>10786053.800000001</v>
      </c>
      <c r="Q13" s="27">
        <f>MAX(cropland!G31,H13)</f>
        <v>7512381.4000000004</v>
      </c>
      <c r="R13" s="27">
        <f t="shared" si="13"/>
        <v>22083656.399999999</v>
      </c>
      <c r="S13" s="27">
        <f t="shared" si="14"/>
        <v>27662772.399999999</v>
      </c>
      <c r="T13" s="31">
        <f t="shared" si="1"/>
        <v>1974</v>
      </c>
      <c r="U13" s="24">
        <f t="shared" si="2"/>
        <v>0.85793180757247478</v>
      </c>
      <c r="V13" s="24">
        <f t="shared" si="3"/>
        <v>0.87799994927145641</v>
      </c>
      <c r="W13" s="24">
        <f t="shared" si="4"/>
        <v>0.94752770490928084</v>
      </c>
      <c r="X13" s="24">
        <f t="shared" si="15"/>
        <v>0.91865754117693565</v>
      </c>
      <c r="Y13" s="24">
        <f t="shared" si="16"/>
        <v>0.94035833518765255</v>
      </c>
      <c r="Z13" s="24">
        <f t="shared" si="17"/>
        <v>0.95161881504236656</v>
      </c>
      <c r="AA13" s="24">
        <f t="shared" si="18"/>
        <v>0.90114007955996167</v>
      </c>
      <c r="AB13" s="24">
        <f t="shared" si="19"/>
        <v>0.9325169546909361</v>
      </c>
      <c r="AC13" s="24">
        <f t="shared" si="20"/>
        <v>0.92972174405302566</v>
      </c>
    </row>
    <row r="14" spans="1:30" x14ac:dyDescent="0.25">
      <c r="A14" s="17">
        <f t="shared" si="9"/>
        <v>1975</v>
      </c>
      <c r="B14" s="32">
        <f>SUM(CANSIM!BB16:BJ16)+SUM(Potato!R19:T19)/2.47</f>
        <v>359383.60323886637</v>
      </c>
      <c r="C14" s="19">
        <f>SUM(CANSIM!EF16:ET16)+Potato!U19/2.471</f>
        <v>1603832.375556455</v>
      </c>
      <c r="D14" s="19">
        <f>SUM(CANSIM!FJ16:FX16)+Potato!V19/2.471</f>
        <v>3234387.4949413193</v>
      </c>
      <c r="E14" s="32">
        <f t="shared" si="10"/>
        <v>5197603.473736641</v>
      </c>
      <c r="F14" s="19">
        <f>SUM(CANSIM!IX16:JS16)+Potato!W19/2.471</f>
        <v>3656050.2225819505</v>
      </c>
      <c r="G14" s="19">
        <f>SUM(CANSIM!KP16:LK16)+Potato!X19/2.471</f>
        <v>10357711.736139216</v>
      </c>
      <c r="H14" s="19">
        <f>SUM(CANSIM!MI16:ND16)+Potato!Y19/2.471</f>
        <v>7144784.5002023475</v>
      </c>
      <c r="I14" s="19">
        <f t="shared" si="11"/>
        <v>21158546.458923515</v>
      </c>
      <c r="J14" s="48">
        <f t="shared" si="12"/>
        <v>26356149.932660155</v>
      </c>
      <c r="K14" s="27">
        <f>MAX(cropland!B32,B14)</f>
        <v>399938.4</v>
      </c>
      <c r="L14" s="27">
        <f>MAX(cropland!C32,C14)</f>
        <v>1829049</v>
      </c>
      <c r="M14" s="27">
        <f>MAX(cropland!D32,D14)</f>
        <v>3441387.6</v>
      </c>
      <c r="N14" s="27">
        <f t="shared" si="0"/>
        <v>5670375</v>
      </c>
      <c r="O14" s="27">
        <f>MAX(cropland!E32,F14)</f>
        <v>3816383.6</v>
      </c>
      <c r="P14" s="27">
        <f>MAX(cropland!F32,G14)</f>
        <v>10693485.4</v>
      </c>
      <c r="Q14" s="27">
        <f>MAX(cropland!G32,H14)</f>
        <v>7575911.2000000002</v>
      </c>
      <c r="R14" s="27">
        <f t="shared" si="13"/>
        <v>22085780.199999999</v>
      </c>
      <c r="S14" s="27">
        <f t="shared" si="14"/>
        <v>27756155.199999999</v>
      </c>
      <c r="T14" s="31">
        <f t="shared" si="1"/>
        <v>1975</v>
      </c>
      <c r="U14" s="24">
        <f t="shared" si="2"/>
        <v>0.89859739209554856</v>
      </c>
      <c r="V14" s="24">
        <f t="shared" si="3"/>
        <v>0.87686681743160244</v>
      </c>
      <c r="W14" s="24">
        <f t="shared" si="4"/>
        <v>0.93984981376155341</v>
      </c>
      <c r="X14" s="24">
        <f t="shared" si="15"/>
        <v>0.91662429270315293</v>
      </c>
      <c r="Y14" s="24">
        <f t="shared" si="16"/>
        <v>0.95798813897584889</v>
      </c>
      <c r="Z14" s="24">
        <f t="shared" si="17"/>
        <v>0.96860016624132816</v>
      </c>
      <c r="AA14" s="24">
        <f t="shared" si="18"/>
        <v>0.943092429621185</v>
      </c>
      <c r="AB14" s="24">
        <f t="shared" si="19"/>
        <v>0.95801670881989109</v>
      </c>
      <c r="AC14" s="24">
        <f t="shared" si="20"/>
        <v>0.94956054766043951</v>
      </c>
    </row>
    <row r="15" spans="1:30" x14ac:dyDescent="0.25">
      <c r="A15" s="17">
        <f t="shared" si="9"/>
        <v>1976</v>
      </c>
      <c r="B15" s="32">
        <f>SUM(CANSIM!BB17:BJ17)+SUM(Potato!R20:T20)/2.47</f>
        <v>367208.29959514167</v>
      </c>
      <c r="C15" s="19">
        <f>SUM(CANSIM!EF17:ET17)+Potato!U20/2.471</f>
        <v>1634701.8615944961</v>
      </c>
      <c r="D15" s="19">
        <f>SUM(CANSIM!FJ17:FX17)+Potato!V20/2.471</f>
        <v>3329813.5977337109</v>
      </c>
      <c r="E15" s="32">
        <f t="shared" si="10"/>
        <v>5331723.758923348</v>
      </c>
      <c r="F15" s="19">
        <f>SUM(CANSIM!IX17:JS17)+Potato!W20/2.471</f>
        <v>3787361.9587211655</v>
      </c>
      <c r="G15" s="19">
        <f>SUM(CANSIM!KP17:LK17)+Potato!X20/2.471</f>
        <v>10461009.388911372</v>
      </c>
      <c r="H15" s="19">
        <f>SUM(CANSIM!MI17:ND17)+Potato!Y20/2.471</f>
        <v>7332756.0501821125</v>
      </c>
      <c r="I15" s="19">
        <f t="shared" si="11"/>
        <v>21581127.39781465</v>
      </c>
      <c r="J15" s="48">
        <f t="shared" si="12"/>
        <v>26912851.156737998</v>
      </c>
      <c r="K15" s="27">
        <f>MAX(cropland!B33,B15)</f>
        <v>407184</v>
      </c>
      <c r="L15" s="27">
        <f>MAX(cropland!C33,C15)</f>
        <v>1847507</v>
      </c>
      <c r="M15" s="27">
        <f>MAX(cropland!D33,D15)</f>
        <v>3506943</v>
      </c>
      <c r="N15" s="27">
        <f t="shared" si="0"/>
        <v>5761634</v>
      </c>
      <c r="O15" s="27">
        <f>MAX(cropland!E33,F15)</f>
        <v>3847546.0000000005</v>
      </c>
      <c r="P15" s="27">
        <f>MAX(cropland!F33,G15)</f>
        <v>10600917</v>
      </c>
      <c r="Q15" s="27">
        <f>MAX(cropland!G33,H15)</f>
        <v>7639441</v>
      </c>
      <c r="R15" s="27">
        <f t="shared" si="13"/>
        <v>22087904</v>
      </c>
      <c r="S15" s="27">
        <f t="shared" si="14"/>
        <v>27849538</v>
      </c>
      <c r="T15" s="31">
        <f t="shared" si="1"/>
        <v>1976</v>
      </c>
      <c r="U15" s="24">
        <f t="shared" si="2"/>
        <v>0.90182399012520553</v>
      </c>
      <c r="V15" s="24">
        <f t="shared" si="3"/>
        <v>0.8848149758536753</v>
      </c>
      <c r="W15" s="24">
        <f t="shared" si="4"/>
        <v>0.94949179320385613</v>
      </c>
      <c r="X15" s="24">
        <f t="shared" si="15"/>
        <v>0.92538397248477566</v>
      </c>
      <c r="Y15" s="24">
        <f t="shared" si="16"/>
        <v>0.98435781111419207</v>
      </c>
      <c r="Z15" s="24">
        <f t="shared" si="17"/>
        <v>0.98680231048987288</v>
      </c>
      <c r="AA15" s="24">
        <f t="shared" si="18"/>
        <v>0.95985505355458767</v>
      </c>
      <c r="AB15" s="24">
        <f t="shared" si="19"/>
        <v>0.97705637428588288</v>
      </c>
      <c r="AC15" s="24">
        <f t="shared" si="20"/>
        <v>0.9663661622227987</v>
      </c>
    </row>
    <row r="16" spans="1:30" x14ac:dyDescent="0.25">
      <c r="A16" s="17">
        <f t="shared" si="9"/>
        <v>1977</v>
      </c>
      <c r="B16" s="32">
        <f>SUM(CANSIM!BB18:BJ18)+SUM(Potato!R21:T21)/2.47</f>
        <v>366682.59109311743</v>
      </c>
      <c r="C16" s="19">
        <f>SUM(CANSIM!EF18:ET18)+Potato!U21/2.471</f>
        <v>1545487.4949413193</v>
      </c>
      <c r="D16" s="19">
        <f>SUM(CANSIM!FJ18:FX18)+Potato!V21/2.471</f>
        <v>3333865.8033184945</v>
      </c>
      <c r="E16" s="32">
        <f t="shared" si="10"/>
        <v>5246035.8893529307</v>
      </c>
      <c r="F16" s="19">
        <f>SUM(CANSIM!IX18:JS18)+Potato!W21/2.471</f>
        <v>3867273.6948603806</v>
      </c>
      <c r="G16" s="19">
        <f>SUM(CANSIM!KP18:LK18)+Potato!X21/2.471</f>
        <v>10614068.919465803</v>
      </c>
      <c r="H16" s="19">
        <f>SUM(CANSIM!MI18:ND18)+Potato!Y21/2.471</f>
        <v>7184320.27519223</v>
      </c>
      <c r="I16" s="19">
        <f t="shared" si="11"/>
        <v>21665662.889518414</v>
      </c>
      <c r="J16" s="48">
        <f t="shared" si="12"/>
        <v>26911698.778871343</v>
      </c>
      <c r="K16" s="27">
        <f>MAX(cropland!B34,B16)</f>
        <v>406064.8</v>
      </c>
      <c r="L16" s="27">
        <f>MAX(cropland!C34,C16)</f>
        <v>1829213.2</v>
      </c>
      <c r="M16" s="27">
        <f>MAX(cropland!D34,D16)</f>
        <v>3532099.8000000003</v>
      </c>
      <c r="N16" s="27">
        <f t="shared" si="0"/>
        <v>5767377.8000000007</v>
      </c>
      <c r="O16" s="27">
        <f>MAX(cropland!E34,F16)</f>
        <v>3962110.6</v>
      </c>
      <c r="P16" s="27">
        <f>MAX(cropland!F34,G16)</f>
        <v>10828906.4</v>
      </c>
      <c r="Q16" s="27">
        <f>MAX(cropland!G34,H16)</f>
        <v>7799801.2000000002</v>
      </c>
      <c r="R16" s="27">
        <f t="shared" si="13"/>
        <v>22590818.199999999</v>
      </c>
      <c r="S16" s="27">
        <f t="shared" si="14"/>
        <v>28358196</v>
      </c>
      <c r="T16" s="31">
        <f t="shared" si="1"/>
        <v>1977</v>
      </c>
      <c r="U16" s="24">
        <f t="shared" si="2"/>
        <v>0.9030149648359509</v>
      </c>
      <c r="V16" s="24">
        <f t="shared" si="3"/>
        <v>0.84489194312686977</v>
      </c>
      <c r="W16" s="24">
        <f t="shared" si="4"/>
        <v>0.9438764452008106</v>
      </c>
      <c r="X16" s="24">
        <f t="shared" si="15"/>
        <v>0.90960503564599671</v>
      </c>
      <c r="Y16" s="24">
        <f t="shared" si="16"/>
        <v>0.97606404396191782</v>
      </c>
      <c r="Z16" s="24">
        <f t="shared" si="17"/>
        <v>0.98016074083582461</v>
      </c>
      <c r="AA16" s="24">
        <f t="shared" si="18"/>
        <v>0.92109017793841075</v>
      </c>
      <c r="AB16" s="24">
        <f t="shared" si="19"/>
        <v>0.95904728627838787</v>
      </c>
      <c r="AC16" s="24">
        <f t="shared" si="20"/>
        <v>0.94899191679440198</v>
      </c>
    </row>
    <row r="17" spans="1:29" x14ac:dyDescent="0.25">
      <c r="A17" s="17">
        <f t="shared" si="9"/>
        <v>1978</v>
      </c>
      <c r="B17" s="32">
        <f>SUM(CANSIM!BB19:BJ19)+SUM(Potato!R22:T22)/2.47</f>
        <v>365942.30769230769</v>
      </c>
      <c r="C17" s="19">
        <f>SUM(CANSIM!EF19:ET19)+Potato!U22/2.471</f>
        <v>1557987.4949413193</v>
      </c>
      <c r="D17" s="19">
        <f>SUM(CANSIM!FJ19:FX19)+Potato!V22/2.471</f>
        <v>3405768.4338324564</v>
      </c>
      <c r="E17" s="32">
        <f t="shared" si="10"/>
        <v>5329698.2364660837</v>
      </c>
      <c r="F17" s="19">
        <f>SUM(CANSIM!IX19:JS19)+Potato!W22/2.471</f>
        <v>4065773.6948603806</v>
      </c>
      <c r="G17" s="19">
        <f>SUM(CANSIM!KP19:LK19)+Potato!X22/2.471</f>
        <v>11068309.388911372</v>
      </c>
      <c r="H17" s="19">
        <f>SUM(CANSIM!MI19:ND19)+Potato!Y22/2.471</f>
        <v>7643856.0501821125</v>
      </c>
      <c r="I17" s="19">
        <f t="shared" si="11"/>
        <v>22777939.133953866</v>
      </c>
      <c r="J17" s="48">
        <f t="shared" si="12"/>
        <v>28107637.370419949</v>
      </c>
      <c r="K17" s="27">
        <f>MAX(cropland!B35,B17)</f>
        <v>404945.60000000003</v>
      </c>
      <c r="L17" s="27">
        <f>MAX(cropland!C35,C17)</f>
        <v>1810919.4000000001</v>
      </c>
      <c r="M17" s="27">
        <f>MAX(cropland!D35,D17)</f>
        <v>3557256.6</v>
      </c>
      <c r="N17" s="27">
        <f t="shared" si="0"/>
        <v>5773121.5999999996</v>
      </c>
      <c r="O17" s="27">
        <f>MAX(cropland!E35,F17)</f>
        <v>4076675.2</v>
      </c>
      <c r="P17" s="27">
        <f>MAX(cropland!F35,G17)</f>
        <v>11068309.388911372</v>
      </c>
      <c r="Q17" s="27">
        <f>MAX(cropland!G35,H17)</f>
        <v>7960161.3999999994</v>
      </c>
      <c r="R17" s="27">
        <f t="shared" si="13"/>
        <v>23105145.988911372</v>
      </c>
      <c r="S17" s="27">
        <f t="shared" si="14"/>
        <v>28878267.588911369</v>
      </c>
      <c r="T17" s="31">
        <f t="shared" si="1"/>
        <v>1978</v>
      </c>
      <c r="U17" s="24">
        <f t="shared" si="2"/>
        <v>0.9036826371055956</v>
      </c>
      <c r="V17" s="24">
        <f t="shared" si="3"/>
        <v>0.86032956239870162</v>
      </c>
      <c r="W17" s="24">
        <f t="shared" si="4"/>
        <v>0.95741432704979912</v>
      </c>
      <c r="X17" s="24">
        <f t="shared" si="15"/>
        <v>0.92319175062345549</v>
      </c>
      <c r="Y17" s="24">
        <f t="shared" si="16"/>
        <v>0.99732588332285599</v>
      </c>
      <c r="Z17" s="24">
        <f t="shared" si="17"/>
        <v>1</v>
      </c>
      <c r="AA17" s="24">
        <f t="shared" si="18"/>
        <v>0.96026395271107357</v>
      </c>
      <c r="AB17" s="24">
        <f t="shared" si="19"/>
        <v>0.98583835587472424</v>
      </c>
      <c r="AC17" s="24">
        <f t="shared" si="20"/>
        <v>0.97331452739958246</v>
      </c>
    </row>
    <row r="18" spans="1:29" x14ac:dyDescent="0.25">
      <c r="A18" s="17">
        <f t="shared" si="9"/>
        <v>1979</v>
      </c>
      <c r="B18" s="32">
        <f>SUM(CANSIM!BB20:BJ20)+SUM(Potato!R23:T23)/2.47</f>
        <v>365497.36842105264</v>
      </c>
      <c r="C18" s="19">
        <f>SUM(CANSIM!EF20:ET20)+Potato!U23/2.471</f>
        <v>1575489.8421691624</v>
      </c>
      <c r="D18" s="19">
        <f>SUM(CANSIM!FJ20:FX20)+Potato!V23/2.471</f>
        <v>3397711.2505058679</v>
      </c>
      <c r="E18" s="32">
        <f t="shared" si="10"/>
        <v>5338698.4610960828</v>
      </c>
      <c r="F18" s="19">
        <f>SUM(CANSIM!IX20:JS20)+Potato!W23/2.471</f>
        <v>4033873.6948603806</v>
      </c>
      <c r="G18" s="19">
        <f>SUM(CANSIM!KP20:LK20)+Potato!X23/2.471</f>
        <v>11088890.327802509</v>
      </c>
      <c r="H18" s="19">
        <f>SUM(CANSIM!MI20:ND20)+Potato!Y23/2.471</f>
        <v>7681001.214083367</v>
      </c>
      <c r="I18" s="19">
        <f t="shared" si="11"/>
        <v>22803765.236746255</v>
      </c>
      <c r="J18" s="48">
        <f t="shared" si="12"/>
        <v>28142463.697842337</v>
      </c>
      <c r="K18" s="27">
        <f>MAX(cropland!B36,B18)</f>
        <v>403826.4</v>
      </c>
      <c r="L18" s="27">
        <f>MAX(cropland!C36,C18)</f>
        <v>1792625.6</v>
      </c>
      <c r="M18" s="27">
        <f>MAX(cropland!D36,D18)</f>
        <v>3582413.4000000004</v>
      </c>
      <c r="N18" s="27">
        <f t="shared" si="0"/>
        <v>5778865.4000000004</v>
      </c>
      <c r="O18" s="27">
        <f>MAX(cropland!E36,F18)</f>
        <v>4191239.8000000003</v>
      </c>
      <c r="P18" s="27">
        <f>MAX(cropland!F36,G18)</f>
        <v>11284885.199999999</v>
      </c>
      <c r="Q18" s="27">
        <f>MAX(cropland!G36,H18)</f>
        <v>8120521.5999999996</v>
      </c>
      <c r="R18" s="27">
        <f t="shared" si="13"/>
        <v>23596646.600000001</v>
      </c>
      <c r="S18" s="27">
        <f t="shared" si="14"/>
        <v>29375512</v>
      </c>
      <c r="T18" s="31">
        <f t="shared" si="1"/>
        <v>1979</v>
      </c>
      <c r="U18" s="24">
        <f t="shared" si="2"/>
        <v>0.9050853743614895</v>
      </c>
      <c r="V18" s="24">
        <f t="shared" si="3"/>
        <v>0.87887277866006275</v>
      </c>
      <c r="W18" s="24">
        <f t="shared" si="4"/>
        <v>0.94844197783144391</v>
      </c>
      <c r="X18" s="24">
        <f t="shared" si="15"/>
        <v>0.92383159868995779</v>
      </c>
      <c r="Y18" s="24">
        <f t="shared" si="16"/>
        <v>0.96245356680865179</v>
      </c>
      <c r="Z18" s="24">
        <f t="shared" si="17"/>
        <v>0.98263208985081296</v>
      </c>
      <c r="AA18" s="24">
        <f t="shared" si="18"/>
        <v>0.94587535043110627</v>
      </c>
      <c r="AB18" s="24">
        <f t="shared" si="19"/>
        <v>0.96639855752835035</v>
      </c>
      <c r="AC18" s="24">
        <f t="shared" si="20"/>
        <v>0.95802461920807835</v>
      </c>
    </row>
    <row r="19" spans="1:29" x14ac:dyDescent="0.25">
      <c r="A19" s="17">
        <f t="shared" si="9"/>
        <v>1980</v>
      </c>
      <c r="B19" s="32">
        <f>SUM(CANSIM!BB21:BJ21)+SUM(Potato!R24:T24)/2.47</f>
        <v>361553.84615384613</v>
      </c>
      <c r="C19" s="19">
        <f>SUM(CANSIM!EF21:ET21)+Potato!U24/2.471</f>
        <v>1590797.1671388103</v>
      </c>
      <c r="D19" s="19">
        <f>SUM(CANSIM!FJ21:FX21)+Potato!V24/2.471</f>
        <v>3385852.0032375557</v>
      </c>
      <c r="E19" s="32">
        <f t="shared" si="10"/>
        <v>5338203.016530212</v>
      </c>
      <c r="F19" s="19">
        <f>SUM(CANSIM!IX21:JS21)+Potato!W24/2.471</f>
        <v>3948085.4309995952</v>
      </c>
      <c r="G19" s="19">
        <f>SUM(CANSIM!KP21:LK21)+Potato!X24/2.471</f>
        <v>10768830.797248079</v>
      </c>
      <c r="H19" s="19">
        <f>SUM(CANSIM!MI21:ND21)+Potato!Y24/2.471</f>
        <v>7791596.519627681</v>
      </c>
      <c r="I19" s="19">
        <f t="shared" si="11"/>
        <v>22508512.747875355</v>
      </c>
      <c r="J19" s="48">
        <f t="shared" si="12"/>
        <v>27846715.764405567</v>
      </c>
      <c r="K19" s="27">
        <f>MAX(cropland!B37,B19)</f>
        <v>402707.20000000001</v>
      </c>
      <c r="L19" s="27">
        <f>MAX(cropland!C37,C19)</f>
        <v>1774331.8</v>
      </c>
      <c r="M19" s="27">
        <f>MAX(cropland!D37,D19)</f>
        <v>3607570.2</v>
      </c>
      <c r="N19" s="27">
        <f t="shared" si="0"/>
        <v>5784609.2000000002</v>
      </c>
      <c r="O19" s="27">
        <f>MAX(cropland!E37,F19)</f>
        <v>4305804.4000000004</v>
      </c>
      <c r="P19" s="27">
        <f>MAX(cropland!F37,G19)</f>
        <v>11512874.6</v>
      </c>
      <c r="Q19" s="27">
        <f>MAX(cropland!G37,H19)</f>
        <v>8280881.7999999998</v>
      </c>
      <c r="R19" s="27">
        <f t="shared" si="13"/>
        <v>24099560.800000001</v>
      </c>
      <c r="S19" s="27">
        <f t="shared" si="14"/>
        <v>29884170</v>
      </c>
      <c r="T19" s="31">
        <f t="shared" si="1"/>
        <v>1980</v>
      </c>
      <c r="U19" s="24">
        <f t="shared" si="2"/>
        <v>0.89780824915433877</v>
      </c>
      <c r="V19" s="24">
        <f t="shared" si="3"/>
        <v>0.89656126725498031</v>
      </c>
      <c r="W19" s="24">
        <f t="shared" si="4"/>
        <v>0.93854085035893564</v>
      </c>
      <c r="X19" s="24">
        <f t="shared" si="15"/>
        <v>0.92282863577546637</v>
      </c>
      <c r="Y19" s="24">
        <f t="shared" si="16"/>
        <v>0.91692168622420356</v>
      </c>
      <c r="Z19" s="24">
        <f t="shared" si="17"/>
        <v>0.9353728909066793</v>
      </c>
      <c r="AA19" s="24">
        <f t="shared" si="18"/>
        <v>0.94091386736466653</v>
      </c>
      <c r="AB19" s="24">
        <f t="shared" si="19"/>
        <v>0.93398020547641492</v>
      </c>
      <c r="AC19" s="24">
        <f t="shared" si="20"/>
        <v>0.93182162209643327</v>
      </c>
    </row>
    <row r="20" spans="1:29" x14ac:dyDescent="0.25">
      <c r="A20" s="17">
        <f t="shared" si="9"/>
        <v>1981</v>
      </c>
      <c r="B20" s="32">
        <f>SUM(CANSIM!BB22:BJ22)+SUM(Potato!R25:T25)/2.47</f>
        <v>362821.74089068826</v>
      </c>
      <c r="C20" s="19">
        <f>SUM(CANSIM!EF22:ET22)+Potato!U25/2.471</f>
        <v>1590599.5143666533</v>
      </c>
      <c r="D20" s="19">
        <f>SUM(CANSIM!FJ22:FX22)+Potato!V25/2.471</f>
        <v>3421223.5532173207</v>
      </c>
      <c r="E20" s="32">
        <f t="shared" si="10"/>
        <v>5374644.8084746618</v>
      </c>
      <c r="F20" s="19">
        <f>SUM(CANSIM!IX22:JS22)+Potato!W25/2.471</f>
        <v>4304552.0032375557</v>
      </c>
      <c r="G20" s="19">
        <f>SUM(CANSIM!KP22:LK22)+Potato!X25/2.471</f>
        <v>11488911.736139216</v>
      </c>
      <c r="H20" s="19">
        <f>SUM(CANSIM!MI22:ND22)+Potato!Y25/2.471</f>
        <v>8134817.9279643865</v>
      </c>
      <c r="I20" s="19">
        <f t="shared" si="11"/>
        <v>23928281.667341158</v>
      </c>
      <c r="J20" s="48">
        <f t="shared" si="12"/>
        <v>29302926.475815818</v>
      </c>
      <c r="K20" s="27">
        <f>MAX(cropland!B38,B20)</f>
        <v>401588</v>
      </c>
      <c r="L20" s="27">
        <f>MAX(cropland!C38,C20)</f>
        <v>1756038</v>
      </c>
      <c r="M20" s="27">
        <f>MAX(cropland!D38,D20)</f>
        <v>3632727</v>
      </c>
      <c r="N20" s="27">
        <f t="shared" si="0"/>
        <v>5790353</v>
      </c>
      <c r="O20" s="27">
        <f>MAX(cropland!E38,F20)</f>
        <v>4420369</v>
      </c>
      <c r="P20" s="27">
        <f>MAX(cropland!F38,G20)</f>
        <v>11740864</v>
      </c>
      <c r="Q20" s="27">
        <f>MAX(cropland!G38,H20)</f>
        <v>8441242</v>
      </c>
      <c r="R20" s="27">
        <f t="shared" si="13"/>
        <v>24602475</v>
      </c>
      <c r="S20" s="27">
        <f t="shared" si="14"/>
        <v>30392828</v>
      </c>
      <c r="T20" s="31">
        <f t="shared" si="1"/>
        <v>1981</v>
      </c>
      <c r="U20" s="24">
        <f t="shared" si="2"/>
        <v>0.90346758591065535</v>
      </c>
      <c r="V20" s="24">
        <f t="shared" si="3"/>
        <v>0.90578877812818015</v>
      </c>
      <c r="W20" s="24">
        <f t="shared" si="4"/>
        <v>0.94177832609423184</v>
      </c>
      <c r="X20" s="24">
        <f t="shared" si="15"/>
        <v>0.92820676191497509</v>
      </c>
      <c r="Y20" s="24">
        <f t="shared" si="16"/>
        <v>0.97379924690394759</v>
      </c>
      <c r="Z20" s="24">
        <f t="shared" si="17"/>
        <v>0.97854056874683293</v>
      </c>
      <c r="AA20" s="24">
        <f t="shared" si="18"/>
        <v>0.96369917222659729</v>
      </c>
      <c r="AB20" s="24">
        <f t="shared" si="19"/>
        <v>0.97259652402212204</v>
      </c>
      <c r="AC20" s="24">
        <f t="shared" si="20"/>
        <v>0.96413951593500336</v>
      </c>
    </row>
    <row r="21" spans="1:29" x14ac:dyDescent="0.25">
      <c r="A21" s="17">
        <f t="shared" si="9"/>
        <v>1982</v>
      </c>
      <c r="B21" s="32">
        <f>SUM(CANSIM!BB23:BJ23)+SUM(Potato!R26:T26)/2.47</f>
        <v>367017.00404858298</v>
      </c>
      <c r="C21" s="19">
        <f>SUM(CANSIM!EF23:ET23)+Potato!U26/2.471</f>
        <v>1635682.8004856333</v>
      </c>
      <c r="D21" s="19">
        <f>SUM(CANSIM!FJ23:FX23)+Potato!V26/2.471</f>
        <v>3397483.0837717522</v>
      </c>
      <c r="E21" s="32">
        <f t="shared" si="10"/>
        <v>5400182.8883059686</v>
      </c>
      <c r="F21" s="19">
        <f>SUM(CANSIM!IX23:JS23)+Potato!W26/2.471</f>
        <v>4338128.2476730067</v>
      </c>
      <c r="G21" s="19">
        <f>SUM(CANSIM!KP23:LK23)+Potato!X26/2.471</f>
        <v>11637473.61392149</v>
      </c>
      <c r="H21" s="19">
        <f>SUM(CANSIM!MI23:ND23)+Potato!Y26/2.471</f>
        <v>8283244.030756779</v>
      </c>
      <c r="I21" s="19">
        <f t="shared" si="11"/>
        <v>24258845.892351277</v>
      </c>
      <c r="J21" s="48">
        <f t="shared" si="12"/>
        <v>29659028.780657247</v>
      </c>
      <c r="K21" s="27">
        <f>MAX(cropland!B39,B21)</f>
        <v>400367.39999999997</v>
      </c>
      <c r="L21" s="27">
        <f>MAX(cropland!C39,C21)</f>
        <v>1753709.5999999999</v>
      </c>
      <c r="M21" s="27">
        <f>MAX(cropland!D39,D21)</f>
        <v>3597774.8000000003</v>
      </c>
      <c r="N21" s="27">
        <f t="shared" si="0"/>
        <v>5751851.8000000007</v>
      </c>
      <c r="O21" s="27">
        <f>MAX(cropland!E39,F21)</f>
        <v>4440162.2</v>
      </c>
      <c r="P21" s="27">
        <f>MAX(cropland!F39,G21)</f>
        <v>12057853.4</v>
      </c>
      <c r="Q21" s="27">
        <f>MAX(cropland!G39,H21)</f>
        <v>8585498.4000000004</v>
      </c>
      <c r="R21" s="27">
        <f t="shared" si="13"/>
        <v>25083514</v>
      </c>
      <c r="S21" s="27">
        <f t="shared" si="14"/>
        <v>30835365.800000001</v>
      </c>
      <c r="T21" s="31">
        <f t="shared" si="1"/>
        <v>1982</v>
      </c>
      <c r="U21" s="24">
        <f t="shared" si="2"/>
        <v>0.91670052069320085</v>
      </c>
      <c r="V21" s="24">
        <f t="shared" si="3"/>
        <v>0.93269877777120769</v>
      </c>
      <c r="W21" s="24">
        <f t="shared" si="4"/>
        <v>0.94432900129595432</v>
      </c>
      <c r="X21" s="24">
        <f t="shared" si="15"/>
        <v>0.93885987957929795</v>
      </c>
      <c r="Y21" s="24">
        <f t="shared" si="16"/>
        <v>0.97702021959310548</v>
      </c>
      <c r="Z21" s="24">
        <f t="shared" si="17"/>
        <v>0.96513643248652281</v>
      </c>
      <c r="AA21" s="24">
        <f t="shared" si="18"/>
        <v>0.96479477892125387</v>
      </c>
      <c r="AB21" s="24">
        <f t="shared" si="19"/>
        <v>0.96712310294128956</v>
      </c>
      <c r="AC21" s="24">
        <f t="shared" si="20"/>
        <v>0.96185104379910569</v>
      </c>
    </row>
    <row r="22" spans="1:29" x14ac:dyDescent="0.25">
      <c r="A22" s="17">
        <f t="shared" si="9"/>
        <v>1983</v>
      </c>
      <c r="B22" s="32">
        <f>SUM(CANSIM!BB24:BJ24)+SUM(Potato!R27:T27)/2.47</f>
        <v>363776.51821862347</v>
      </c>
      <c r="C22" s="19">
        <f>SUM(CANSIM!EF24:ET24)+Potato!U27/2.471</f>
        <v>1648494.8199109673</v>
      </c>
      <c r="D22" s="19">
        <f>SUM(CANSIM!FJ24:FX24)+Potato!V27/2.471</f>
        <v>3389195.1031970861</v>
      </c>
      <c r="E22" s="32">
        <f t="shared" si="10"/>
        <v>5401466.4413266769</v>
      </c>
      <c r="F22" s="19">
        <f>SUM(CANSIM!IX24:JS24)+Potato!W27/2.471</f>
        <v>4400332.9421286928</v>
      </c>
      <c r="G22" s="19">
        <f>SUM(CANSIM!KP24:LK24)+Potato!X27/2.471</f>
        <v>11829673.61392149</v>
      </c>
      <c r="H22" s="19">
        <f>SUM(CANSIM!MI24:ND24)+Potato!Y27/2.471</f>
        <v>8409205.9085390531</v>
      </c>
      <c r="I22" s="19">
        <f t="shared" si="11"/>
        <v>24639212.464589234</v>
      </c>
      <c r="J22" s="48">
        <f t="shared" si="12"/>
        <v>30040678.905915912</v>
      </c>
      <c r="K22" s="27">
        <f>MAX(cropland!B40,B22)</f>
        <v>399146.8</v>
      </c>
      <c r="L22" s="27">
        <f>MAX(cropland!C40,C22)</f>
        <v>1751381.2</v>
      </c>
      <c r="M22" s="27">
        <f>MAX(cropland!D40,D22)</f>
        <v>3562822.6</v>
      </c>
      <c r="N22" s="27">
        <f t="shared" si="0"/>
        <v>5713350.5999999996</v>
      </c>
      <c r="O22" s="27">
        <f>MAX(cropland!E40,F22)</f>
        <v>4459955.3999999994</v>
      </c>
      <c r="P22" s="27">
        <f>MAX(cropland!F40,G22)</f>
        <v>12374842.799999999</v>
      </c>
      <c r="Q22" s="27">
        <f>MAX(cropland!G40,H22)</f>
        <v>8729754.8000000007</v>
      </c>
      <c r="R22" s="27">
        <f t="shared" si="13"/>
        <v>25564553</v>
      </c>
      <c r="S22" s="27">
        <f t="shared" si="14"/>
        <v>31277903.600000001</v>
      </c>
      <c r="T22" s="31">
        <f t="shared" si="1"/>
        <v>1983</v>
      </c>
      <c r="U22" s="24">
        <f t="shared" si="2"/>
        <v>0.91138528034954425</v>
      </c>
      <c r="V22" s="24">
        <f t="shared" si="3"/>
        <v>0.94125414838926402</v>
      </c>
      <c r="W22" s="24">
        <f t="shared" si="4"/>
        <v>0.95126687003643851</v>
      </c>
      <c r="X22" s="24">
        <f t="shared" si="15"/>
        <v>0.9454113390707507</v>
      </c>
      <c r="Y22" s="24">
        <f t="shared" si="16"/>
        <v>0.98663160221931667</v>
      </c>
      <c r="Z22" s="24">
        <f t="shared" si="17"/>
        <v>0.95594536472992531</v>
      </c>
      <c r="AA22" s="24">
        <f t="shared" si="18"/>
        <v>0.96328088259008748</v>
      </c>
      <c r="AB22" s="24">
        <f t="shared" si="19"/>
        <v>0.96380376627704911</v>
      </c>
      <c r="AC22" s="24">
        <f t="shared" si="20"/>
        <v>0.96044412982703586</v>
      </c>
    </row>
    <row r="23" spans="1:29" x14ac:dyDescent="0.25">
      <c r="A23" s="17">
        <f t="shared" si="9"/>
        <v>1984</v>
      </c>
      <c r="B23" s="32">
        <f>SUM(CANSIM!BB25:BJ25)+SUM(Potato!R28:T28)/2.47</f>
        <v>362372.06477732793</v>
      </c>
      <c r="C23" s="19">
        <f>SUM(CANSIM!EF25:ET25)+Potato!U28/2.471</f>
        <v>1671582.8004856333</v>
      </c>
      <c r="D23" s="19">
        <f>SUM(CANSIM!FJ25:FX25)+Potato!V28/2.471</f>
        <v>3376099.7976527722</v>
      </c>
      <c r="E23" s="32">
        <f t="shared" si="10"/>
        <v>5410054.6629157336</v>
      </c>
      <c r="F23" s="19">
        <f>SUM(CANSIM!IX25:JS25)+Potato!W28/2.471</f>
        <v>4609804.2088223388</v>
      </c>
      <c r="G23" s="19">
        <f>SUM(CANSIM!KP25:LK25)+Potato!X28/2.471</f>
        <v>12352154.552812627</v>
      </c>
      <c r="H23" s="19">
        <f>SUM(CANSIM!MI25:ND25)+Potato!Y28/2.471</f>
        <v>8548974.8280048557</v>
      </c>
      <c r="I23" s="19">
        <f t="shared" si="11"/>
        <v>25510933.58963982</v>
      </c>
      <c r="J23" s="48">
        <f t="shared" si="12"/>
        <v>30920988.252555553</v>
      </c>
      <c r="K23" s="27">
        <f>MAX(cropland!B41,B23)</f>
        <v>397926.19999999995</v>
      </c>
      <c r="L23" s="27">
        <f>MAX(cropland!C41,C23)</f>
        <v>1749052.7999999998</v>
      </c>
      <c r="M23" s="27">
        <f>MAX(cropland!D41,D23)</f>
        <v>3527870.4000000004</v>
      </c>
      <c r="N23" s="27">
        <f t="shared" si="0"/>
        <v>5674849.4000000004</v>
      </c>
      <c r="O23" s="27">
        <f>MAX(cropland!E41,F23)</f>
        <v>4609804.2088223388</v>
      </c>
      <c r="P23" s="27">
        <f>MAX(cropland!F41,G23)</f>
        <v>12691832.199999999</v>
      </c>
      <c r="Q23" s="27">
        <f>MAX(cropland!G41,H23)</f>
        <v>8874011.2000000011</v>
      </c>
      <c r="R23" s="27">
        <f t="shared" si="13"/>
        <v>26175647.608822338</v>
      </c>
      <c r="S23" s="27">
        <f t="shared" si="14"/>
        <v>31850497.008822337</v>
      </c>
      <c r="T23" s="31">
        <f t="shared" si="1"/>
        <v>1984</v>
      </c>
      <c r="U23" s="24">
        <f t="shared" si="2"/>
        <v>0.91065143430447149</v>
      </c>
      <c r="V23" s="24">
        <f t="shared" si="3"/>
        <v>0.95570745519268119</v>
      </c>
      <c r="W23" s="24">
        <f t="shared" si="4"/>
        <v>0.95697954144028985</v>
      </c>
      <c r="X23" s="24">
        <f t="shared" si="15"/>
        <v>0.95333889616801692</v>
      </c>
      <c r="Y23" s="24">
        <f t="shared" si="16"/>
        <v>1</v>
      </c>
      <c r="Z23" s="24">
        <f t="shared" si="17"/>
        <v>0.97323651606523975</v>
      </c>
      <c r="AA23" s="24">
        <f t="shared" si="18"/>
        <v>0.96337210257350747</v>
      </c>
      <c r="AB23" s="24">
        <f t="shared" si="19"/>
        <v>0.97460563233749831</v>
      </c>
      <c r="AC23" s="24">
        <f t="shared" si="20"/>
        <v>0.97081650700743172</v>
      </c>
    </row>
    <row r="24" spans="1:29" x14ac:dyDescent="0.25">
      <c r="A24" s="17">
        <f t="shared" si="9"/>
        <v>1985</v>
      </c>
      <c r="B24" s="32">
        <f>SUM(CANSIM!BB26:BJ26)+SUM(Potato!R29:T29)/2.47</f>
        <v>360559.91902834008</v>
      </c>
      <c r="C24" s="19">
        <f>SUM(CANSIM!EF26:ET26)+Potato!U29/2.471</f>
        <v>1674980.4532577903</v>
      </c>
      <c r="D24" s="19">
        <f>SUM(CANSIM!FJ26:FX26)+Potato!V29/2.471</f>
        <v>3358709.4698502631</v>
      </c>
      <c r="E24" s="32">
        <f t="shared" si="10"/>
        <v>5394249.8421363933</v>
      </c>
      <c r="F24" s="19">
        <f>SUM(CANSIM!IX26:JS26)+Potato!W29/2.471</f>
        <v>4607139.9838122213</v>
      </c>
      <c r="G24" s="19">
        <f>SUM(CANSIM!KP26:LK26)+Potato!X29/2.471</f>
        <v>12647197.369486038</v>
      </c>
      <c r="H24" s="19">
        <f>SUM(CANSIM!MI26:ND26)+Potato!Y29/2.471</f>
        <v>8582491.541885877</v>
      </c>
      <c r="I24" s="19">
        <f t="shared" si="11"/>
        <v>25836828.895184137</v>
      </c>
      <c r="J24" s="48">
        <f t="shared" si="12"/>
        <v>31231078.737320531</v>
      </c>
      <c r="K24" s="27">
        <f>MAX(cropland!B42,B24)</f>
        <v>396705.6</v>
      </c>
      <c r="L24" s="27">
        <f>MAX(cropland!C42,C24)</f>
        <v>1746724.4</v>
      </c>
      <c r="M24" s="27">
        <f>MAX(cropland!D42,D24)</f>
        <v>3492918.2</v>
      </c>
      <c r="N24" s="27">
        <f t="shared" si="0"/>
        <v>5636348.2000000002</v>
      </c>
      <c r="O24" s="27">
        <f>MAX(cropland!E42,F24)</f>
        <v>4607139.9838122213</v>
      </c>
      <c r="P24" s="27">
        <f>MAX(cropland!F42,G24)</f>
        <v>13008821.6</v>
      </c>
      <c r="Q24" s="27">
        <f>MAX(cropland!G42,H24)</f>
        <v>9018267.5999999996</v>
      </c>
      <c r="R24" s="27">
        <f t="shared" si="13"/>
        <v>26634229.183812223</v>
      </c>
      <c r="S24" s="27">
        <f t="shared" si="14"/>
        <v>32270577.383812223</v>
      </c>
      <c r="T24" s="31">
        <f t="shared" si="1"/>
        <v>1985</v>
      </c>
      <c r="U24" s="24">
        <f t="shared" si="2"/>
        <v>0.90888537754027199</v>
      </c>
      <c r="V24" s="24">
        <f t="shared" si="3"/>
        <v>0.95892657894845368</v>
      </c>
      <c r="W24" s="24">
        <f t="shared" si="4"/>
        <v>0.96157690433468013</v>
      </c>
      <c r="X24" s="24">
        <f t="shared" si="15"/>
        <v>0.95704694790438838</v>
      </c>
      <c r="Y24" s="24">
        <f t="shared" si="16"/>
        <v>1</v>
      </c>
      <c r="Z24" s="24">
        <f t="shared" si="17"/>
        <v>0.97220161505528202</v>
      </c>
      <c r="AA24" s="24">
        <f t="shared" si="18"/>
        <v>0.95167851771063849</v>
      </c>
      <c r="AB24" s="24">
        <f t="shared" si="19"/>
        <v>0.97006107129570207</v>
      </c>
      <c r="AC24" s="24">
        <f t="shared" si="20"/>
        <v>0.96778803694373527</v>
      </c>
    </row>
    <row r="25" spans="1:29" x14ac:dyDescent="0.25">
      <c r="A25" s="17">
        <f t="shared" si="9"/>
        <v>1986</v>
      </c>
      <c r="B25" s="32">
        <f>SUM(CANSIM!BB27:BJ27)+SUM(Potato!R30:T30)/2.47</f>
        <v>352792.71255060728</v>
      </c>
      <c r="C25" s="19">
        <f>SUM(CANSIM!EF27:ET27)+Potato!U30/2.471</f>
        <v>1657869.5265074868</v>
      </c>
      <c r="D25" s="19">
        <f>SUM(CANSIM!FJ27:FX27)+Potato!V30/2.471</f>
        <v>3268690.692027519</v>
      </c>
      <c r="E25" s="32">
        <f t="shared" si="10"/>
        <v>5279352.9310856126</v>
      </c>
      <c r="F25" s="19">
        <f>SUM(CANSIM!IX27:JS27)+Potato!W30/2.471</f>
        <v>4450789.8421691619</v>
      </c>
      <c r="G25" s="19">
        <f>SUM(CANSIM!KP27:LK27)+Potato!X30/2.471</f>
        <v>13150978.308377175</v>
      </c>
      <c r="H25" s="19">
        <f>SUM(CANSIM!MI27:ND27)+Potato!Y30/2.471</f>
        <v>8768403.2780250907</v>
      </c>
      <c r="I25" s="19">
        <f t="shared" si="11"/>
        <v>26370171.428571425</v>
      </c>
      <c r="J25" s="48">
        <f t="shared" si="12"/>
        <v>31649524.359657038</v>
      </c>
      <c r="K25" s="27">
        <f>MAX(cropland!B43,B25)</f>
        <v>395485</v>
      </c>
      <c r="L25" s="27">
        <f>MAX(cropland!C43,C25)</f>
        <v>1744396</v>
      </c>
      <c r="M25" s="27">
        <f>MAX(cropland!D43,D25)</f>
        <v>3457966</v>
      </c>
      <c r="N25" s="27">
        <f t="shared" si="0"/>
        <v>5597847</v>
      </c>
      <c r="O25" s="27">
        <f>MAX(cropland!E43,F25)</f>
        <v>4519335</v>
      </c>
      <c r="P25" s="27">
        <f>MAX(cropland!F43,G25)</f>
        <v>13325811</v>
      </c>
      <c r="Q25" s="27">
        <f>MAX(cropland!G43,H25)</f>
        <v>9162524</v>
      </c>
      <c r="R25" s="27">
        <f t="shared" si="13"/>
        <v>27007670</v>
      </c>
      <c r="S25" s="27">
        <f t="shared" si="14"/>
        <v>32605517</v>
      </c>
      <c r="T25" s="31">
        <f t="shared" si="1"/>
        <v>1986</v>
      </c>
      <c r="U25" s="24">
        <f t="shared" si="2"/>
        <v>0.89205080483610577</v>
      </c>
      <c r="V25" s="24">
        <f t="shared" si="3"/>
        <v>0.95039745935411846</v>
      </c>
      <c r="W25" s="24">
        <f t="shared" si="4"/>
        <v>0.94526397657684291</v>
      </c>
      <c r="X25" s="24">
        <f t="shared" si="15"/>
        <v>0.94310418471344659</v>
      </c>
      <c r="Y25" s="24">
        <f t="shared" si="16"/>
        <v>0.98483291063157785</v>
      </c>
      <c r="Z25" s="24">
        <f t="shared" si="17"/>
        <v>0.98688014623479015</v>
      </c>
      <c r="AA25" s="24">
        <f t="shared" si="18"/>
        <v>0.95698557275539908</v>
      </c>
      <c r="AB25" s="24">
        <f t="shared" si="19"/>
        <v>0.97639564718361216</v>
      </c>
      <c r="AC25" s="24">
        <f t="shared" si="20"/>
        <v>0.97068003429165184</v>
      </c>
    </row>
    <row r="26" spans="1:29" x14ac:dyDescent="0.25">
      <c r="A26" s="17">
        <f t="shared" si="9"/>
        <v>1987</v>
      </c>
      <c r="B26" s="32">
        <f>SUM(CANSIM!BB28:BJ28)+SUM(Potato!R31:T31)/2.47</f>
        <v>352261.53846153844</v>
      </c>
      <c r="C26" s="19">
        <f>SUM(CANSIM!EF28:ET28)+Potato!U31/2.471</f>
        <v>1639487.4949413193</v>
      </c>
      <c r="D26" s="19">
        <f>SUM(CANSIM!FJ28:FX28)+Potato!V31/2.471</f>
        <v>3231971.3476325376</v>
      </c>
      <c r="E26" s="32">
        <f t="shared" si="10"/>
        <v>5223720.381035395</v>
      </c>
      <c r="F26" s="19">
        <f>SUM(CANSIM!IX28:JS28)+Potato!W31/2.471</f>
        <v>4433913.5977337109</v>
      </c>
      <c r="G26" s="19">
        <f>SUM(CANSIM!KP28:LK28)+Potato!X31/2.471</f>
        <v>12755097.369486038</v>
      </c>
      <c r="H26" s="19">
        <f>SUM(CANSIM!MI28:ND28)+Potato!Y31/2.471</f>
        <v>8835531.7280453257</v>
      </c>
      <c r="I26" s="19">
        <f t="shared" si="11"/>
        <v>26024542.695265073</v>
      </c>
      <c r="J26" s="48">
        <f t="shared" si="12"/>
        <v>31248263.076300468</v>
      </c>
      <c r="K26" s="27">
        <f>MAX(cropland!B44,B26)</f>
        <v>392904.2</v>
      </c>
      <c r="L26" s="27">
        <f>MAX(cropland!C44,C26)</f>
        <v>1723207.4000000001</v>
      </c>
      <c r="M26" s="27">
        <f>MAX(cropland!D44,D26)</f>
        <v>3448706.1999999997</v>
      </c>
      <c r="N26" s="27">
        <f t="shared" si="0"/>
        <v>5564817.7999999998</v>
      </c>
      <c r="O26" s="27">
        <f>MAX(cropland!E44,F26)</f>
        <v>4567678</v>
      </c>
      <c r="P26" s="27">
        <f>MAX(cropland!F44,G26)</f>
        <v>13352431.799999999</v>
      </c>
      <c r="Q26" s="27">
        <f>MAX(cropland!G44,H26)</f>
        <v>9188428</v>
      </c>
      <c r="R26" s="27">
        <f t="shared" si="13"/>
        <v>27108537.799999997</v>
      </c>
      <c r="S26" s="27">
        <f t="shared" si="14"/>
        <v>32673355.599999998</v>
      </c>
      <c r="T26" s="31">
        <f t="shared" si="1"/>
        <v>1987</v>
      </c>
      <c r="U26" s="24">
        <f t="shared" si="2"/>
        <v>0.89655834287731828</v>
      </c>
      <c r="V26" s="24">
        <f t="shared" si="3"/>
        <v>0.95141623401879494</v>
      </c>
      <c r="W26" s="24">
        <f t="shared" si="4"/>
        <v>0.93715473577672048</v>
      </c>
      <c r="X26" s="24">
        <f t="shared" si="15"/>
        <v>0.9387046564283551</v>
      </c>
      <c r="Y26" s="24">
        <f t="shared" si="16"/>
        <v>0.97071501050067688</v>
      </c>
      <c r="Z26" s="24">
        <f t="shared" si="17"/>
        <v>0.95526399689126584</v>
      </c>
      <c r="AA26" s="24">
        <f t="shared" si="18"/>
        <v>0.96159340074769328</v>
      </c>
      <c r="AB26" s="24">
        <f t="shared" si="19"/>
        <v>0.96001277853005695</v>
      </c>
      <c r="AC26" s="24">
        <f t="shared" si="20"/>
        <v>0.95638364968856981</v>
      </c>
    </row>
    <row r="27" spans="1:29" x14ac:dyDescent="0.25">
      <c r="A27" s="17">
        <f t="shared" si="9"/>
        <v>1988</v>
      </c>
      <c r="B27" s="32">
        <f>SUM(CANSIM!BB29:BJ29)+SUM(Potato!R32:T32)/2.47</f>
        <v>350075.7085020243</v>
      </c>
      <c r="C27" s="19">
        <f>SUM(CANSIM!EF29:ET29)+Potato!U32/2.471</f>
        <v>1605804.2088223391</v>
      </c>
      <c r="D27" s="19">
        <f>SUM(CANSIM!FJ29:FX29)+Potato!V32/2.471</f>
        <v>3327864.3059490086</v>
      </c>
      <c r="E27" s="32">
        <f t="shared" si="10"/>
        <v>5283744.2232733723</v>
      </c>
      <c r="F27" s="19">
        <f>SUM(CANSIM!IX29:JS29)+Potato!W32/2.471</f>
        <v>4513999.5143666528</v>
      </c>
      <c r="G27" s="19">
        <f>SUM(CANSIM!KP29:LK29)+Potato!X32/2.471</f>
        <v>12546656.90004047</v>
      </c>
      <c r="H27" s="19">
        <f>SUM(CANSIM!MI29:ND29)+Potato!Y32/2.471</f>
        <v>8860093.6058275998</v>
      </c>
      <c r="I27" s="19">
        <f t="shared" si="11"/>
        <v>25920750.020234723</v>
      </c>
      <c r="J27" s="48">
        <f t="shared" si="12"/>
        <v>31204494.243508093</v>
      </c>
      <c r="K27" s="27">
        <f>MAX(cropland!B45,B27)</f>
        <v>390323.39999999997</v>
      </c>
      <c r="L27" s="27">
        <f>MAX(cropland!C45,C27)</f>
        <v>1702018.8</v>
      </c>
      <c r="M27" s="27">
        <f>MAX(cropland!D45,D27)</f>
        <v>3439446.4</v>
      </c>
      <c r="N27" s="27">
        <f t="shared" si="0"/>
        <v>5531788.5999999996</v>
      </c>
      <c r="O27" s="27">
        <f>MAX(cropland!E45,F27)</f>
        <v>4616021</v>
      </c>
      <c r="P27" s="27">
        <f>MAX(cropland!F45,G27)</f>
        <v>13379052.6</v>
      </c>
      <c r="Q27" s="27">
        <f>MAX(cropland!G45,H27)</f>
        <v>9214332</v>
      </c>
      <c r="R27" s="27">
        <f t="shared" si="13"/>
        <v>27209405.600000001</v>
      </c>
      <c r="S27" s="27">
        <f t="shared" si="14"/>
        <v>32741194.200000003</v>
      </c>
      <c r="T27" s="31">
        <f t="shared" si="1"/>
        <v>1988</v>
      </c>
      <c r="U27" s="24">
        <f t="shared" si="2"/>
        <v>0.89688629608684578</v>
      </c>
      <c r="V27" s="24">
        <f t="shared" si="3"/>
        <v>0.943470312326949</v>
      </c>
      <c r="W27" s="24">
        <f t="shared" si="4"/>
        <v>0.96755812387394924</v>
      </c>
      <c r="X27" s="24">
        <f t="shared" si="15"/>
        <v>0.95516018512952083</v>
      </c>
      <c r="Y27" s="24">
        <f t="shared" si="16"/>
        <v>0.97789839222279384</v>
      </c>
      <c r="Z27" s="24">
        <f t="shared" si="17"/>
        <v>0.93778365891471793</v>
      </c>
      <c r="AA27" s="24">
        <f t="shared" si="18"/>
        <v>0.96155571622854485</v>
      </c>
      <c r="AB27" s="24">
        <f t="shared" si="19"/>
        <v>0.95263933366610265</v>
      </c>
      <c r="AC27" s="24">
        <f t="shared" si="20"/>
        <v>0.95306524413541671</v>
      </c>
    </row>
    <row r="28" spans="1:29" x14ac:dyDescent="0.25">
      <c r="A28" s="17">
        <f t="shared" si="9"/>
        <v>1989</v>
      </c>
      <c r="B28" s="32">
        <f>SUM(CANSIM!BB30:BJ30)+SUM(Potato!R33:T33)/2.47</f>
        <v>345333.19838056678</v>
      </c>
      <c r="C28" s="19">
        <f>SUM(CANSIM!EF30:ET30)+Potato!U33/2.471</f>
        <v>1580680.4532577903</v>
      </c>
      <c r="D28" s="19">
        <f>SUM(CANSIM!FJ30:FX30)+Potato!V33/2.471</f>
        <v>3310457.2642654795</v>
      </c>
      <c r="E28" s="32">
        <f t="shared" si="10"/>
        <v>5236470.9159038365</v>
      </c>
      <c r="F28" s="19">
        <f>SUM(CANSIM!IX30:JS30)+Potato!W33/2.471</f>
        <v>4694515.9449615544</v>
      </c>
      <c r="G28" s="19">
        <f>SUM(CANSIM!KP30:LK30)+Potato!X33/2.471</f>
        <v>13325818.777822744</v>
      </c>
      <c r="H28" s="19">
        <f>SUM(CANSIM!MI30:ND30)+Potato!Y33/2.471</f>
        <v>8887602.9947389718</v>
      </c>
      <c r="I28" s="19">
        <f t="shared" si="11"/>
        <v>26907937.717523269</v>
      </c>
      <c r="J28" s="48">
        <f t="shared" si="12"/>
        <v>32144408.633427106</v>
      </c>
      <c r="K28" s="27">
        <f>MAX(cropland!B46,B28)</f>
        <v>387742.6</v>
      </c>
      <c r="L28" s="27">
        <f>MAX(cropland!C46,C28)</f>
        <v>1680830.2000000002</v>
      </c>
      <c r="M28" s="27">
        <f>MAX(cropland!D46,D28)</f>
        <v>3430186.5999999996</v>
      </c>
      <c r="N28" s="27">
        <f t="shared" si="0"/>
        <v>5498759.4000000004</v>
      </c>
      <c r="O28" s="27">
        <f>MAX(cropland!E46,F28)</f>
        <v>4694515.9449615544</v>
      </c>
      <c r="P28" s="27">
        <f>MAX(cropland!F46,G28)</f>
        <v>13405673.399999999</v>
      </c>
      <c r="Q28" s="27">
        <f>MAX(cropland!G46,H28)</f>
        <v>9240236</v>
      </c>
      <c r="R28" s="27">
        <f t="shared" si="13"/>
        <v>27340425.344961554</v>
      </c>
      <c r="S28" s="27">
        <f t="shared" si="14"/>
        <v>32839184.744961552</v>
      </c>
      <c r="T28" s="31">
        <f t="shared" si="1"/>
        <v>1989</v>
      </c>
      <c r="U28" s="24">
        <f t="shared" si="2"/>
        <v>0.89062485881243592</v>
      </c>
      <c r="V28" s="24">
        <f t="shared" si="3"/>
        <v>0.9404164996903257</v>
      </c>
      <c r="W28" s="24">
        <f t="shared" si="4"/>
        <v>0.96509538701640307</v>
      </c>
      <c r="X28" s="24">
        <f t="shared" si="15"/>
        <v>0.95230042542029314</v>
      </c>
      <c r="Y28" s="24">
        <f t="shared" si="16"/>
        <v>1</v>
      </c>
      <c r="Z28" s="24">
        <f t="shared" si="17"/>
        <v>0.99404322186625449</v>
      </c>
      <c r="AA28" s="24">
        <f t="shared" si="18"/>
        <v>0.9618372295619908</v>
      </c>
      <c r="AB28" s="24">
        <f t="shared" si="19"/>
        <v>0.9841813862812494</v>
      </c>
      <c r="AC28" s="24">
        <f t="shared" si="20"/>
        <v>0.97884307674108617</v>
      </c>
    </row>
    <row r="29" spans="1:29" x14ac:dyDescent="0.25">
      <c r="A29" s="17">
        <f t="shared" si="9"/>
        <v>1990</v>
      </c>
      <c r="B29" s="32">
        <f>SUM(CANSIM!BB31:BJ31)+SUM(Potato!R34:T34)/2.47</f>
        <v>338329.14979757083</v>
      </c>
      <c r="C29" s="19">
        <f>SUM(CANSIM!EF31:ET31)+Potato!U34/2.471</f>
        <v>1557001.8615944961</v>
      </c>
      <c r="D29" s="19">
        <f>SUM(CANSIM!FJ31:FX31)+Potato!V34/2.471</f>
        <v>3239759.6114933225</v>
      </c>
      <c r="E29" s="32">
        <f t="shared" si="10"/>
        <v>5135090.6228853893</v>
      </c>
      <c r="F29" s="19">
        <f>SUM(CANSIM!IX31:JS31)+Potato!W34/2.471</f>
        <v>4636527.681100769</v>
      </c>
      <c r="G29" s="19">
        <f>SUM(CANSIM!KP31:LK31)+Potato!X34/2.471</f>
        <v>13124399.716713881</v>
      </c>
      <c r="H29" s="19">
        <f>SUM(CANSIM!MI31:ND31)+Potato!Y34/2.471</f>
        <v>8697333.7919870503</v>
      </c>
      <c r="I29" s="19">
        <f t="shared" si="11"/>
        <v>26458261.1898017</v>
      </c>
      <c r="J29" s="48">
        <f t="shared" si="12"/>
        <v>31593351.812687092</v>
      </c>
      <c r="K29" s="27">
        <f>MAX(cropland!B47,B29)</f>
        <v>385161.8</v>
      </c>
      <c r="L29" s="27">
        <f>MAX(cropland!C47,C29)</f>
        <v>1659641.6</v>
      </c>
      <c r="M29" s="27">
        <f>MAX(cropland!D47,D29)</f>
        <v>3420926.8</v>
      </c>
      <c r="N29" s="27">
        <f t="shared" si="0"/>
        <v>5465730.2000000002</v>
      </c>
      <c r="O29" s="27">
        <f>MAX(cropland!E47,F29)</f>
        <v>4712707</v>
      </c>
      <c r="P29" s="27">
        <f>MAX(cropland!F47,G29)</f>
        <v>13432294.199999999</v>
      </c>
      <c r="Q29" s="27">
        <f>MAX(cropland!G47,H29)</f>
        <v>9266140</v>
      </c>
      <c r="R29" s="27">
        <f t="shared" si="13"/>
        <v>27411141.199999999</v>
      </c>
      <c r="S29" s="27">
        <f t="shared" si="14"/>
        <v>32876871.399999999</v>
      </c>
      <c r="T29" s="31">
        <f t="shared" si="1"/>
        <v>1990</v>
      </c>
      <c r="U29" s="24">
        <f t="shared" si="2"/>
        <v>0.87840785300507696</v>
      </c>
      <c r="V29" s="24">
        <f t="shared" si="3"/>
        <v>0.93815547983040193</v>
      </c>
      <c r="W29" s="24">
        <f t="shared" si="4"/>
        <v>0.94704148931024268</v>
      </c>
      <c r="X29" s="24">
        <f t="shared" si="15"/>
        <v>0.93950678774546703</v>
      </c>
      <c r="Y29" s="24">
        <f t="shared" si="16"/>
        <v>0.98383533733388662</v>
      </c>
      <c r="Z29" s="24">
        <f t="shared" si="17"/>
        <v>0.97707804201562842</v>
      </c>
      <c r="AA29" s="24">
        <f t="shared" si="18"/>
        <v>0.93861454629296026</v>
      </c>
      <c r="AB29" s="24">
        <f t="shared" si="19"/>
        <v>0.96523749218444432</v>
      </c>
      <c r="AC29" s="24">
        <f t="shared" si="20"/>
        <v>0.96095980144531312</v>
      </c>
    </row>
    <row r="30" spans="1:29" x14ac:dyDescent="0.25">
      <c r="A30" s="17">
        <f t="shared" si="9"/>
        <v>1991</v>
      </c>
      <c r="B30" s="32">
        <f>SUM(CANSIM!BB32:BJ32)+SUM(Potato!R35:T35)/2.47</f>
        <v>335981.14979757083</v>
      </c>
      <c r="C30" s="19">
        <f>SUM(CANSIM!EF32:ET32)+Potato!U35/2.471</f>
        <v>1540575.2699312021</v>
      </c>
      <c r="D30" s="19">
        <f>SUM(CANSIM!FJ32:FX32)+Potato!V35/2.471</f>
        <v>3235305.7753945771</v>
      </c>
      <c r="E30" s="32">
        <f t="shared" si="10"/>
        <v>5111862.1951233502</v>
      </c>
      <c r="F30" s="19">
        <f>SUM(CANSIM!IX32:JS32)+Potato!W35/2.471</f>
        <v>4636079.2505058683</v>
      </c>
      <c r="G30" s="19">
        <f>SUM(CANSIM!KP32:LK32)+Potato!X35/2.471</f>
        <v>13162567.125050588</v>
      </c>
      <c r="H30" s="19">
        <f>SUM(CANSIM!MI32:ND32)+Potato!Y35/2.471</f>
        <v>8772346.6891946588</v>
      </c>
      <c r="I30" s="19">
        <f t="shared" si="11"/>
        <v>26570993.064751111</v>
      </c>
      <c r="J30" s="48">
        <f t="shared" si="12"/>
        <v>31682855.259874463</v>
      </c>
      <c r="K30" s="27">
        <f>MAX(cropland!B48,B30)</f>
        <v>382581</v>
      </c>
      <c r="L30" s="27">
        <f>MAX(cropland!C48,C30)</f>
        <v>1638453</v>
      </c>
      <c r="M30" s="27">
        <f>MAX(cropland!D48,D30)</f>
        <v>3411667</v>
      </c>
      <c r="N30" s="27">
        <f t="shared" si="0"/>
        <v>5432701</v>
      </c>
      <c r="O30" s="27">
        <f>MAX(cropland!E48,F30)</f>
        <v>4761050</v>
      </c>
      <c r="P30" s="27">
        <f>MAX(cropland!F48,G30)</f>
        <v>13458915</v>
      </c>
      <c r="Q30" s="27">
        <f>MAX(cropland!G48,H30)</f>
        <v>9292044</v>
      </c>
      <c r="R30" s="27">
        <f t="shared" si="13"/>
        <v>27512009</v>
      </c>
      <c r="S30" s="27">
        <f t="shared" si="14"/>
        <v>32944710</v>
      </c>
      <c r="T30" s="31">
        <f t="shared" si="1"/>
        <v>1991</v>
      </c>
      <c r="U30" s="24">
        <f t="shared" si="2"/>
        <v>0.87819612003097602</v>
      </c>
      <c r="V30" s="24">
        <f t="shared" si="3"/>
        <v>0.94026210695772294</v>
      </c>
      <c r="W30" s="24">
        <f t="shared" si="4"/>
        <v>0.94830643652929114</v>
      </c>
      <c r="X30" s="24">
        <f t="shared" si="15"/>
        <v>0.94094304014215957</v>
      </c>
      <c r="Y30" s="24">
        <f t="shared" si="16"/>
        <v>0.97375143098809469</v>
      </c>
      <c r="Z30" s="24">
        <f t="shared" si="17"/>
        <v>0.97798129530133648</v>
      </c>
      <c r="AA30" s="24">
        <f t="shared" si="18"/>
        <v>0.94407072213548049</v>
      </c>
      <c r="AB30" s="24">
        <f t="shared" si="19"/>
        <v>0.96579617521756089</v>
      </c>
      <c r="AC30" s="24">
        <f t="shared" si="20"/>
        <v>0.96169780398353677</v>
      </c>
    </row>
    <row r="31" spans="1:29" x14ac:dyDescent="0.25">
      <c r="A31" s="17">
        <f t="shared" si="9"/>
        <v>1992</v>
      </c>
      <c r="B31" s="32">
        <f>SUM(CANSIM!BB33:BJ33)+SUM(Potato!R36:T36)/2.47</f>
        <v>349896.76113360323</v>
      </c>
      <c r="C31" s="19">
        <f>SUM(CANSIM!EF33:ET33)+Potato!U36/2.471</f>
        <v>1558908.9032780251</v>
      </c>
      <c r="D31" s="19">
        <f>SUM(CANSIM!FJ33:FX33)+Potato!V36/2.471</f>
        <v>3034861.9587211655</v>
      </c>
      <c r="E31" s="32">
        <f t="shared" si="10"/>
        <v>4943667.6231327942</v>
      </c>
      <c r="F31" s="19">
        <f>SUM(CANSIM!IX33:JS33)+Potato!W36/2.471</f>
        <v>4534522.9866450829</v>
      </c>
      <c r="G31" s="19">
        <f>SUM(CANSIM!KP33:LK33)+Potato!X36/2.471</f>
        <v>12877342.533387292</v>
      </c>
      <c r="H31" s="19">
        <f>SUM(CANSIM!MI33:ND33)+Potato!Y36/2.471</f>
        <v>8741162.5252934042</v>
      </c>
      <c r="I31" s="19">
        <f t="shared" si="11"/>
        <v>26153028.045325778</v>
      </c>
      <c r="J31" s="48">
        <f t="shared" si="12"/>
        <v>31096695.668458574</v>
      </c>
      <c r="K31" s="27">
        <f>MAX(cropland!B49,B31)</f>
        <v>389611.39999999997</v>
      </c>
      <c r="L31" s="27">
        <f>MAX(cropland!C49,C31)</f>
        <v>1658524.5999999999</v>
      </c>
      <c r="M31" s="27">
        <f>MAX(cropland!D49,D31)</f>
        <v>3438319</v>
      </c>
      <c r="N31" s="27">
        <f t="shared" si="0"/>
        <v>5486455</v>
      </c>
      <c r="O31" s="27">
        <f>MAX(cropland!E49,F31)</f>
        <v>4748669.2</v>
      </c>
      <c r="P31" s="27">
        <f>MAX(cropland!F49,G31)</f>
        <v>13646862.200000001</v>
      </c>
      <c r="Q31" s="27">
        <f>MAX(cropland!G49,H31)</f>
        <v>9342944.5999999996</v>
      </c>
      <c r="R31" s="27">
        <f t="shared" si="13"/>
        <v>27738476</v>
      </c>
      <c r="S31" s="27">
        <f t="shared" si="14"/>
        <v>33224931</v>
      </c>
      <c r="T31" s="31">
        <f t="shared" si="1"/>
        <v>1992</v>
      </c>
      <c r="U31" s="24">
        <f t="shared" si="2"/>
        <v>0.89806602459169127</v>
      </c>
      <c r="V31" s="24">
        <f t="shared" si="3"/>
        <v>0.93993716058117271</v>
      </c>
      <c r="W31" s="24">
        <f t="shared" si="4"/>
        <v>0.88265863601404215</v>
      </c>
      <c r="X31" s="24">
        <f t="shared" si="15"/>
        <v>0.90106774285632418</v>
      </c>
      <c r="Y31" s="24">
        <f t="shared" si="16"/>
        <v>0.95490395217360746</v>
      </c>
      <c r="Z31" s="24">
        <f t="shared" si="17"/>
        <v>0.9436119706248145</v>
      </c>
      <c r="AA31" s="24">
        <f t="shared" si="18"/>
        <v>0.93558967750845967</v>
      </c>
      <c r="AB31" s="24">
        <f t="shared" si="19"/>
        <v>0.94284300425610179</v>
      </c>
      <c r="AC31" s="24">
        <f t="shared" si="20"/>
        <v>0.93594462749850627</v>
      </c>
    </row>
    <row r="32" spans="1:29" x14ac:dyDescent="0.25">
      <c r="A32" s="17">
        <f t="shared" si="9"/>
        <v>1993</v>
      </c>
      <c r="B32" s="32">
        <f>SUM(CANSIM!BB34:BJ34)+SUM(Potato!R37:T37)/2.47</f>
        <v>360992.30769230769</v>
      </c>
      <c r="C32" s="19">
        <f>SUM(CANSIM!EF34:ET34)+Potato!U37/2.471</f>
        <v>1616899.5143666533</v>
      </c>
      <c r="D32" s="19">
        <f>SUM(CANSIM!FJ34:FX34)+Potato!V37/2.471</f>
        <v>3280881.0198300285</v>
      </c>
      <c r="E32" s="32">
        <f t="shared" si="10"/>
        <v>5258772.8418889893</v>
      </c>
      <c r="F32" s="19">
        <f>SUM(CANSIM!IX34:JS34)+Potato!W37/2.471</f>
        <v>4616525.3338729255</v>
      </c>
      <c r="G32" s="19">
        <f>SUM(CANSIM!KP34:LK34)+Potato!X37/2.471</f>
        <v>13428240.186159449</v>
      </c>
      <c r="H32" s="19">
        <f>SUM(CANSIM!MI34:ND34)+Potato!Y37/2.471</f>
        <v>8991510.0364225004</v>
      </c>
      <c r="I32" s="19">
        <f t="shared" si="11"/>
        <v>27036275.556454875</v>
      </c>
      <c r="J32" s="48">
        <f t="shared" si="12"/>
        <v>32295048.398343865</v>
      </c>
      <c r="K32" s="27">
        <f>MAX(cropland!B50,B32)</f>
        <v>396641.8</v>
      </c>
      <c r="L32" s="27">
        <f>MAX(cropland!C50,C32)</f>
        <v>1678596.2</v>
      </c>
      <c r="M32" s="27">
        <f>MAX(cropland!D50,D32)</f>
        <v>3464971</v>
      </c>
      <c r="N32" s="27">
        <f t="shared" si="0"/>
        <v>5540209</v>
      </c>
      <c r="O32" s="27">
        <f>MAX(cropland!E50,F32)</f>
        <v>4736288.3999999994</v>
      </c>
      <c r="P32" s="27">
        <f>MAX(cropland!F50,G32)</f>
        <v>13834809.4</v>
      </c>
      <c r="Q32" s="27">
        <f>MAX(cropland!G50,H32)</f>
        <v>9393845.2000000011</v>
      </c>
      <c r="R32" s="27">
        <f t="shared" si="13"/>
        <v>27964943</v>
      </c>
      <c r="S32" s="27">
        <f t="shared" si="14"/>
        <v>33505152</v>
      </c>
      <c r="T32" s="31">
        <f t="shared" si="1"/>
        <v>1993</v>
      </c>
      <c r="U32" s="24">
        <f t="shared" si="2"/>
        <v>0.91012169592894065</v>
      </c>
      <c r="V32" s="24">
        <f t="shared" si="3"/>
        <v>0.96324507011671623</v>
      </c>
      <c r="W32" s="24">
        <f t="shared" si="4"/>
        <v>0.94687113393734856</v>
      </c>
      <c r="X32" s="24">
        <f t="shared" si="15"/>
        <v>0.94920116585655689</v>
      </c>
      <c r="Y32" s="24">
        <f t="shared" si="16"/>
        <v>0.97471373024348051</v>
      </c>
      <c r="Z32" s="24">
        <f t="shared" si="17"/>
        <v>0.97061259016401402</v>
      </c>
      <c r="AA32" s="24">
        <f t="shared" si="18"/>
        <v>0.95717034345238083</v>
      </c>
      <c r="AB32" s="24">
        <f t="shared" si="19"/>
        <v>0.96679172764467547</v>
      </c>
      <c r="AC32" s="24">
        <f t="shared" si="20"/>
        <v>0.96388305889028247</v>
      </c>
    </row>
    <row r="33" spans="1:29" x14ac:dyDescent="0.25">
      <c r="A33" s="17">
        <f t="shared" si="9"/>
        <v>1994</v>
      </c>
      <c r="B33" s="32">
        <f>SUM(CANSIM!BB35:BJ35)+SUM(Potato!R38:T38)/2.47</f>
        <v>361459.91902834008</v>
      </c>
      <c r="C33" s="19">
        <f>SUM(CANSIM!EF35:ET35)+Potato!U38/2.471</f>
        <v>1600499.5143666533</v>
      </c>
      <c r="D33" s="19">
        <f>SUM(CANSIM!FJ35:FX35)+Potato!V38/2.471</f>
        <v>3311604.7753945771</v>
      </c>
      <c r="E33" s="32">
        <f t="shared" si="10"/>
        <v>5273564.2087895703</v>
      </c>
      <c r="F33" s="19">
        <f>SUM(CANSIM!IX35:JS35)+Potato!W38/2.471</f>
        <v>4747255.8478348851</v>
      </c>
      <c r="G33" s="19">
        <f>SUM(CANSIM!KP35:LK35)+Potato!X38/2.471</f>
        <v>14069242.533387292</v>
      </c>
      <c r="H33" s="19">
        <f>SUM(CANSIM!MI35:ND35)+Potato!Y38/2.471</f>
        <v>9311336.1392148919</v>
      </c>
      <c r="I33" s="19">
        <f t="shared" si="11"/>
        <v>28127834.520437069</v>
      </c>
      <c r="J33" s="48">
        <f t="shared" si="12"/>
        <v>33401398.729226641</v>
      </c>
      <c r="K33" s="27">
        <f>MAX(cropland!B51,B33)</f>
        <v>403672.19999999995</v>
      </c>
      <c r="L33" s="27">
        <f>MAX(cropland!C51,C33)</f>
        <v>1698667.7999999998</v>
      </c>
      <c r="M33" s="27">
        <f>MAX(cropland!D51,D33)</f>
        <v>3491623</v>
      </c>
      <c r="N33" s="27">
        <f t="shared" si="0"/>
        <v>5593963</v>
      </c>
      <c r="O33" s="27">
        <f>MAX(cropland!E51,F33)</f>
        <v>4747255.8478348851</v>
      </c>
      <c r="P33" s="27">
        <f>MAX(cropland!F51,G33)</f>
        <v>14069242.533387292</v>
      </c>
      <c r="Q33" s="27">
        <f>MAX(cropland!G51,H33)</f>
        <v>9444745.8000000007</v>
      </c>
      <c r="R33" s="27">
        <f t="shared" si="13"/>
        <v>28261244.181222178</v>
      </c>
      <c r="S33" s="27">
        <f t="shared" si="14"/>
        <v>33855207.181222178</v>
      </c>
      <c r="T33" s="31">
        <f t="shared" si="1"/>
        <v>1994</v>
      </c>
      <c r="U33" s="24">
        <f t="shared" si="2"/>
        <v>0.89542930880139904</v>
      </c>
      <c r="V33" s="24">
        <f t="shared" si="3"/>
        <v>0.94220866161509242</v>
      </c>
      <c r="W33" s="24">
        <f t="shared" si="4"/>
        <v>0.94844282312110362</v>
      </c>
      <c r="X33" s="24">
        <f t="shared" si="15"/>
        <v>0.94272418476660824</v>
      </c>
      <c r="Y33" s="24">
        <f t="shared" si="16"/>
        <v>1</v>
      </c>
      <c r="Z33" s="24">
        <f t="shared" si="17"/>
        <v>1</v>
      </c>
      <c r="AA33" s="24">
        <f t="shared" si="18"/>
        <v>0.98587472192368497</v>
      </c>
      <c r="AB33" s="24">
        <f t="shared" si="19"/>
        <v>0.99527941303894363</v>
      </c>
      <c r="AC33" s="24">
        <f t="shared" si="20"/>
        <v>0.98659560848154426</v>
      </c>
    </row>
    <row r="34" spans="1:29" x14ac:dyDescent="0.25">
      <c r="A34" s="17">
        <f t="shared" si="9"/>
        <v>1995</v>
      </c>
      <c r="B34" s="32">
        <f>SUM(CANSIM!BB36:BJ36)+SUM(Potato!R39:T39)/2.47</f>
        <v>372594.73684210528</v>
      </c>
      <c r="C34" s="19">
        <f>SUM(CANSIM!EF36:ET36)+Potato!U39/2.471</f>
        <v>1589592.1893970054</v>
      </c>
      <c r="D34" s="19">
        <f>SUM(CANSIM!FJ36:FX36)+Potato!V39/2.471</f>
        <v>3312818.8587616351</v>
      </c>
      <c r="E34" s="32">
        <f t="shared" si="10"/>
        <v>5275005.7850007452</v>
      </c>
      <c r="F34" s="19">
        <f>SUM(CANSIM!IX36:JS36)+Potato!W39/2.471</f>
        <v>4680381.6673411578</v>
      </c>
      <c r="G34" s="19">
        <f>SUM(CANSIM!KP36:LK36)+Potato!X39/2.471</f>
        <v>14040968.636179684</v>
      </c>
      <c r="H34" s="19">
        <f>SUM(CANSIM!MI36:ND36)+Potato!Y39/2.471</f>
        <v>9227438.4864427354</v>
      </c>
      <c r="I34" s="19">
        <f t="shared" si="11"/>
        <v>27948788.789963581</v>
      </c>
      <c r="J34" s="48">
        <f t="shared" si="12"/>
        <v>33223794.574964326</v>
      </c>
      <c r="K34" s="27">
        <f>MAX(cropland!B52,B34)</f>
        <v>410702.6</v>
      </c>
      <c r="L34" s="27">
        <f>MAX(cropland!C52,C34)</f>
        <v>1718739.4</v>
      </c>
      <c r="M34" s="27">
        <f>MAX(cropland!D52,D34)</f>
        <v>3518275</v>
      </c>
      <c r="N34" s="27">
        <f t="shared" si="0"/>
        <v>5647717</v>
      </c>
      <c r="O34" s="27">
        <f>MAX(cropland!E52,F34)</f>
        <v>4711526.8</v>
      </c>
      <c r="P34" s="27">
        <f>MAX(cropland!F52,G34)</f>
        <v>14210703.800000001</v>
      </c>
      <c r="Q34" s="27">
        <f>MAX(cropland!G52,H34)</f>
        <v>9495646.4000000004</v>
      </c>
      <c r="R34" s="27">
        <f t="shared" si="13"/>
        <v>28417877</v>
      </c>
      <c r="S34" s="27">
        <f t="shared" si="14"/>
        <v>34065594</v>
      </c>
      <c r="T34" s="31">
        <f t="shared" si="1"/>
        <v>1995</v>
      </c>
      <c r="U34" s="24">
        <f t="shared" si="2"/>
        <v>0.90721299753667328</v>
      </c>
      <c r="V34" s="24">
        <f t="shared" si="3"/>
        <v>0.92485934132714098</v>
      </c>
      <c r="W34" s="24">
        <f t="shared" si="4"/>
        <v>0.94160316028782154</v>
      </c>
      <c r="X34" s="24">
        <f t="shared" si="15"/>
        <v>0.93400674732830014</v>
      </c>
      <c r="Y34" s="24">
        <f t="shared" si="16"/>
        <v>0.99338958813545497</v>
      </c>
      <c r="Z34" s="24">
        <f t="shared" si="17"/>
        <v>0.9880558228354378</v>
      </c>
      <c r="AA34" s="24">
        <f t="shared" si="18"/>
        <v>0.97175464394322175</v>
      </c>
      <c r="AB34" s="24">
        <f t="shared" si="19"/>
        <v>0.98349320007133467</v>
      </c>
      <c r="AC34" s="24">
        <f t="shared" si="20"/>
        <v>0.97528886697130035</v>
      </c>
    </row>
    <row r="35" spans="1:29" x14ac:dyDescent="0.25">
      <c r="A35" s="17">
        <f t="shared" si="9"/>
        <v>1996</v>
      </c>
      <c r="B35" s="32">
        <f>SUM(CANSIM!BB37:BJ37)+SUM(Potato!R40:T40)/2.47</f>
        <v>378703.87854251009</v>
      </c>
      <c r="C35" s="19">
        <f>SUM(CANSIM!EF37:ET37)+Potato!U40/2.471</f>
        <v>1636538.1893970054</v>
      </c>
      <c r="D35" s="19">
        <f>SUM(CANSIM!FJ37:FX37)+Potato!V40/2.471</f>
        <v>3331973.6948603806</v>
      </c>
      <c r="E35" s="32">
        <f t="shared" si="10"/>
        <v>5347215.7627998963</v>
      </c>
      <c r="F35" s="19">
        <f>SUM(CANSIM!IX37:JS37)+Potato!W40/2.471</f>
        <v>4631721.5702144876</v>
      </c>
      <c r="G35" s="19">
        <f>SUM(CANSIM!KP37:LK37)+Potato!X40/2.471</f>
        <v>13936630.51396196</v>
      </c>
      <c r="H35" s="19">
        <f>SUM(CANSIM!MI37:ND37)+Potato!Y40/2.471</f>
        <v>9008525.528126264</v>
      </c>
      <c r="I35" s="19">
        <f t="shared" si="11"/>
        <v>27576877.612302713</v>
      </c>
      <c r="J35" s="48">
        <f t="shared" si="12"/>
        <v>32924093.375102609</v>
      </c>
      <c r="K35" s="27">
        <f>MAX(cropland!B53,B35)</f>
        <v>417733</v>
      </c>
      <c r="L35" s="27">
        <f>MAX(cropland!C53,C35)</f>
        <v>1738811</v>
      </c>
      <c r="M35" s="27">
        <f>MAX(cropland!D53,D35)</f>
        <v>3544927</v>
      </c>
      <c r="N35" s="27">
        <f t="shared" si="0"/>
        <v>5701471</v>
      </c>
      <c r="O35" s="27">
        <f>MAX(cropland!E53,F35)</f>
        <v>4699146</v>
      </c>
      <c r="P35" s="27">
        <f>MAX(cropland!F53,G35)</f>
        <v>14398651</v>
      </c>
      <c r="Q35" s="27">
        <f>MAX(cropland!G53,H35)</f>
        <v>9546547</v>
      </c>
      <c r="R35" s="27">
        <f t="shared" si="13"/>
        <v>28644344</v>
      </c>
      <c r="S35" s="27">
        <f t="shared" si="14"/>
        <v>34345815</v>
      </c>
      <c r="T35" s="31">
        <f t="shared" si="1"/>
        <v>1996</v>
      </c>
      <c r="U35" s="24">
        <f t="shared" si="2"/>
        <v>0.90656921656299616</v>
      </c>
      <c r="V35" s="24">
        <f t="shared" si="3"/>
        <v>0.94118233056784517</v>
      </c>
      <c r="W35" s="24">
        <f t="shared" si="4"/>
        <v>0.93992730875992103</v>
      </c>
      <c r="X35" s="24">
        <f t="shared" si="15"/>
        <v>0.93786599331995135</v>
      </c>
      <c r="Y35" s="24">
        <f t="shared" si="16"/>
        <v>0.9856517695373771</v>
      </c>
      <c r="Z35" s="24">
        <f t="shared" si="17"/>
        <v>0.96791223802576776</v>
      </c>
      <c r="AA35" s="24">
        <f t="shared" si="18"/>
        <v>0.94364229580876358</v>
      </c>
      <c r="AB35" s="24">
        <f t="shared" si="19"/>
        <v>0.96273378131133713</v>
      </c>
      <c r="AC35" s="24">
        <f t="shared" si="20"/>
        <v>0.95860568092801435</v>
      </c>
    </row>
    <row r="36" spans="1:29" x14ac:dyDescent="0.25">
      <c r="A36" s="17">
        <f t="shared" si="9"/>
        <v>1997</v>
      </c>
      <c r="B36" s="32">
        <f>SUM(CANSIM!BB38:BJ38)+SUM(Potato!R41:T41)/2.47</f>
        <v>380478.54251012148</v>
      </c>
      <c r="C36" s="19">
        <f>SUM(CANSIM!EF38:ET38)+Potato!U41/2.471</f>
        <v>1638296.8838526912</v>
      </c>
      <c r="D36" s="19">
        <f>SUM(CANSIM!FJ38:FX38)+Potato!V41/2.471</f>
        <v>3403902.1448806152</v>
      </c>
      <c r="E36" s="32">
        <f t="shared" si="10"/>
        <v>5422677.5712434277</v>
      </c>
      <c r="F36" s="19">
        <f>SUM(CANSIM!IX38:JS38)+Potato!W41/2.471</f>
        <v>4681435.6535815457</v>
      </c>
      <c r="G36" s="19">
        <f>SUM(CANSIM!KP38:LK38)+Potato!X41/2.471</f>
        <v>14535239.90287333</v>
      </c>
      <c r="H36" s="19">
        <f>SUM(CANSIM!MI38:ND38)+Potato!Y41/2.471</f>
        <v>9089443.1808984224</v>
      </c>
      <c r="I36" s="19">
        <f t="shared" si="11"/>
        <v>28306118.737353295</v>
      </c>
      <c r="J36" s="48">
        <f t="shared" si="12"/>
        <v>33728796.308596723</v>
      </c>
      <c r="K36" s="27">
        <f>MAX(cropland!B54,B36)</f>
        <v>422904.39999999997</v>
      </c>
      <c r="L36" s="27">
        <f>MAX(cropland!C54,C36)</f>
        <v>1761036.4000000001</v>
      </c>
      <c r="M36" s="27">
        <f>MAX(cropland!D54,D36)</f>
        <v>3567282.6</v>
      </c>
      <c r="N36" s="27">
        <f t="shared" si="0"/>
        <v>5751223.4000000004</v>
      </c>
      <c r="O36" s="27">
        <f>MAX(cropland!E54,F36)</f>
        <v>4702282.8</v>
      </c>
      <c r="P36" s="27">
        <f>MAX(cropland!F54,G36)</f>
        <v>14594106.6</v>
      </c>
      <c r="Q36" s="27">
        <f>MAX(cropland!G54,H36)</f>
        <v>9582873.7999999989</v>
      </c>
      <c r="R36" s="27">
        <f t="shared" si="13"/>
        <v>28879263.199999996</v>
      </c>
      <c r="S36" s="27">
        <f t="shared" si="14"/>
        <v>34630486.599999994</v>
      </c>
      <c r="T36" s="31">
        <f t="shared" si="1"/>
        <v>1997</v>
      </c>
      <c r="U36" s="24">
        <f t="shared" si="2"/>
        <v>0.89967979172153689</v>
      </c>
      <c r="V36" s="24">
        <f t="shared" si="3"/>
        <v>0.93030268076951217</v>
      </c>
      <c r="W36" s="24">
        <f t="shared" si="4"/>
        <v>0.95420030498301844</v>
      </c>
      <c r="X36" s="24">
        <f t="shared" si="15"/>
        <v>0.94287374947796798</v>
      </c>
      <c r="Y36" s="24">
        <f t="shared" si="16"/>
        <v>0.99556659024879279</v>
      </c>
      <c r="Z36" s="24">
        <f t="shared" si="17"/>
        <v>0.99596640625287269</v>
      </c>
      <c r="AA36" s="24">
        <f t="shared" si="18"/>
        <v>0.94850911851708031</v>
      </c>
      <c r="AB36" s="24">
        <f t="shared" si="19"/>
        <v>0.98015377128296333</v>
      </c>
      <c r="AC36" s="24">
        <f t="shared" si="20"/>
        <v>0.97396252897574731</v>
      </c>
    </row>
    <row r="37" spans="1:29" x14ac:dyDescent="0.25">
      <c r="A37" s="17">
        <f t="shared" si="9"/>
        <v>1998</v>
      </c>
      <c r="B37" s="32">
        <f>SUM(CANSIM!BB39:BJ39)+SUM(Potato!R42:T42)/2.47</f>
        <v>378333.19838056678</v>
      </c>
      <c r="C37" s="19">
        <f>SUM(CANSIM!EF39:ET39)+Potato!U42/2.471</f>
        <v>1626292.1893970054</v>
      </c>
      <c r="D37" s="19">
        <f>SUM(CANSIM!FJ39:FX39)+Potato!V42/2.471</f>
        <v>3434842.3310400648</v>
      </c>
      <c r="E37" s="32">
        <f t="shared" si="10"/>
        <v>5439467.7188176364</v>
      </c>
      <c r="F37" s="19">
        <f>SUM(CANSIM!IX39:JS39)+Potato!W42/2.471</f>
        <v>4734240.3480372317</v>
      </c>
      <c r="G37" s="19">
        <f>SUM(CANSIM!KP39:LK39)+Potato!X42/2.471</f>
        <v>14506941.966815054</v>
      </c>
      <c r="H37" s="19">
        <f>SUM(CANSIM!MI39:ND39)+Potato!Y42/2.471</f>
        <v>8932831.161473088</v>
      </c>
      <c r="I37" s="19">
        <f t="shared" si="11"/>
        <v>28174013.476325374</v>
      </c>
      <c r="J37" s="48">
        <f t="shared" si="12"/>
        <v>33613481.195143014</v>
      </c>
      <c r="K37" s="27">
        <f>MAX(cropland!B55,B37)</f>
        <v>428075.8</v>
      </c>
      <c r="L37" s="27">
        <f>MAX(cropland!C55,C37)</f>
        <v>1783261.8</v>
      </c>
      <c r="M37" s="27">
        <f>MAX(cropland!D55,D37)</f>
        <v>3589638.1999999997</v>
      </c>
      <c r="N37" s="27">
        <f t="shared" si="0"/>
        <v>5800975.7999999998</v>
      </c>
      <c r="O37" s="27">
        <f>MAX(cropland!E55,F37)</f>
        <v>4734240.3480372317</v>
      </c>
      <c r="P37" s="27">
        <f>MAX(cropland!F55,G37)</f>
        <v>14789562.199999999</v>
      </c>
      <c r="Q37" s="27">
        <f>MAX(cropland!G55,H37)</f>
        <v>9619200.5999999996</v>
      </c>
      <c r="R37" s="27">
        <f t="shared" si="13"/>
        <v>29143003.148037232</v>
      </c>
      <c r="S37" s="27">
        <f t="shared" si="14"/>
        <v>34943978.948037229</v>
      </c>
      <c r="T37" s="31">
        <f t="shared" si="1"/>
        <v>1998</v>
      </c>
      <c r="U37" s="24">
        <f t="shared" si="2"/>
        <v>0.88379954760480928</v>
      </c>
      <c r="V37" s="24">
        <f t="shared" si="3"/>
        <v>0.91197612677903228</v>
      </c>
      <c r="W37" s="24">
        <f t="shared" si="4"/>
        <v>0.95687702761801041</v>
      </c>
      <c r="X37" s="24">
        <f t="shared" si="15"/>
        <v>0.93768150503534875</v>
      </c>
      <c r="Y37" s="24">
        <f t="shared" si="16"/>
        <v>1</v>
      </c>
      <c r="Z37" s="24">
        <f t="shared" si="17"/>
        <v>0.98089056123750951</v>
      </c>
      <c r="AA37" s="24">
        <f t="shared" si="18"/>
        <v>0.92864589615410331</v>
      </c>
      <c r="AB37" s="24">
        <f t="shared" si="19"/>
        <v>0.96675052098132452</v>
      </c>
      <c r="AC37" s="24">
        <f t="shared" si="20"/>
        <v>0.96192483532362738</v>
      </c>
    </row>
    <row r="38" spans="1:29" x14ac:dyDescent="0.25">
      <c r="A38" s="17">
        <f t="shared" si="9"/>
        <v>1999</v>
      </c>
      <c r="B38" s="32">
        <f>SUM(CANSIM!BB40:BJ40)+SUM(Potato!R43:T43)/2.47</f>
        <v>369944.93927125505</v>
      </c>
      <c r="C38" s="19">
        <f>SUM(CANSIM!EF40:ET40)+Potato!U43/2.471</f>
        <v>1651004.2088223391</v>
      </c>
      <c r="D38" s="19">
        <f>SUM(CANSIM!FJ40:FX40)+Potato!V43/2.471</f>
        <v>3402316.2282476728</v>
      </c>
      <c r="E38" s="32">
        <f t="shared" si="10"/>
        <v>5423265.3763412666</v>
      </c>
      <c r="F38" s="19">
        <f>SUM(CANSIM!IX40:JS40)+Potato!W43/2.471</f>
        <v>4272542.6952650752</v>
      </c>
      <c r="G38" s="19">
        <f>SUM(CANSIM!KP40:LK40)+Potato!X43/2.471</f>
        <v>14278197.086199919</v>
      </c>
      <c r="H38" s="19">
        <f>SUM(CANSIM!MI40:ND40)+Potato!Y43/2.471</f>
        <v>9202218.5754755158</v>
      </c>
      <c r="I38" s="19">
        <f t="shared" si="11"/>
        <v>27752958.356940508</v>
      </c>
      <c r="J38" s="48">
        <f t="shared" si="12"/>
        <v>33176223.733281776</v>
      </c>
      <c r="K38" s="27">
        <f>MAX(cropland!B56,B38)</f>
        <v>433247.19999999995</v>
      </c>
      <c r="L38" s="27">
        <f>MAX(cropland!C56,C38)</f>
        <v>1805487.2000000002</v>
      </c>
      <c r="M38" s="27">
        <f>MAX(cropland!D56,D38)</f>
        <v>3611993.8</v>
      </c>
      <c r="N38" s="27">
        <f t="shared" si="0"/>
        <v>5850728.2000000002</v>
      </c>
      <c r="O38" s="27">
        <f>MAX(cropland!E56,F38)</f>
        <v>4708556.4000000004</v>
      </c>
      <c r="P38" s="27">
        <f>MAX(cropland!F56,G38)</f>
        <v>14985017.800000001</v>
      </c>
      <c r="Q38" s="27">
        <f>MAX(cropland!G56,H38)</f>
        <v>9655527.3999999985</v>
      </c>
      <c r="R38" s="27">
        <f t="shared" si="13"/>
        <v>29349101.600000001</v>
      </c>
      <c r="S38" s="27">
        <f t="shared" si="14"/>
        <v>35199829.800000004</v>
      </c>
      <c r="T38" s="31">
        <f t="shared" si="1"/>
        <v>1999</v>
      </c>
      <c r="U38" s="24">
        <f t="shared" si="2"/>
        <v>0.85388881744938017</v>
      </c>
      <c r="V38" s="24">
        <f t="shared" si="3"/>
        <v>0.91443695021617377</v>
      </c>
      <c r="W38" s="24">
        <f t="shared" si="4"/>
        <v>0.94194963132208942</v>
      </c>
      <c r="X38" s="24">
        <f t="shared" si="15"/>
        <v>0.92693852644552288</v>
      </c>
      <c r="Y38" s="24">
        <f t="shared" si="16"/>
        <v>0.90739970647162149</v>
      </c>
      <c r="Z38" s="24">
        <f t="shared" si="17"/>
        <v>0.95283150655983329</v>
      </c>
      <c r="AA38" s="24">
        <f t="shared" si="18"/>
        <v>0.95305188357453341</v>
      </c>
      <c r="AB38" s="24">
        <f t="shared" si="19"/>
        <v>0.94561526056867462</v>
      </c>
      <c r="AC38" s="24">
        <f t="shared" si="20"/>
        <v>0.94251091331361414</v>
      </c>
    </row>
    <row r="39" spans="1:29" x14ac:dyDescent="0.25">
      <c r="A39" s="17">
        <f t="shared" si="9"/>
        <v>2000</v>
      </c>
      <c r="B39" s="32">
        <f>SUM(CANSIM!BB41:BJ41)+SUM(Potato!R44:T44)/2.47</f>
        <v>374997.16599190282</v>
      </c>
      <c r="C39" s="19">
        <f>SUM(CANSIM!EF41:ET41)+Potato!U44/2.471</f>
        <v>1616189.8421691624</v>
      </c>
      <c r="D39" s="19">
        <f>SUM(CANSIM!FJ41:FX41)+Potato!V44/2.471</f>
        <v>3379806.8393363012</v>
      </c>
      <c r="E39" s="32">
        <f t="shared" si="10"/>
        <v>5370993.8474973664</v>
      </c>
      <c r="F39" s="19">
        <f>SUM(CANSIM!IX41:JS41)+Potato!W44/2.471</f>
        <v>4737347.3897207612</v>
      </c>
      <c r="G39" s="19">
        <f>SUM(CANSIM!KP41:LK41)+Potato!X44/2.471</f>
        <v>15007627.883447997</v>
      </c>
      <c r="H39" s="19">
        <f>SUM(CANSIM!MI41:ND41)+Potato!Y44/2.471</f>
        <v>9062803.9255362209</v>
      </c>
      <c r="I39" s="19">
        <f t="shared" si="11"/>
        <v>28807779.19870498</v>
      </c>
      <c r="J39" s="48">
        <f t="shared" si="12"/>
        <v>34178773.046202347</v>
      </c>
      <c r="K39" s="27">
        <f>MAX(cropland!B57,B39)</f>
        <v>438418.6</v>
      </c>
      <c r="L39" s="27">
        <f>MAX(cropland!C57,C39)</f>
        <v>1827712.6</v>
      </c>
      <c r="M39" s="27">
        <f>MAX(cropland!D57,D39)</f>
        <v>3634349.4</v>
      </c>
      <c r="N39" s="27">
        <f t="shared" si="0"/>
        <v>5900480.5999999996</v>
      </c>
      <c r="O39" s="27">
        <f>MAX(cropland!E57,F39)</f>
        <v>4737347.3897207612</v>
      </c>
      <c r="P39" s="27">
        <f>MAX(cropland!F57,G39)</f>
        <v>15180473.4</v>
      </c>
      <c r="Q39" s="27">
        <f>MAX(cropland!G57,H39)</f>
        <v>9691854.1999999993</v>
      </c>
      <c r="R39" s="27">
        <f t="shared" si="13"/>
        <v>29609674.989720762</v>
      </c>
      <c r="S39" s="27">
        <f t="shared" si="14"/>
        <v>35510155.589720763</v>
      </c>
      <c r="T39" s="31">
        <f t="shared" si="1"/>
        <v>2000</v>
      </c>
      <c r="U39" s="24">
        <f t="shared" si="2"/>
        <v>0.85534045770846134</v>
      </c>
      <c r="V39" s="24">
        <f t="shared" si="3"/>
        <v>0.88426913627950166</v>
      </c>
      <c r="W39" s="24">
        <f t="shared" si="4"/>
        <v>0.92996200071911117</v>
      </c>
      <c r="X39" s="24">
        <f t="shared" si="15"/>
        <v>0.91026379232521615</v>
      </c>
      <c r="Y39" s="24">
        <f t="shared" si="16"/>
        <v>1</v>
      </c>
      <c r="Z39" s="24">
        <f t="shared" si="17"/>
        <v>0.98861395741769142</v>
      </c>
      <c r="AA39" s="24">
        <f t="shared" si="18"/>
        <v>0.93509495072018534</v>
      </c>
      <c r="AB39" s="24">
        <f t="shared" si="19"/>
        <v>0.97291777801363355</v>
      </c>
      <c r="AC39" s="24">
        <f t="shared" si="20"/>
        <v>0.96250699211512847</v>
      </c>
    </row>
    <row r="40" spans="1:29" x14ac:dyDescent="0.25">
      <c r="A40" s="17">
        <f t="shared" si="9"/>
        <v>2001</v>
      </c>
      <c r="B40" s="32">
        <f>SUM(CANSIM!BB42:BJ42)+SUM(Potato!R45:T45)/2.47</f>
        <v>392463.96761133603</v>
      </c>
      <c r="C40" s="19">
        <f>SUM(CANSIM!EF42:ET42)+Potato!U45/2.471</f>
        <v>1718315.9449615541</v>
      </c>
      <c r="D40" s="19">
        <f>SUM(CANSIM!FJ42:FX42)+Potato!V45/2.471</f>
        <v>3404320.9227033588</v>
      </c>
      <c r="E40" s="32">
        <f t="shared" si="10"/>
        <v>5515100.8352762489</v>
      </c>
      <c r="F40" s="19">
        <f>SUM(CANSIM!IX42:JS42)+Potato!W45/2.471</f>
        <v>4577390.2063941723</v>
      </c>
      <c r="G40" s="19">
        <f>SUM(CANSIM!KP42:LK42)+Potato!X45/2.471</f>
        <v>14333077.741804937</v>
      </c>
      <c r="H40" s="19">
        <f>SUM(CANSIM!MI42:ND42)+Potato!Y45/2.471</f>
        <v>8153788.9923108052</v>
      </c>
      <c r="I40" s="19">
        <f t="shared" si="11"/>
        <v>27064256.940509915</v>
      </c>
      <c r="J40" s="48">
        <f t="shared" si="12"/>
        <v>32579357.775786165</v>
      </c>
      <c r="K40" s="27">
        <f>MAX(cropland!B58,B40)</f>
        <v>443590</v>
      </c>
      <c r="L40" s="27">
        <f>MAX(cropland!C58,C40)</f>
        <v>1849938</v>
      </c>
      <c r="M40" s="27">
        <f>MAX(cropland!D58,D40)</f>
        <v>3656705</v>
      </c>
      <c r="N40" s="27">
        <f t="shared" si="0"/>
        <v>5950233</v>
      </c>
      <c r="O40" s="27">
        <f>MAX(cropland!E58,F40)</f>
        <v>4714830</v>
      </c>
      <c r="P40" s="27">
        <f>MAX(cropland!F58,G40)</f>
        <v>15375929</v>
      </c>
      <c r="Q40" s="27">
        <f>MAX(cropland!G58,H40)</f>
        <v>9728181</v>
      </c>
      <c r="R40" s="27">
        <f t="shared" si="13"/>
        <v>29818940</v>
      </c>
      <c r="S40" s="27">
        <f t="shared" si="14"/>
        <v>35769173</v>
      </c>
      <c r="T40" s="31">
        <f t="shared" si="1"/>
        <v>2001</v>
      </c>
      <c r="U40" s="24">
        <f t="shared" si="2"/>
        <v>0.88474484909789675</v>
      </c>
      <c r="V40" s="24">
        <f t="shared" si="3"/>
        <v>0.92885055875470102</v>
      </c>
      <c r="W40" s="24">
        <f t="shared" si="4"/>
        <v>0.93098046539257573</v>
      </c>
      <c r="X40" s="24">
        <f t="shared" si="15"/>
        <v>0.92687140743501117</v>
      </c>
      <c r="Y40" s="24">
        <f t="shared" si="16"/>
        <v>0.97084946994783949</v>
      </c>
      <c r="Z40" s="24">
        <f t="shared" si="17"/>
        <v>0.93217637398071607</v>
      </c>
      <c r="AA40" s="24">
        <f t="shared" si="18"/>
        <v>0.83816172749158402</v>
      </c>
      <c r="AB40" s="24">
        <f t="shared" si="19"/>
        <v>0.90761968535802795</v>
      </c>
      <c r="AC40" s="24">
        <f t="shared" si="20"/>
        <v>0.91082222604884278</v>
      </c>
    </row>
    <row r="41" spans="1:29" x14ac:dyDescent="0.25">
      <c r="A41" s="17">
        <f t="shared" si="9"/>
        <v>2002</v>
      </c>
      <c r="B41" s="32">
        <f>SUM(CANSIM!BB43:BJ43)+SUM(Potato!R46:T46)/2.47</f>
        <v>388130.76923076925</v>
      </c>
      <c r="C41" s="19">
        <f>SUM(CANSIM!EF43:ET43)+Potato!U46/2.471</f>
        <v>1761384.8644273574</v>
      </c>
      <c r="D41" s="19">
        <f>SUM(CANSIM!FJ43:FX43)+Potato!V46/2.471</f>
        <v>3382675.7588021043</v>
      </c>
      <c r="E41" s="32">
        <f t="shared" si="10"/>
        <v>5532191.3924602307</v>
      </c>
      <c r="F41" s="19">
        <f>SUM(CANSIM!IX43:JS43)+Potato!W46/2.471</f>
        <v>4588094.3342776205</v>
      </c>
      <c r="G41" s="19">
        <f>SUM(CANSIM!KP43:LK43)+Potato!X46/2.471</f>
        <v>12277858.680696074</v>
      </c>
      <c r="H41" s="19">
        <f>SUM(CANSIM!MI43:ND43)+Potato!Y46/2.471</f>
        <v>6533581.9506272767</v>
      </c>
      <c r="I41" s="19">
        <f t="shared" si="11"/>
        <v>23399534.965600967</v>
      </c>
      <c r="J41" s="48">
        <f t="shared" si="12"/>
        <v>28931726.358061198</v>
      </c>
      <c r="K41" s="27">
        <f>MAX(cropland!B59,B41)</f>
        <v>442852.2</v>
      </c>
      <c r="L41" s="27">
        <f>MAX(cropland!C59,C41)</f>
        <v>1866605.2</v>
      </c>
      <c r="M41" s="27">
        <f>MAX(cropland!D59,D41)</f>
        <v>3657552.1999999997</v>
      </c>
      <c r="N41" s="27">
        <f t="shared" si="0"/>
        <v>5967009.5999999996</v>
      </c>
      <c r="O41" s="27">
        <f>MAX(cropland!E59,F41)</f>
        <v>4712066</v>
      </c>
      <c r="P41" s="27">
        <f>MAX(cropland!F59,G41)</f>
        <v>15292763.799999999</v>
      </c>
      <c r="Q41" s="27">
        <f>MAX(cropland!G59,H41)</f>
        <v>9706866</v>
      </c>
      <c r="R41" s="27">
        <f t="shared" si="13"/>
        <v>29711695.799999997</v>
      </c>
      <c r="S41" s="27">
        <f t="shared" si="14"/>
        <v>35678705.399999999</v>
      </c>
      <c r="T41" s="31">
        <f t="shared" si="1"/>
        <v>2002</v>
      </c>
      <c r="U41" s="24">
        <f t="shared" si="2"/>
        <v>0.876434099753302</v>
      </c>
      <c r="V41" s="24">
        <f t="shared" si="3"/>
        <v>0.94363010690603322</v>
      </c>
      <c r="W41" s="24">
        <f t="shared" si="4"/>
        <v>0.92484688497462986</v>
      </c>
      <c r="X41" s="24">
        <f t="shared" si="15"/>
        <v>0.9271296282915702</v>
      </c>
      <c r="Y41" s="24">
        <f t="shared" si="16"/>
        <v>0.9736905922535084</v>
      </c>
      <c r="Z41" s="24">
        <f t="shared" si="17"/>
        <v>0.80285413684974816</v>
      </c>
      <c r="AA41" s="24">
        <f t="shared" si="18"/>
        <v>0.67308871376480073</v>
      </c>
      <c r="AB41" s="24">
        <f t="shared" si="19"/>
        <v>0.78755299337713902</v>
      </c>
      <c r="AC41" s="24">
        <f t="shared" si="20"/>
        <v>0.810896192384301</v>
      </c>
    </row>
    <row r="42" spans="1:29" x14ac:dyDescent="0.25">
      <c r="A42" s="17">
        <f t="shared" si="9"/>
        <v>2003</v>
      </c>
      <c r="B42" s="32">
        <f>SUM(CANSIM!BB44:BJ44)+SUM(Potato!R47:T47)/2.47</f>
        <v>382902.024291498</v>
      </c>
      <c r="C42" s="19">
        <f>SUM(CANSIM!EF44:ET44)+Potato!U47/2.471</f>
        <v>1797989.5588830432</v>
      </c>
      <c r="D42" s="19">
        <f>SUM(CANSIM!FJ44:FX44)+Potato!V47/2.471</f>
        <v>3412966.0866046133</v>
      </c>
      <c r="E42" s="32">
        <f t="shared" si="10"/>
        <v>5593857.6697791545</v>
      </c>
      <c r="F42" s="19">
        <f>SUM(CANSIM!IX44:JS44)+Potato!W47/2.471</f>
        <v>4699676.4872521246</v>
      </c>
      <c r="G42" s="19">
        <f>SUM(CANSIM!KP44:LK44)+Potato!X47/2.471</f>
        <v>14791661.027923917</v>
      </c>
      <c r="H42" s="19">
        <f>SUM(CANSIM!MI44:ND44)+Potato!Y47/2.471</f>
        <v>8913186.3617968429</v>
      </c>
      <c r="I42" s="19">
        <f t="shared" si="11"/>
        <v>28404523.876972884</v>
      </c>
      <c r="J42" s="48">
        <f t="shared" si="12"/>
        <v>33998381.546752036</v>
      </c>
      <c r="K42" s="27">
        <f>MAX(cropland!B60,B42)</f>
        <v>442114.39999999997</v>
      </c>
      <c r="L42" s="27">
        <f>MAX(cropland!C60,C42)</f>
        <v>1883272.4000000001</v>
      </c>
      <c r="M42" s="27">
        <f>MAX(cropland!D60,D42)</f>
        <v>3658399.4</v>
      </c>
      <c r="N42" s="27">
        <f t="shared" si="0"/>
        <v>5983786.2000000002</v>
      </c>
      <c r="O42" s="27">
        <f>MAX(cropland!E60,F42)</f>
        <v>4709302</v>
      </c>
      <c r="P42" s="27">
        <f>MAX(cropland!F60,G42)</f>
        <v>15209598.6</v>
      </c>
      <c r="Q42" s="27">
        <f>MAX(cropland!G60,H42)</f>
        <v>9685551</v>
      </c>
      <c r="R42" s="27">
        <f t="shared" si="13"/>
        <v>29604451.600000001</v>
      </c>
      <c r="S42" s="27">
        <f t="shared" si="14"/>
        <v>35588237.800000004</v>
      </c>
      <c r="T42" s="31">
        <f t="shared" si="1"/>
        <v>2003</v>
      </c>
      <c r="U42" s="24">
        <f t="shared" si="2"/>
        <v>0.86607001330763722</v>
      </c>
      <c r="V42" s="24">
        <f t="shared" si="3"/>
        <v>0.95471561038278008</v>
      </c>
      <c r="W42" s="24">
        <f t="shared" si="4"/>
        <v>0.93291237873169708</v>
      </c>
      <c r="X42" s="24">
        <f t="shared" si="15"/>
        <v>0.93483581846208919</v>
      </c>
      <c r="Y42" s="24">
        <f t="shared" si="16"/>
        <v>0.99795606381840118</v>
      </c>
      <c r="Z42" s="24">
        <f t="shared" si="17"/>
        <v>0.97252145943706347</v>
      </c>
      <c r="AA42" s="24">
        <f t="shared" si="18"/>
        <v>0.92025599388169477</v>
      </c>
      <c r="AB42" s="24">
        <f t="shared" si="19"/>
        <v>0.95946799693370721</v>
      </c>
      <c r="AC42" s="24">
        <f t="shared" si="20"/>
        <v>0.95532635636013508</v>
      </c>
    </row>
    <row r="43" spans="1:29" x14ac:dyDescent="0.25">
      <c r="A43" s="17">
        <f t="shared" si="9"/>
        <v>2004</v>
      </c>
      <c r="B43" s="32">
        <f>SUM(CANSIM!BB45:BJ45)+SUM(Potato!R48:T48)/2.47</f>
        <v>385437.65182186232</v>
      </c>
      <c r="C43" s="19">
        <f>SUM(CANSIM!EF45:ET45)+Potato!U48/2.471</f>
        <v>1797696.8838526912</v>
      </c>
      <c r="D43" s="19">
        <f>SUM(CANSIM!FJ45:FX45)+Potato!V48/2.471</f>
        <v>3382683.0837717522</v>
      </c>
      <c r="E43" s="32">
        <f t="shared" si="10"/>
        <v>5565817.6194463056</v>
      </c>
      <c r="F43" s="19">
        <f>SUM(CANSIM!IX45:JS45)+Potato!W48/2.471</f>
        <v>4177136.5843787938</v>
      </c>
      <c r="G43" s="19">
        <f>SUM(CANSIM!KP45:LK45)+Potato!X48/2.471</f>
        <v>14112856.333468232</v>
      </c>
      <c r="H43" s="19">
        <f>SUM(CANSIM!MI45:ND45)+Potato!Y48/2.471</f>
        <v>8718367.5839740988</v>
      </c>
      <c r="I43" s="19">
        <f t="shared" si="11"/>
        <v>27008360.501821123</v>
      </c>
      <c r="J43" s="48">
        <f t="shared" si="12"/>
        <v>32574178.12126743</v>
      </c>
      <c r="K43" s="27">
        <f>MAX(cropland!B61,B43)</f>
        <v>441376.6</v>
      </c>
      <c r="L43" s="27">
        <f>MAX(cropland!C61,C43)</f>
        <v>1899939.6</v>
      </c>
      <c r="M43" s="27">
        <f>MAX(cropland!D61,D43)</f>
        <v>3659246.5999999996</v>
      </c>
      <c r="N43" s="27">
        <f t="shared" si="0"/>
        <v>6000562.7999999998</v>
      </c>
      <c r="O43" s="27">
        <f>MAX(cropland!E61,F43)</f>
        <v>4706538</v>
      </c>
      <c r="P43" s="27">
        <f>MAX(cropland!F61,G43)</f>
        <v>15126433.399999999</v>
      </c>
      <c r="Q43" s="27">
        <f>MAX(cropland!G61,H43)</f>
        <v>9664236</v>
      </c>
      <c r="R43" s="27">
        <f t="shared" si="13"/>
        <v>29497207.399999999</v>
      </c>
      <c r="S43" s="27">
        <f t="shared" si="14"/>
        <v>35497770.199999996</v>
      </c>
      <c r="T43" s="31">
        <f t="shared" si="1"/>
        <v>2004</v>
      </c>
      <c r="U43" s="24">
        <f t="shared" si="2"/>
        <v>0.87326254228670563</v>
      </c>
      <c r="V43" s="24">
        <f t="shared" si="3"/>
        <v>0.94618633342485781</v>
      </c>
      <c r="W43" s="24">
        <f t="shared" si="4"/>
        <v>0.92442063996773338</v>
      </c>
      <c r="X43" s="24">
        <f t="shared" si="15"/>
        <v>0.92754926578658681</v>
      </c>
      <c r="Y43" s="24">
        <f t="shared" si="16"/>
        <v>0.88751787075315103</v>
      </c>
      <c r="Z43" s="24">
        <f t="shared" si="17"/>
        <v>0.93299299050020834</v>
      </c>
      <c r="AA43" s="24">
        <f t="shared" si="18"/>
        <v>0.90212693315582304</v>
      </c>
      <c r="AB43" s="24">
        <f t="shared" si="19"/>
        <v>0.91562432116272552</v>
      </c>
      <c r="AC43" s="24">
        <f t="shared" si="20"/>
        <v>0.91764012042839338</v>
      </c>
    </row>
    <row r="44" spans="1:29" x14ac:dyDescent="0.25">
      <c r="A44" s="17">
        <f t="shared" si="9"/>
        <v>2005</v>
      </c>
      <c r="B44" s="32">
        <f>SUM(CANSIM!BB46:BJ46)+SUM(Potato!R49:T49)/2.47</f>
        <v>373176.92307692306</v>
      </c>
      <c r="C44" s="19">
        <f>SUM(CANSIM!EF46:ET46)+Potato!U49/2.471</f>
        <v>1798982.5171995144</v>
      </c>
      <c r="D44" s="19">
        <f>SUM(CANSIM!FJ46:FX46)+Potato!V49/2.471</f>
        <v>3431366.6531768516</v>
      </c>
      <c r="E44" s="32">
        <f t="shared" si="10"/>
        <v>5603526.093453289</v>
      </c>
      <c r="F44" s="19">
        <f>SUM(CANSIM!IX46:JS46)+Potato!W49/2.471</f>
        <v>3818456.7786321328</v>
      </c>
      <c r="G44" s="19">
        <f>SUM(CANSIM!KP46:LK46)+Potato!X49/2.471</f>
        <v>14604711.169566978</v>
      </c>
      <c r="H44" s="19">
        <f>SUM(CANSIM!MI46:ND46)+Potato!Y49/2.471</f>
        <v>8716441.7644678261</v>
      </c>
      <c r="I44" s="19">
        <f t="shared" si="11"/>
        <v>27139609.712666936</v>
      </c>
      <c r="J44" s="48">
        <f t="shared" si="12"/>
        <v>32743135.806120224</v>
      </c>
      <c r="K44" s="27">
        <f>MAX(cropland!B62,B44)</f>
        <v>440638.8</v>
      </c>
      <c r="L44" s="27">
        <f>MAX(cropland!C62,C44)</f>
        <v>1916606.8</v>
      </c>
      <c r="M44" s="27">
        <f>MAX(cropland!D62,D44)</f>
        <v>3660093.8</v>
      </c>
      <c r="N44" s="27">
        <f t="shared" ref="N44:N51" si="21">SUM(K44:M44)</f>
        <v>6017339.4000000004</v>
      </c>
      <c r="O44" s="27">
        <f>MAX(cropland!E62,F44)</f>
        <v>4703774</v>
      </c>
      <c r="P44" s="27">
        <f>MAX(cropland!F62,G44)</f>
        <v>15043268.199999999</v>
      </c>
      <c r="Q44" s="27">
        <f>MAX(cropland!G62,H44)</f>
        <v>9642921</v>
      </c>
      <c r="R44" s="27">
        <f t="shared" si="13"/>
        <v>29389963.199999999</v>
      </c>
      <c r="S44" s="27">
        <f t="shared" si="14"/>
        <v>35407302.600000001</v>
      </c>
      <c r="T44" s="31">
        <f t="shared" si="1"/>
        <v>2005</v>
      </c>
      <c r="U44" s="24">
        <f t="shared" si="2"/>
        <v>0.84689982606371261</v>
      </c>
      <c r="V44" s="24">
        <f t="shared" si="3"/>
        <v>0.93862889206044475</v>
      </c>
      <c r="W44" s="24">
        <f t="shared" si="4"/>
        <v>0.93750784561227685</v>
      </c>
      <c r="X44" s="24">
        <f t="shared" si="15"/>
        <v>0.93122985441926187</v>
      </c>
      <c r="Y44" s="24">
        <f t="shared" si="16"/>
        <v>0.81178576577704042</v>
      </c>
      <c r="Z44" s="24">
        <f t="shared" si="17"/>
        <v>0.97084695794807263</v>
      </c>
      <c r="AA44" s="24">
        <f t="shared" si="18"/>
        <v>0.9039213081251859</v>
      </c>
      <c r="AB44" s="24">
        <f t="shared" si="19"/>
        <v>0.92343122473412753</v>
      </c>
      <c r="AC44" s="24">
        <f t="shared" si="20"/>
        <v>0.92475657284664836</v>
      </c>
    </row>
    <row r="45" spans="1:29" s="35" customFormat="1" x14ac:dyDescent="0.25">
      <c r="A45" s="17">
        <f t="shared" si="9"/>
        <v>2006</v>
      </c>
      <c r="B45" s="32">
        <f>SUM(CANSIM!BB47:BJ47)+SUM(Potato!R50:T50)/2.47</f>
        <v>377624.69635627529</v>
      </c>
      <c r="C45" s="19">
        <f>SUM(CANSIM!EF47:ET47)+Potato!U50/2.471</f>
        <v>1789311.2505058681</v>
      </c>
      <c r="D45" s="19">
        <f>SUM(CANSIM!FJ47:FX47)+Potato!V50/2.471</f>
        <v>3411969.0004046946</v>
      </c>
      <c r="E45" s="32">
        <f t="shared" si="10"/>
        <v>5578904.9472668376</v>
      </c>
      <c r="F45" s="19">
        <f>SUM(CANSIM!IX47:JS47)+Potato!W50/2.471</f>
        <v>4584813.6786726024</v>
      </c>
      <c r="G45" s="19">
        <f>SUM(CANSIM!KP47:LK47)+Potato!X50/2.471</f>
        <v>13919368.352893565</v>
      </c>
      <c r="H45" s="19">
        <f>SUM(CANSIM!MI47:ND47)+Potato!Y50/2.471</f>
        <v>8688151.1533791982</v>
      </c>
      <c r="I45" s="19">
        <f t="shared" si="11"/>
        <v>27192333.184945364</v>
      </c>
      <c r="J45" s="48">
        <f t="shared" si="12"/>
        <v>32771238.132212199</v>
      </c>
      <c r="K45" s="27">
        <f>MAX(cropland!B63,B45)</f>
        <v>439901</v>
      </c>
      <c r="L45" s="27">
        <f>MAX(cropland!C63,C45)</f>
        <v>1933274</v>
      </c>
      <c r="M45" s="27">
        <f>MAX(cropland!D63,D45)</f>
        <v>3660941</v>
      </c>
      <c r="N45" s="27">
        <f t="shared" si="21"/>
        <v>6034116</v>
      </c>
      <c r="O45" s="27">
        <f>MAX(cropland!E63,F45)</f>
        <v>4701010</v>
      </c>
      <c r="P45" s="27">
        <f>MAX(cropland!F63,G45)</f>
        <v>14960103</v>
      </c>
      <c r="Q45" s="27">
        <f>MAX(cropland!G63,H45)</f>
        <v>9621606</v>
      </c>
      <c r="R45" s="27">
        <f t="shared" si="13"/>
        <v>29282719</v>
      </c>
      <c r="S45" s="27">
        <f t="shared" si="14"/>
        <v>35316835</v>
      </c>
      <c r="T45" s="31">
        <f t="shared" si="1"/>
        <v>2006</v>
      </c>
      <c r="U45" s="24">
        <f t="shared" ref="U45:U51" si="22">B45/K45</f>
        <v>0.85843109326024558</v>
      </c>
      <c r="V45" s="24">
        <f t="shared" ref="V45:V51" si="23">C45/L45</f>
        <v>0.92553422355334425</v>
      </c>
      <c r="W45" s="24">
        <f t="shared" ref="W45:W51" si="24">D45/M45</f>
        <v>0.93199234852588297</v>
      </c>
      <c r="X45" s="24">
        <f t="shared" si="15"/>
        <v>0.92456044054619391</v>
      </c>
      <c r="Y45" s="24">
        <f t="shared" si="16"/>
        <v>0.97528269003312107</v>
      </c>
      <c r="Z45" s="24">
        <f t="shared" si="17"/>
        <v>0.93043265496858973</v>
      </c>
      <c r="AA45" s="24">
        <f t="shared" si="18"/>
        <v>0.90298346797605289</v>
      </c>
      <c r="AB45" s="24">
        <f t="shared" si="19"/>
        <v>0.9286136709144176</v>
      </c>
      <c r="AC45" s="24">
        <f t="shared" si="20"/>
        <v>0.92792114956541827</v>
      </c>
    </row>
    <row r="46" spans="1:29" x14ac:dyDescent="0.25">
      <c r="A46" s="17">
        <f t="shared" si="9"/>
        <v>2007</v>
      </c>
      <c r="B46" s="32">
        <f>SUM(CANSIM!BB48:BJ48)+SUM(Potato!R51:T51)/2.47</f>
        <v>379862.75303643727</v>
      </c>
      <c r="C46" s="19">
        <f>SUM(CANSIM!EF48:ET48)+Potato!U51/2.471</f>
        <v>1806989.8421691624</v>
      </c>
      <c r="D46" s="19">
        <f>SUM(CANSIM!FJ48:FX48)+Potato!V51/2.471</f>
        <v>3452969.0004046946</v>
      </c>
      <c r="E46" s="32">
        <f t="shared" si="10"/>
        <v>5639821.5956102945</v>
      </c>
      <c r="F46" s="19">
        <f>SUM(CANSIM!IX48:JS48)+Potato!W51/2.471</f>
        <v>4617096.6815054631</v>
      </c>
      <c r="G46" s="19">
        <f>SUM(CANSIM!KP48:LK48)+Potato!X51/2.471</f>
        <v>14794244.597329017</v>
      </c>
      <c r="H46" s="19">
        <f>SUM(CANSIM!MI48:ND48)+Potato!Y51/2.471</f>
        <v>8921877.2561715897</v>
      </c>
      <c r="I46" s="19">
        <f t="shared" si="11"/>
        <v>28333218.535006069</v>
      </c>
      <c r="J46" s="48">
        <f t="shared" si="12"/>
        <v>33973040.130616367</v>
      </c>
      <c r="K46" s="27">
        <f>MAX(cropland!B64,B46)</f>
        <v>436324.60000000003</v>
      </c>
      <c r="L46" s="27">
        <f>MAX(cropland!C64,C46)</f>
        <v>1921571.2</v>
      </c>
      <c r="M46" s="27">
        <f>MAX(cropland!D64,D46)</f>
        <v>3651517</v>
      </c>
      <c r="N46" s="27">
        <f t="shared" si="21"/>
        <v>6009412.7999999998</v>
      </c>
      <c r="O46" s="27">
        <f>MAX(cropland!E64,F46)</f>
        <v>4630581.8</v>
      </c>
      <c r="P46" s="27">
        <f>MAX(cropland!F64,G46)</f>
        <v>14913869.200000001</v>
      </c>
      <c r="Q46" s="27">
        <f>MAX(cropland!G64,H46)</f>
        <v>9648054.5999999996</v>
      </c>
      <c r="R46" s="27">
        <f t="shared" si="13"/>
        <v>29192505.600000001</v>
      </c>
      <c r="S46" s="27">
        <f t="shared" si="14"/>
        <v>35201918.399999999</v>
      </c>
      <c r="T46" s="31">
        <f t="shared" si="1"/>
        <v>2007</v>
      </c>
      <c r="U46" s="24">
        <f t="shared" si="22"/>
        <v>0.87059669117083294</v>
      </c>
      <c r="V46" s="24">
        <f t="shared" si="23"/>
        <v>0.94037100585664601</v>
      </c>
      <c r="W46" s="24">
        <f t="shared" si="24"/>
        <v>0.94562588655747581</v>
      </c>
      <c r="X46" s="24">
        <f t="shared" si="15"/>
        <v>0.93849795035053918</v>
      </c>
      <c r="Y46" s="24">
        <f t="shared" si="16"/>
        <v>0.99708781335111352</v>
      </c>
      <c r="Z46" s="24">
        <f t="shared" si="17"/>
        <v>0.99197896930254792</v>
      </c>
      <c r="AA46" s="24">
        <f t="shared" si="18"/>
        <v>0.92473328832235158</v>
      </c>
      <c r="AB46" s="24">
        <f t="shared" si="19"/>
        <v>0.97056480602357298</v>
      </c>
      <c r="AC46" s="24">
        <f t="shared" si="20"/>
        <v>0.96509058809182313</v>
      </c>
    </row>
    <row r="47" spans="1:29" x14ac:dyDescent="0.25">
      <c r="A47" s="17">
        <f t="shared" si="9"/>
        <v>2008</v>
      </c>
      <c r="B47" s="32">
        <f>SUM(CANSIM!BB49:BJ49)+SUM(Potato!R52:T52)/2.47</f>
        <v>370787.85425101215</v>
      </c>
      <c r="C47" s="19">
        <f>SUM(CANSIM!EF49:ET49)+Potato!U52/2.471</f>
        <v>1749116.228247673</v>
      </c>
      <c r="D47" s="19">
        <f>SUM(CANSIM!FJ49:FX49)+Potato!V52/2.471</f>
        <v>3442145.2448401456</v>
      </c>
      <c r="E47" s="32">
        <f t="shared" si="10"/>
        <v>5562049.3273388306</v>
      </c>
      <c r="F47" s="19">
        <f>SUM(CANSIM!IX49:JS49)+Potato!W52/2.471</f>
        <v>4473880.2509105625</v>
      </c>
      <c r="G47" s="19">
        <f>SUM(CANSIM!KP49:LK49)+Potato!X52/2.471</f>
        <v>15235944.597329017</v>
      </c>
      <c r="H47" s="19">
        <f>SUM(CANSIM!MI49:ND49)+Potato!Y52/2.471</f>
        <v>9153144.1116956696</v>
      </c>
      <c r="I47" s="19">
        <f t="shared" si="11"/>
        <v>28862968.959935248</v>
      </c>
      <c r="J47" s="48">
        <f t="shared" si="12"/>
        <v>34425018.287274078</v>
      </c>
      <c r="K47" s="27">
        <f>MAX(cropland!B65,B47)</f>
        <v>432748.2</v>
      </c>
      <c r="L47" s="27">
        <f>MAX(cropland!C65,C47)</f>
        <v>1909868.4000000001</v>
      </c>
      <c r="M47" s="27">
        <f>MAX(cropland!D65,D47)</f>
        <v>3642093</v>
      </c>
      <c r="N47" s="27">
        <f t="shared" si="21"/>
        <v>5984709.5999999996</v>
      </c>
      <c r="O47" s="27">
        <f>MAX(cropland!E65,F47)</f>
        <v>4560153.6000000006</v>
      </c>
      <c r="P47" s="27">
        <f>MAX(cropland!F65,G47)</f>
        <v>15235944.597329017</v>
      </c>
      <c r="Q47" s="27">
        <f>MAX(cropland!G65,H47)</f>
        <v>9674503.2000000011</v>
      </c>
      <c r="R47" s="27">
        <f t="shared" si="13"/>
        <v>29470601.397329018</v>
      </c>
      <c r="S47" s="27">
        <f t="shared" si="14"/>
        <v>35455310.997329019</v>
      </c>
      <c r="T47" s="31">
        <f t="shared" si="1"/>
        <v>2008</v>
      </c>
      <c r="U47" s="24">
        <f t="shared" si="22"/>
        <v>0.85682125136745146</v>
      </c>
      <c r="V47" s="24">
        <f t="shared" si="23"/>
        <v>0.91583075998727081</v>
      </c>
      <c r="W47" s="24">
        <f t="shared" si="24"/>
        <v>0.94510086503561153</v>
      </c>
      <c r="X47" s="24">
        <f t="shared" si="15"/>
        <v>0.92937664466440129</v>
      </c>
      <c r="Y47" s="24">
        <f t="shared" si="16"/>
        <v>0.98108104317156375</v>
      </c>
      <c r="Z47" s="24">
        <f t="shared" si="17"/>
        <v>1</v>
      </c>
      <c r="AA47" s="24">
        <f t="shared" si="18"/>
        <v>0.94610998854139283</v>
      </c>
      <c r="AB47" s="24">
        <f t="shared" si="19"/>
        <v>0.9793817428697319</v>
      </c>
      <c r="AC47" s="24">
        <f t="shared" si="20"/>
        <v>0.97094108947083957</v>
      </c>
    </row>
    <row r="48" spans="1:29" x14ac:dyDescent="0.25">
      <c r="A48" s="17">
        <f t="shared" si="9"/>
        <v>2009</v>
      </c>
      <c r="B48" s="32">
        <f>SUM(CANSIM!BB50:BJ50)+SUM(Potato!R53:T53)/2.47</f>
        <v>338653.84615384613</v>
      </c>
      <c r="C48" s="19">
        <f>SUM(CANSIM!EF50:ET50)+Potato!U53/2.471</f>
        <v>1748616.228247673</v>
      </c>
      <c r="D48" s="19">
        <f>SUM(CANSIM!FJ50:FX50)+Potato!V53/2.471</f>
        <v>3453330.8781869686</v>
      </c>
      <c r="E48" s="32">
        <f t="shared" si="10"/>
        <v>5540600.9525884874</v>
      </c>
      <c r="F48" s="19">
        <f>SUM(CANSIM!IX50:JS50)+Potato!W53/2.471</f>
        <v>4377963.8203156618</v>
      </c>
      <c r="G48" s="19">
        <f>SUM(CANSIM!KP50:LK50)+Potato!X53/2.471</f>
        <v>14770337.555645488</v>
      </c>
      <c r="H48" s="19">
        <f>SUM(CANSIM!MI50:ND50)+Potato!Y53/2.471</f>
        <v>8392813.3144475929</v>
      </c>
      <c r="I48" s="19">
        <f t="shared" si="11"/>
        <v>27541114.690408744</v>
      </c>
      <c r="J48" s="48">
        <f t="shared" si="12"/>
        <v>33081715.642997231</v>
      </c>
      <c r="K48" s="27">
        <f>MAX(cropland!B66,B48)</f>
        <v>429171.80000000005</v>
      </c>
      <c r="L48" s="27">
        <f>MAX(cropland!C66,C48)</f>
        <v>1898165.6</v>
      </c>
      <c r="M48" s="27">
        <f>MAX(cropland!D66,D48)</f>
        <v>3632669</v>
      </c>
      <c r="N48" s="27">
        <f t="shared" si="21"/>
        <v>5960006.4000000004</v>
      </c>
      <c r="O48" s="27">
        <f>MAX(cropland!E66,F48)</f>
        <v>4489725.4000000004</v>
      </c>
      <c r="P48" s="27">
        <f>MAX(cropland!F66,G48)</f>
        <v>14821401.600000001</v>
      </c>
      <c r="Q48" s="27">
        <f>MAX(cropland!G66,H48)</f>
        <v>9700951.8000000007</v>
      </c>
      <c r="R48" s="27">
        <f t="shared" si="13"/>
        <v>29012078.800000001</v>
      </c>
      <c r="S48" s="27">
        <f t="shared" si="14"/>
        <v>34972085.200000003</v>
      </c>
      <c r="T48" s="31">
        <f t="shared" si="1"/>
        <v>2009</v>
      </c>
      <c r="U48" s="24">
        <f t="shared" si="22"/>
        <v>0.78908690215397681</v>
      </c>
      <c r="V48" s="24">
        <f t="shared" si="23"/>
        <v>0.92121373827851105</v>
      </c>
      <c r="W48" s="24">
        <f t="shared" si="24"/>
        <v>0.95063185723416266</v>
      </c>
      <c r="X48" s="24">
        <f t="shared" si="15"/>
        <v>0.92963003405306532</v>
      </c>
      <c r="Y48" s="24">
        <f t="shared" si="16"/>
        <v>0.97510725718674496</v>
      </c>
      <c r="Z48" s="24">
        <f t="shared" si="17"/>
        <v>0.99655470881009567</v>
      </c>
      <c r="AA48" s="24">
        <f t="shared" si="18"/>
        <v>0.86515359394400793</v>
      </c>
      <c r="AB48" s="24">
        <f t="shared" si="19"/>
        <v>0.94929821748618526</v>
      </c>
      <c r="AC48" s="24">
        <f t="shared" si="20"/>
        <v>0.94594632987446881</v>
      </c>
    </row>
    <row r="49" spans="1:29" x14ac:dyDescent="0.25">
      <c r="A49" s="17">
        <f t="shared" si="9"/>
        <v>2010</v>
      </c>
      <c r="B49" s="32">
        <f>SUM(CANSIM!BB51:BJ51)+SUM(Potato!R54:T54)/2.47</f>
        <v>343696.76113360323</v>
      </c>
      <c r="C49" s="19">
        <f>SUM(CANSIM!EF51:ET51)+Potato!U54/2.471</f>
        <v>1751580.4532577903</v>
      </c>
      <c r="D49" s="19">
        <f>SUM(CANSIM!FJ51:FX51)+Potato!V54/2.471</f>
        <v>3446778.3893160662</v>
      </c>
      <c r="E49" s="32">
        <f t="shared" si="10"/>
        <v>5542055.6037074598</v>
      </c>
      <c r="F49" s="19">
        <f>SUM(CANSIM!IX51:JS51)+Potato!W54/2.471</f>
        <v>4068219.2229866451</v>
      </c>
      <c r="G49" s="19">
        <f>SUM(CANSIM!KP51:LK51)+Potato!X54/2.471</f>
        <v>12968932.861189801</v>
      </c>
      <c r="H49" s="19">
        <f>SUM(CANSIM!MI51:ND51)+Potato!Y54/2.471</f>
        <v>8887811.2505058683</v>
      </c>
      <c r="I49" s="19">
        <f t="shared" si="11"/>
        <v>25924963.334682316</v>
      </c>
      <c r="J49" s="48">
        <f t="shared" si="12"/>
        <v>31467018.938389774</v>
      </c>
      <c r="K49" s="27">
        <f>MAX(cropland!B67,B49)</f>
        <v>425595.4</v>
      </c>
      <c r="L49" s="27">
        <f>MAX(cropland!C67,C49)</f>
        <v>1886462.8</v>
      </c>
      <c r="M49" s="27">
        <f>MAX(cropland!D67,D49)</f>
        <v>3623245</v>
      </c>
      <c r="N49" s="27">
        <f t="shared" si="21"/>
        <v>5935303.2000000002</v>
      </c>
      <c r="O49" s="27">
        <f>MAX(cropland!E67,F49)</f>
        <v>4419297.2</v>
      </c>
      <c r="P49" s="27">
        <f>MAX(cropland!F67,G49)</f>
        <v>14775167.800000001</v>
      </c>
      <c r="Q49" s="27">
        <f>MAX(cropland!G67,H49)</f>
        <v>9727400.4000000004</v>
      </c>
      <c r="R49" s="27">
        <f t="shared" si="13"/>
        <v>28921865.399999999</v>
      </c>
      <c r="S49" s="27">
        <f t="shared" si="14"/>
        <v>34857168.600000001</v>
      </c>
      <c r="T49" s="31">
        <f t="shared" si="1"/>
        <v>2010</v>
      </c>
      <c r="U49" s="24">
        <f t="shared" si="22"/>
        <v>0.80756690775699924</v>
      </c>
      <c r="V49" s="24">
        <f t="shared" si="23"/>
        <v>0.92849986400886897</v>
      </c>
      <c r="W49" s="24">
        <f t="shared" si="24"/>
        <v>0.95129597620808592</v>
      </c>
      <c r="X49" s="24">
        <f t="shared" si="15"/>
        <v>0.93374431211997044</v>
      </c>
      <c r="Y49" s="24">
        <f t="shared" si="16"/>
        <v>0.92055796179235128</v>
      </c>
      <c r="Z49" s="24">
        <f t="shared" si="17"/>
        <v>0.87775198473142213</v>
      </c>
      <c r="AA49" s="24">
        <f t="shared" si="18"/>
        <v>0.91368822964312935</v>
      </c>
      <c r="AB49" s="24">
        <f t="shared" si="19"/>
        <v>0.89637936475156677</v>
      </c>
      <c r="AC49" s="24">
        <f t="shared" si="20"/>
        <v>0.90274167989622001</v>
      </c>
    </row>
    <row r="50" spans="1:29" x14ac:dyDescent="0.25">
      <c r="A50" s="17">
        <f t="shared" si="9"/>
        <v>2011</v>
      </c>
      <c r="B50" s="32">
        <f>SUM(CANSIM!BB52:BJ52)+SUM(Potato!R55:T55)/2.47</f>
        <v>340263.15789473685</v>
      </c>
      <c r="C50" s="19">
        <f>SUM(CANSIM!EF52:ET52)+Potato!U55/2.471</f>
        <v>1740713.88101983</v>
      </c>
      <c r="D50" s="19">
        <f>SUM(CANSIM!FJ52:FX52)+Potato!V55/2.471</f>
        <v>3437571.3476325376</v>
      </c>
      <c r="E50" s="32">
        <f t="shared" si="10"/>
        <v>5518548.3865471045</v>
      </c>
      <c r="F50" s="19">
        <f>SUM(CANSIM!IX52:JS52)+Potato!W55/2.471</f>
        <v>3401428.6118980171</v>
      </c>
      <c r="G50" s="19">
        <f>SUM(CANSIM!KP52:LK52)+Potato!X55/2.471</f>
        <v>13478832.861189801</v>
      </c>
      <c r="H50" s="19">
        <f>SUM(CANSIM!MI52:ND52)+Potato!Y55/2.471</f>
        <v>9063475.192229867</v>
      </c>
      <c r="I50" s="19">
        <f t="shared" si="11"/>
        <v>25943736.665317684</v>
      </c>
      <c r="J50" s="48">
        <f t="shared" si="12"/>
        <v>31462285.051864788</v>
      </c>
      <c r="K50" s="27">
        <f>MAX(cropland!B68,B50)</f>
        <v>422019</v>
      </c>
      <c r="L50" s="27">
        <f>MAX(cropland!C68,C50)</f>
        <v>1874760</v>
      </c>
      <c r="M50" s="27">
        <f>MAX(cropland!D68,D50)</f>
        <v>3613821</v>
      </c>
      <c r="N50" s="27">
        <f t="shared" si="21"/>
        <v>5910600</v>
      </c>
      <c r="O50" s="27">
        <f>MAX(cropland!E68,F50)</f>
        <v>4348869</v>
      </c>
      <c r="P50" s="27">
        <f>MAX(cropland!F68,G50)</f>
        <v>14728934</v>
      </c>
      <c r="Q50" s="27">
        <f>MAX(cropland!G68,H50)</f>
        <v>9753849</v>
      </c>
      <c r="R50" s="27">
        <f t="shared" si="13"/>
        <v>28831652</v>
      </c>
      <c r="S50" s="27">
        <f t="shared" si="14"/>
        <v>34742252</v>
      </c>
      <c r="T50" s="31">
        <f t="shared" si="1"/>
        <v>2011</v>
      </c>
      <c r="U50" s="24">
        <f t="shared" si="22"/>
        <v>0.806274499239932</v>
      </c>
      <c r="V50" s="24">
        <f t="shared" si="23"/>
        <v>0.92849958449072412</v>
      </c>
      <c r="W50" s="24">
        <f t="shared" si="24"/>
        <v>0.95122900321641213</v>
      </c>
      <c r="X50" s="24">
        <f t="shared" si="15"/>
        <v>0.93366974360422028</v>
      </c>
      <c r="Y50" s="24">
        <f t="shared" si="16"/>
        <v>0.78214096858241011</v>
      </c>
      <c r="Z50" s="24">
        <f t="shared" si="17"/>
        <v>0.91512616331839092</v>
      </c>
      <c r="AA50" s="24">
        <f t="shared" si="18"/>
        <v>0.92922037159175486</v>
      </c>
      <c r="AB50" s="24">
        <f t="shared" si="19"/>
        <v>0.8998352458373764</v>
      </c>
      <c r="AC50" s="24">
        <f t="shared" si="20"/>
        <v>0.90559141220508066</v>
      </c>
    </row>
    <row r="51" spans="1:29" x14ac:dyDescent="0.25">
      <c r="A51" s="17">
        <f t="shared" si="9"/>
        <v>2012</v>
      </c>
      <c r="B51" s="32">
        <f>SUM(CANSIM!BB53:BJ53)+SUM(Potato!R56:T56)/2.47</f>
        <v>341249.39271255059</v>
      </c>
      <c r="C51" s="19">
        <f>SUM(CANSIM!EF53:ET53)+Potato!U56/2.471</f>
        <v>1725200.4856333467</v>
      </c>
      <c r="D51" s="19">
        <f>SUM(CANSIM!FJ53:FX53)+Potato!V56/2.471</f>
        <v>3438485.4309995952</v>
      </c>
      <c r="E51" s="32">
        <f t="shared" si="10"/>
        <v>5504935.3093454931</v>
      </c>
      <c r="F51" s="19">
        <f>SUM(CANSIM!IX53:JS53)+Potato!W56/2.471</f>
        <v>4452354.4314042898</v>
      </c>
      <c r="G51" s="19">
        <f>SUM(CANSIM!KP53:LK53)+Potato!X56/2.471</f>
        <v>15571230.51396196</v>
      </c>
      <c r="H51" s="19">
        <f>SUM(CANSIM!MI53:ND53)+Potato!Y56/2.471</f>
        <v>9293534.7632537428</v>
      </c>
      <c r="I51" s="19">
        <f t="shared" si="11"/>
        <v>29317119.708619989</v>
      </c>
      <c r="J51" s="48">
        <f t="shared" si="12"/>
        <v>34822055.017965481</v>
      </c>
      <c r="K51" s="27">
        <f>MAX(cropland!B69,B51)</f>
        <v>418442.60000000056</v>
      </c>
      <c r="L51" s="27">
        <f>MAX(cropland!C69,C51)</f>
        <v>1863057.1999999993</v>
      </c>
      <c r="M51" s="27">
        <f>MAX(cropland!D69,D51)</f>
        <v>3604397</v>
      </c>
      <c r="N51" s="27">
        <f t="shared" si="21"/>
        <v>5885896.7999999998</v>
      </c>
      <c r="O51" s="27">
        <f>MAX(cropland!E69,F51)</f>
        <v>4452354.4314042898</v>
      </c>
      <c r="P51" s="27">
        <f>MAX(cropland!F69,G51)</f>
        <v>15571230.51396196</v>
      </c>
      <c r="Q51" s="27">
        <f>MAX(cropland!G69,H51)</f>
        <v>9780297.6000000015</v>
      </c>
      <c r="R51" s="27">
        <f t="shared" si="13"/>
        <v>29803882.54536625</v>
      </c>
      <c r="S51" s="27">
        <f t="shared" si="14"/>
        <v>35689779.345366247</v>
      </c>
      <c r="T51" s="31">
        <f t="shared" si="1"/>
        <v>2012</v>
      </c>
      <c r="U51" s="24">
        <f t="shared" si="22"/>
        <v>0.81552258950821477</v>
      </c>
      <c r="V51" s="24">
        <f t="shared" si="23"/>
        <v>0.92600510903978006</v>
      </c>
      <c r="W51" s="24">
        <f t="shared" si="24"/>
        <v>0.95396967398419075</v>
      </c>
      <c r="X51" s="24">
        <f t="shared" si="15"/>
        <v>0.93527554022787029</v>
      </c>
      <c r="Y51" s="24">
        <f t="shared" si="16"/>
        <v>1</v>
      </c>
      <c r="Z51" s="24">
        <f t="shared" si="17"/>
        <v>1</v>
      </c>
      <c r="AA51" s="24">
        <f t="shared" si="18"/>
        <v>0.95023026326455973</v>
      </c>
      <c r="AB51" s="24">
        <f t="shared" si="19"/>
        <v>0.98366780448804514</v>
      </c>
      <c r="AC51" s="24">
        <f t="shared" si="20"/>
        <v>0.97568703580361515</v>
      </c>
    </row>
    <row r="52" spans="1:29" x14ac:dyDescent="0.25">
      <c r="A52" s="17">
        <v>2013</v>
      </c>
      <c r="B52" s="32">
        <f>SUM(CANSIM!BB54:BJ54)+SUM(Potato!R57:T57)/2.47</f>
        <v>341532.38866396761</v>
      </c>
      <c r="C52" s="19">
        <f>SUM(CANSIM!EF54:ET54)+Potato!U57/2.471</f>
        <v>1740600.0404694455</v>
      </c>
      <c r="D52" s="19">
        <f>SUM(CANSIM!FJ54:FX54)+Potato!V57/2.471</f>
        <v>3432976.0420882236</v>
      </c>
      <c r="E52" s="32">
        <f t="shared" si="10"/>
        <v>5515108.471221637</v>
      </c>
      <c r="F52" s="19">
        <f>SUM(CANSIM!IX54:JS54)+Potato!W57/2.471</f>
        <v>4411926.2646701736</v>
      </c>
      <c r="G52" s="19">
        <f>SUM(CANSIM!KP54:LK54)+Potato!X57/2.471</f>
        <v>15579330.51396196</v>
      </c>
      <c r="H52" s="19">
        <f>SUM(CANSIM!MI54:ND54)+Potato!Y57/2.471</f>
        <v>9273673.0068798065</v>
      </c>
      <c r="I52" s="19">
        <f t="shared" si="11"/>
        <v>29264929.785511941</v>
      </c>
      <c r="J52" s="48">
        <f t="shared" si="12"/>
        <v>34780038.256733581</v>
      </c>
      <c r="K52" s="27">
        <f>MAX(cropland!B70,B52)</f>
        <v>414866.20000000019</v>
      </c>
      <c r="L52" s="27">
        <f>MAX(cropland!C70,C52)</f>
        <v>1851354.3999999985</v>
      </c>
      <c r="M52" s="27">
        <f>MAX(cropland!D70,D52)</f>
        <v>3594973</v>
      </c>
      <c r="N52" s="27">
        <f t="shared" ref="N52" si="25">SUM(K52:M52)</f>
        <v>5861193.5999999987</v>
      </c>
      <c r="O52" s="27">
        <f>MAX(cropland!E70,F52)</f>
        <v>4411926.2646701736</v>
      </c>
      <c r="P52" s="27">
        <f>MAX(cropland!F70,G52)</f>
        <v>15579330.51396196</v>
      </c>
      <c r="Q52" s="27">
        <f>MAX(cropland!G70,H52)</f>
        <v>9806746.200000003</v>
      </c>
      <c r="R52" s="27">
        <f t="shared" si="13"/>
        <v>29798002.978632137</v>
      </c>
      <c r="S52" s="27">
        <f t="shared" si="14"/>
        <v>35659196.578632139</v>
      </c>
      <c r="T52" s="31">
        <v>2013</v>
      </c>
      <c r="U52" s="24">
        <f t="shared" ref="U52" si="26">B52/K52</f>
        <v>0.82323503014699062</v>
      </c>
      <c r="V52" s="24">
        <f t="shared" ref="V52" si="27">C52/L52</f>
        <v>0.94017657584601144</v>
      </c>
      <c r="W52" s="24">
        <f t="shared" ref="W52" si="28">D52/M52</f>
        <v>0.95493792083785434</v>
      </c>
      <c r="X52" s="24">
        <f t="shared" si="15"/>
        <v>0.94095313132492986</v>
      </c>
      <c r="Y52" s="24">
        <f t="shared" si="16"/>
        <v>1</v>
      </c>
      <c r="Z52" s="24">
        <f t="shared" si="17"/>
        <v>1</v>
      </c>
      <c r="AA52" s="24">
        <f t="shared" si="18"/>
        <v>0.94564219545926498</v>
      </c>
      <c r="AB52" s="24">
        <f t="shared" si="19"/>
        <v>0.98211043896121297</v>
      </c>
      <c r="AC52" s="24">
        <f t="shared" si="20"/>
        <v>0.97534553758215148</v>
      </c>
    </row>
    <row r="56" spans="1:29" x14ac:dyDescent="0.25">
      <c r="A56" s="49" t="s">
        <v>119</v>
      </c>
      <c r="B56" s="32">
        <f>AVERAGE(B5:B52)</f>
        <v>363638.20192307694</v>
      </c>
      <c r="C56" s="32">
        <f t="shared" ref="C56:AC56" si="29">AVERAGE(C5:C52)</f>
        <v>1665958.8304161613</v>
      </c>
      <c r="D56" s="32">
        <f t="shared" si="29"/>
        <v>3311811.3202397805</v>
      </c>
      <c r="E56" s="32">
        <f t="shared" si="29"/>
        <v>5341408.352579019</v>
      </c>
      <c r="F56" s="32">
        <f t="shared" si="29"/>
        <v>4210425.1992108459</v>
      </c>
      <c r="G56" s="32">
        <f t="shared" si="29"/>
        <v>12647694.393008908</v>
      </c>
      <c r="H56" s="32">
        <f t="shared" si="29"/>
        <v>8234344.9906330109</v>
      </c>
      <c r="I56" s="32">
        <f t="shared" si="29"/>
        <v>25092464.582852762</v>
      </c>
      <c r="J56" s="32">
        <f t="shared" si="29"/>
        <v>30433872.935431778</v>
      </c>
      <c r="K56" s="32">
        <f t="shared" si="29"/>
        <v>412060.45416666666</v>
      </c>
      <c r="L56" s="32">
        <f t="shared" si="29"/>
        <v>1811024.7833333332</v>
      </c>
      <c r="M56" s="32">
        <f t="shared" si="29"/>
        <v>3509250.6041666674</v>
      </c>
      <c r="N56" s="32">
        <f t="shared" si="29"/>
        <v>5732335.8416666659</v>
      </c>
      <c r="O56" s="32">
        <f t="shared" si="29"/>
        <v>4366977.5552694602</v>
      </c>
      <c r="P56" s="32">
        <f t="shared" si="29"/>
        <v>13191458.182240656</v>
      </c>
      <c r="Q56" s="32">
        <f t="shared" si="29"/>
        <v>8835699.5999999996</v>
      </c>
      <c r="R56" s="32">
        <f t="shared" si="29"/>
        <v>26394135.337510124</v>
      </c>
      <c r="S56" s="32">
        <f t="shared" si="29"/>
        <v>32126471.179176789</v>
      </c>
      <c r="T56" s="32"/>
      <c r="U56" s="50">
        <f t="shared" si="29"/>
        <v>0.88285509550803276</v>
      </c>
      <c r="V56" s="50">
        <f t="shared" si="29"/>
        <v>0.92023257591401963</v>
      </c>
      <c r="W56" s="50">
        <f t="shared" si="29"/>
        <v>0.94375272204754912</v>
      </c>
      <c r="X56" s="50">
        <f t="shared" si="29"/>
        <v>0.93183196567646454</v>
      </c>
      <c r="Y56" s="50">
        <f t="shared" si="29"/>
        <v>0.96346470009555196</v>
      </c>
      <c r="Z56" s="50">
        <f t="shared" si="29"/>
        <v>0.95831415133129039</v>
      </c>
      <c r="AA56" s="50">
        <f t="shared" si="29"/>
        <v>0.93288252266088501</v>
      </c>
      <c r="AB56" s="50">
        <f t="shared" si="29"/>
        <v>0.95073935497919226</v>
      </c>
      <c r="AC56" s="50">
        <f t="shared" si="29"/>
        <v>0.94727249405965042</v>
      </c>
    </row>
    <row r="57" spans="1:29" x14ac:dyDescent="0.25">
      <c r="A57" s="49" t="s">
        <v>120</v>
      </c>
      <c r="B57" s="51">
        <f>STDEV(B5:B52)/B56</f>
        <v>5.9694772238436611E-2</v>
      </c>
      <c r="C57" s="51">
        <f t="shared" ref="C57:AC57" si="30">STDEV(C5:C52)/C56</f>
        <v>5.4810142906087829E-2</v>
      </c>
      <c r="D57" s="51">
        <f t="shared" si="30"/>
        <v>3.9772539889864289E-2</v>
      </c>
      <c r="E57" s="51">
        <f t="shared" si="30"/>
        <v>3.5348685043353187E-2</v>
      </c>
      <c r="F57" s="51">
        <f t="shared" si="30"/>
        <v>0.11370897170516989</v>
      </c>
      <c r="G57" s="51">
        <f t="shared" si="30"/>
        <v>0.14550639335653429</v>
      </c>
      <c r="H57" s="51">
        <f t="shared" si="30"/>
        <v>0.11149561683024098</v>
      </c>
      <c r="I57" s="51">
        <f t="shared" si="30"/>
        <v>0.12235676917715875</v>
      </c>
      <c r="J57" s="51">
        <f t="shared" si="30"/>
        <v>0.10430043856130895</v>
      </c>
      <c r="K57" s="51">
        <f t="shared" si="30"/>
        <v>5.2422077870326926E-2</v>
      </c>
      <c r="L57" s="51">
        <f t="shared" si="30"/>
        <v>5.2767085753326268E-2</v>
      </c>
      <c r="M57" s="51">
        <f t="shared" si="30"/>
        <v>3.7761671180214403E-2</v>
      </c>
      <c r="N57" s="51">
        <f t="shared" si="30"/>
        <v>3.3828187834589997E-2</v>
      </c>
      <c r="O57" s="51">
        <f t="shared" si="30"/>
        <v>9.4976606704879923E-2</v>
      </c>
      <c r="P57" s="51">
        <f t="shared" si="30"/>
        <v>0.1327795734457432</v>
      </c>
      <c r="Q57" s="51">
        <f t="shared" si="30"/>
        <v>0.10717579226321552</v>
      </c>
      <c r="R57" s="51">
        <f t="shared" si="30"/>
        <v>0.115269680845204</v>
      </c>
      <c r="S57" s="51">
        <f t="shared" si="30"/>
        <v>9.7733069931708411E-2</v>
      </c>
      <c r="T57" s="51"/>
      <c r="U57" s="51">
        <f t="shared" si="30"/>
        <v>4.0090687408402742E-2</v>
      </c>
      <c r="V57" s="51">
        <f t="shared" si="30"/>
        <v>3.0328579682352242E-2</v>
      </c>
      <c r="W57" s="51">
        <f t="shared" si="30"/>
        <v>1.4110449661156639E-2</v>
      </c>
      <c r="X57" s="51">
        <f t="shared" si="30"/>
        <v>1.3360336919087341E-2</v>
      </c>
      <c r="Y57" s="51">
        <f t="shared" si="30"/>
        <v>5.0678464919039025E-2</v>
      </c>
      <c r="Z57" s="51">
        <f t="shared" si="30"/>
        <v>5.3636433413488394E-2</v>
      </c>
      <c r="AA57" s="51">
        <f t="shared" si="30"/>
        <v>5.2003882502824249E-2</v>
      </c>
      <c r="AB57" s="51">
        <f t="shared" si="30"/>
        <v>4.464763661511089E-2</v>
      </c>
      <c r="AC57" s="51">
        <f t="shared" si="30"/>
        <v>3.7329890332215072E-2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77"/>
  <sheetViews>
    <sheetView topLeftCell="A10" workbookViewId="0">
      <selection activeCell="H62" sqref="H62"/>
    </sheetView>
  </sheetViews>
  <sheetFormatPr defaultRowHeight="12.75" x14ac:dyDescent="0.2"/>
  <cols>
    <col min="5" max="5" width="10.7109375" customWidth="1"/>
    <col min="6" max="6" width="12.85546875" customWidth="1"/>
    <col min="7" max="7" width="11" customWidth="1"/>
  </cols>
  <sheetData>
    <row r="2" spans="1:21" x14ac:dyDescent="0.2">
      <c r="J2" t="s">
        <v>105</v>
      </c>
    </row>
    <row r="3" spans="1:21" x14ac:dyDescent="0.2">
      <c r="J3" t="s">
        <v>0</v>
      </c>
    </row>
    <row r="4" spans="1:21" x14ac:dyDescent="0.2">
      <c r="J4" t="s">
        <v>106</v>
      </c>
    </row>
    <row r="5" spans="1:21" x14ac:dyDescent="0.2">
      <c r="J5" t="s">
        <v>2</v>
      </c>
      <c r="K5" t="s">
        <v>89</v>
      </c>
      <c r="L5" t="s">
        <v>88</v>
      </c>
      <c r="M5" t="s">
        <v>34</v>
      </c>
      <c r="N5" t="s">
        <v>35</v>
      </c>
      <c r="O5" t="s">
        <v>36</v>
      </c>
      <c r="P5" t="s">
        <v>3</v>
      </c>
      <c r="Q5" t="s">
        <v>4</v>
      </c>
      <c r="R5" t="s">
        <v>85</v>
      </c>
      <c r="S5" t="s">
        <v>84</v>
      </c>
      <c r="T5" t="s">
        <v>83</v>
      </c>
      <c r="U5" t="s">
        <v>82</v>
      </c>
    </row>
    <row r="6" spans="1:21" x14ac:dyDescent="0.2">
      <c r="J6" t="s">
        <v>107</v>
      </c>
      <c r="K6" t="s">
        <v>108</v>
      </c>
      <c r="L6" t="s">
        <v>108</v>
      </c>
      <c r="M6" t="s">
        <v>108</v>
      </c>
      <c r="N6" t="s">
        <v>108</v>
      </c>
      <c r="O6" t="s">
        <v>108</v>
      </c>
      <c r="P6" t="s">
        <v>108</v>
      </c>
      <c r="Q6" t="s">
        <v>108</v>
      </c>
      <c r="R6" t="s">
        <v>108</v>
      </c>
      <c r="S6" t="s">
        <v>108</v>
      </c>
      <c r="T6" t="s">
        <v>108</v>
      </c>
      <c r="U6" t="s">
        <v>108</v>
      </c>
    </row>
    <row r="7" spans="1:21" x14ac:dyDescent="0.2">
      <c r="A7" s="21" t="s">
        <v>19</v>
      </c>
      <c r="B7" s="22" t="s">
        <v>47</v>
      </c>
      <c r="C7" s="22" t="s">
        <v>45</v>
      </c>
      <c r="D7" s="22" t="s">
        <v>46</v>
      </c>
      <c r="E7" s="47" t="s">
        <v>99</v>
      </c>
      <c r="F7" s="47" t="s">
        <v>100</v>
      </c>
      <c r="G7" s="47" t="s">
        <v>101</v>
      </c>
      <c r="J7" t="s">
        <v>109</v>
      </c>
      <c r="K7" t="s">
        <v>104</v>
      </c>
      <c r="L7" t="s">
        <v>104</v>
      </c>
      <c r="M7" t="s">
        <v>104</v>
      </c>
      <c r="N7" t="s">
        <v>104</v>
      </c>
      <c r="O7" t="s">
        <v>104</v>
      </c>
      <c r="P7" t="s">
        <v>104</v>
      </c>
      <c r="Q7" t="s">
        <v>104</v>
      </c>
      <c r="R7" t="s">
        <v>104</v>
      </c>
      <c r="S7" t="s">
        <v>104</v>
      </c>
      <c r="T7" t="s">
        <v>104</v>
      </c>
      <c r="U7" t="s">
        <v>104</v>
      </c>
    </row>
    <row r="8" spans="1:21" x14ac:dyDescent="0.2">
      <c r="A8">
        <v>1951</v>
      </c>
      <c r="B8" s="18">
        <v>653695</v>
      </c>
      <c r="C8" s="18">
        <v>2343275</v>
      </c>
      <c r="D8" s="18">
        <v>3498629</v>
      </c>
      <c r="E8" s="18">
        <v>2968443</v>
      </c>
      <c r="F8" s="18">
        <v>9593305</v>
      </c>
      <c r="G8" s="18">
        <v>5838655</v>
      </c>
      <c r="J8">
        <v>1951</v>
      </c>
      <c r="K8">
        <v>25176335</v>
      </c>
      <c r="L8">
        <v>8203</v>
      </c>
      <c r="M8">
        <v>172481</v>
      </c>
      <c r="N8">
        <v>193221</v>
      </c>
      <c r="O8">
        <v>287993</v>
      </c>
      <c r="P8">
        <v>2343275</v>
      </c>
      <c r="Q8">
        <v>3498629</v>
      </c>
      <c r="R8">
        <v>2968443</v>
      </c>
      <c r="S8">
        <v>9593305</v>
      </c>
      <c r="T8">
        <v>5838655</v>
      </c>
      <c r="U8">
        <v>272130</v>
      </c>
    </row>
    <row r="9" spans="1:21" x14ac:dyDescent="0.2">
      <c r="A9">
        <v>1952</v>
      </c>
      <c r="B9" s="23">
        <v>640526.20000000007</v>
      </c>
      <c r="C9" s="23">
        <v>2323782.4</v>
      </c>
      <c r="D9" s="23">
        <v>3464158.4</v>
      </c>
      <c r="E9" s="23">
        <v>2996838.1999999997</v>
      </c>
      <c r="F9" s="23">
        <v>9656025.2000000011</v>
      </c>
      <c r="G9" s="23">
        <v>5872854</v>
      </c>
    </row>
    <row r="10" spans="1:21" x14ac:dyDescent="0.2">
      <c r="A10">
        <v>1953</v>
      </c>
      <c r="B10" s="23">
        <v>627357.4</v>
      </c>
      <c r="C10" s="23">
        <v>2304289.8000000003</v>
      </c>
      <c r="D10" s="23">
        <v>3429687.8000000003</v>
      </c>
      <c r="E10" s="23">
        <v>3025233.4</v>
      </c>
      <c r="F10" s="23">
        <v>9718745.4000000004</v>
      </c>
      <c r="G10" s="23">
        <v>5907053</v>
      </c>
    </row>
    <row r="11" spans="1:21" x14ac:dyDescent="0.2">
      <c r="A11">
        <v>1954</v>
      </c>
      <c r="B11" s="23">
        <v>614188.60000000009</v>
      </c>
      <c r="C11" s="23">
        <v>2284797.2000000002</v>
      </c>
      <c r="D11" s="23">
        <v>3395217.2</v>
      </c>
      <c r="E11" s="23">
        <v>3053628.5999999996</v>
      </c>
      <c r="F11" s="23">
        <v>9781465.6000000015</v>
      </c>
      <c r="G11" s="23">
        <v>5941252</v>
      </c>
    </row>
    <row r="12" spans="1:21" x14ac:dyDescent="0.2">
      <c r="A12">
        <f>A11+1</f>
        <v>1955</v>
      </c>
      <c r="B12" s="23">
        <v>601019.80000000005</v>
      </c>
      <c r="C12" s="23">
        <v>2265304.6</v>
      </c>
      <c r="D12" s="23">
        <v>3360746.6</v>
      </c>
      <c r="E12" s="23">
        <v>3082023.8</v>
      </c>
      <c r="F12" s="23">
        <v>9844185.8000000007</v>
      </c>
      <c r="G12" s="23">
        <v>5975451</v>
      </c>
    </row>
    <row r="13" spans="1:21" x14ac:dyDescent="0.2">
      <c r="A13">
        <f t="shared" ref="A13:A66" si="0">A12+1</f>
        <v>1956</v>
      </c>
      <c r="B13" s="18">
        <v>587851</v>
      </c>
      <c r="C13" s="18">
        <v>2245812</v>
      </c>
      <c r="D13" s="18">
        <v>3326276</v>
      </c>
      <c r="E13" s="18">
        <v>3110419</v>
      </c>
      <c r="F13" s="18">
        <v>9906906</v>
      </c>
      <c r="G13" s="18">
        <v>6009650</v>
      </c>
      <c r="J13">
        <v>1956</v>
      </c>
      <c r="K13">
        <v>25472509</v>
      </c>
      <c r="L13">
        <v>6462</v>
      </c>
      <c r="M13">
        <v>169603</v>
      </c>
      <c r="N13">
        <v>168444</v>
      </c>
      <c r="O13">
        <v>249804</v>
      </c>
      <c r="P13">
        <v>2245812</v>
      </c>
      <c r="Q13">
        <v>3326276</v>
      </c>
      <c r="R13">
        <v>3110419</v>
      </c>
      <c r="S13">
        <v>9906906</v>
      </c>
      <c r="T13">
        <v>6009650</v>
      </c>
      <c r="U13">
        <v>279131</v>
      </c>
    </row>
    <row r="14" spans="1:21" x14ac:dyDescent="0.2">
      <c r="A14">
        <f t="shared" si="0"/>
        <v>1957</v>
      </c>
      <c r="B14" s="23">
        <v>567629.79999999993</v>
      </c>
      <c r="C14" s="23">
        <v>2218599.1999999997</v>
      </c>
      <c r="D14" s="23">
        <v>3307737.4</v>
      </c>
      <c r="E14" s="23">
        <v>3110638.8000000003</v>
      </c>
      <c r="F14" s="23">
        <v>9861799</v>
      </c>
      <c r="G14" s="23">
        <v>6071540</v>
      </c>
    </row>
    <row r="15" spans="1:21" x14ac:dyDescent="0.2">
      <c r="A15">
        <f t="shared" si="0"/>
        <v>1958</v>
      </c>
      <c r="B15" s="23">
        <v>547408.6</v>
      </c>
      <c r="C15" s="23">
        <v>2191386.4</v>
      </c>
      <c r="D15" s="23">
        <v>3289198.8000000003</v>
      </c>
      <c r="E15" s="23">
        <v>3110858.6</v>
      </c>
      <c r="F15" s="23">
        <v>9816692</v>
      </c>
      <c r="G15" s="23">
        <v>6133430</v>
      </c>
    </row>
    <row r="16" spans="1:21" x14ac:dyDescent="0.2">
      <c r="A16">
        <f t="shared" si="0"/>
        <v>1959</v>
      </c>
      <c r="B16" s="23">
        <v>527187.39999999991</v>
      </c>
      <c r="C16" s="23">
        <v>2164173.5999999996</v>
      </c>
      <c r="D16" s="23">
        <v>3270660.2</v>
      </c>
      <c r="E16" s="23">
        <v>3111078.4000000004</v>
      </c>
      <c r="F16" s="23">
        <v>9771585</v>
      </c>
      <c r="G16" s="23">
        <v>6195320</v>
      </c>
    </row>
    <row r="17" spans="1:21" x14ac:dyDescent="0.2">
      <c r="A17">
        <f t="shared" si="0"/>
        <v>1960</v>
      </c>
      <c r="B17" s="23">
        <v>506966.19999999995</v>
      </c>
      <c r="C17" s="23">
        <v>2136960.7999999998</v>
      </c>
      <c r="D17" s="23">
        <v>3252121.6000000001</v>
      </c>
      <c r="E17" s="23">
        <v>3111298.2</v>
      </c>
      <c r="F17" s="23">
        <v>9726478</v>
      </c>
      <c r="G17" s="23">
        <v>6257210</v>
      </c>
    </row>
    <row r="18" spans="1:21" x14ac:dyDescent="0.2">
      <c r="A18">
        <f t="shared" si="0"/>
        <v>1961</v>
      </c>
      <c r="B18" s="18">
        <v>486745</v>
      </c>
      <c r="C18" s="18">
        <v>2109748</v>
      </c>
      <c r="D18" s="18">
        <v>3233583</v>
      </c>
      <c r="E18" s="18">
        <v>3111518</v>
      </c>
      <c r="F18" s="18">
        <v>9681371</v>
      </c>
      <c r="G18" s="18">
        <v>6319100</v>
      </c>
      <c r="J18">
        <v>1961</v>
      </c>
      <c r="K18">
        <v>25266549</v>
      </c>
      <c r="L18">
        <v>5228</v>
      </c>
      <c r="M18">
        <v>158277</v>
      </c>
      <c r="N18">
        <v>133188</v>
      </c>
      <c r="O18">
        <v>195280</v>
      </c>
      <c r="P18">
        <v>2109748</v>
      </c>
      <c r="Q18">
        <v>3233583</v>
      </c>
      <c r="R18">
        <v>3111518</v>
      </c>
      <c r="S18">
        <v>9681371</v>
      </c>
      <c r="T18">
        <v>6319100</v>
      </c>
      <c r="U18">
        <v>319255</v>
      </c>
    </row>
    <row r="19" spans="1:21" x14ac:dyDescent="0.2">
      <c r="A19">
        <f t="shared" si="0"/>
        <v>1962</v>
      </c>
      <c r="B19" s="23">
        <v>481692.4</v>
      </c>
      <c r="C19" s="23">
        <v>2105953.6</v>
      </c>
      <c r="D19" s="23">
        <v>3263398.8000000003</v>
      </c>
      <c r="E19" s="23">
        <v>3192856</v>
      </c>
      <c r="F19" s="23">
        <v>9931875.2000000011</v>
      </c>
      <c r="G19" s="23">
        <v>6488487</v>
      </c>
    </row>
    <row r="20" spans="1:21" x14ac:dyDescent="0.2">
      <c r="A20">
        <f t="shared" si="0"/>
        <v>1963</v>
      </c>
      <c r="B20" s="23">
        <v>476639.8</v>
      </c>
      <c r="C20" s="23">
        <v>2102159.1999999997</v>
      </c>
      <c r="D20" s="23">
        <v>3293214.6</v>
      </c>
      <c r="E20" s="23">
        <v>3274194</v>
      </c>
      <c r="F20" s="23">
        <v>10182379.4</v>
      </c>
      <c r="G20" s="23">
        <v>6657874</v>
      </c>
    </row>
    <row r="21" spans="1:21" x14ac:dyDescent="0.2">
      <c r="A21">
        <f t="shared" si="0"/>
        <v>1964</v>
      </c>
      <c r="B21" s="23">
        <v>471587.2</v>
      </c>
      <c r="C21" s="23">
        <v>2098364.7999999998</v>
      </c>
      <c r="D21" s="23">
        <v>3323030.4000000004</v>
      </c>
      <c r="E21" s="23">
        <v>3355532</v>
      </c>
      <c r="F21" s="23">
        <v>10432883.6</v>
      </c>
      <c r="G21" s="23">
        <v>6827261</v>
      </c>
    </row>
    <row r="22" spans="1:21" x14ac:dyDescent="0.2">
      <c r="A22">
        <f t="shared" si="0"/>
        <v>1965</v>
      </c>
      <c r="B22" s="23">
        <v>466534.60000000003</v>
      </c>
      <c r="C22" s="23">
        <v>2094570.4</v>
      </c>
      <c r="D22" s="23">
        <v>3352846.2</v>
      </c>
      <c r="E22" s="23">
        <v>3436870</v>
      </c>
      <c r="F22" s="23">
        <v>10683387.800000001</v>
      </c>
      <c r="G22" s="23">
        <v>6996648</v>
      </c>
    </row>
    <row r="23" spans="1:21" x14ac:dyDescent="0.2">
      <c r="A23">
        <f t="shared" si="0"/>
        <v>1966</v>
      </c>
      <c r="B23" s="18">
        <v>461482</v>
      </c>
      <c r="C23" s="18">
        <v>2090775.9999999998</v>
      </c>
      <c r="D23" s="18">
        <v>3382662</v>
      </c>
      <c r="E23" s="18">
        <v>3518208</v>
      </c>
      <c r="F23" s="18">
        <v>10933892</v>
      </c>
      <c r="G23" s="18">
        <v>7166035</v>
      </c>
      <c r="J23">
        <v>1966</v>
      </c>
      <c r="K23">
        <v>27944668</v>
      </c>
      <c r="L23">
        <v>5022</v>
      </c>
      <c r="M23">
        <v>161216</v>
      </c>
      <c r="N23">
        <v>127129</v>
      </c>
      <c r="O23">
        <v>173137</v>
      </c>
      <c r="P23">
        <v>2090776</v>
      </c>
      <c r="Q23">
        <v>3382662</v>
      </c>
      <c r="R23">
        <v>3518208</v>
      </c>
      <c r="S23">
        <v>10933892</v>
      </c>
      <c r="T23">
        <v>7166035</v>
      </c>
      <c r="U23">
        <v>386591</v>
      </c>
    </row>
    <row r="24" spans="1:21" x14ac:dyDescent="0.2">
      <c r="A24">
        <f t="shared" si="0"/>
        <v>1967</v>
      </c>
      <c r="B24" s="23">
        <v>443376.8</v>
      </c>
      <c r="C24" s="23">
        <v>2023664.1999999997</v>
      </c>
      <c r="D24" s="23">
        <v>3341962.8000000003</v>
      </c>
      <c r="E24" s="23">
        <v>3552913.1999999997</v>
      </c>
      <c r="F24" s="23">
        <v>10959865.4</v>
      </c>
      <c r="G24" s="23">
        <v>7197186.3999999994</v>
      </c>
    </row>
    <row r="25" spans="1:21" x14ac:dyDescent="0.2">
      <c r="A25">
        <f t="shared" si="0"/>
        <v>1968</v>
      </c>
      <c r="B25" s="23">
        <v>425271.6</v>
      </c>
      <c r="C25" s="23">
        <v>1956552.4</v>
      </c>
      <c r="D25" s="23">
        <v>3301263.6</v>
      </c>
      <c r="E25" s="23">
        <v>3587618.4</v>
      </c>
      <c r="F25" s="23">
        <v>10985838.799999999</v>
      </c>
      <c r="G25" s="23">
        <v>7228337.7999999998</v>
      </c>
    </row>
    <row r="26" spans="1:21" x14ac:dyDescent="0.2">
      <c r="A26">
        <f t="shared" si="0"/>
        <v>1969</v>
      </c>
      <c r="B26" s="23">
        <v>407166.39999999997</v>
      </c>
      <c r="C26" s="23">
        <v>1889440.5999999999</v>
      </c>
      <c r="D26" s="23">
        <v>3260564.4000000004</v>
      </c>
      <c r="E26" s="23">
        <v>3622323.5999999996</v>
      </c>
      <c r="F26" s="23">
        <v>11011812.199999999</v>
      </c>
      <c r="G26" s="23">
        <v>7259489.1999999993</v>
      </c>
    </row>
    <row r="27" spans="1:21" x14ac:dyDescent="0.2">
      <c r="A27">
        <f t="shared" si="0"/>
        <v>1970</v>
      </c>
      <c r="B27" s="23">
        <v>389061.19999999995</v>
      </c>
      <c r="C27" s="23">
        <v>1822328.7999999998</v>
      </c>
      <c r="D27" s="23">
        <v>3219865.2</v>
      </c>
      <c r="E27" s="23">
        <v>3657028.8</v>
      </c>
      <c r="F27" s="23">
        <v>11037785.6</v>
      </c>
      <c r="G27" s="23">
        <v>7290640.5999999996</v>
      </c>
    </row>
    <row r="28" spans="1:21" x14ac:dyDescent="0.2">
      <c r="A28">
        <f t="shared" si="0"/>
        <v>1971</v>
      </c>
      <c r="B28" s="18">
        <v>370956</v>
      </c>
      <c r="C28" s="18">
        <v>1755216.9999999998</v>
      </c>
      <c r="D28" s="18">
        <v>3179166</v>
      </c>
      <c r="E28" s="18">
        <v>3691734</v>
      </c>
      <c r="F28" s="18">
        <v>11063759</v>
      </c>
      <c r="G28" s="18">
        <v>7321792</v>
      </c>
      <c r="J28">
        <v>1971</v>
      </c>
      <c r="K28">
        <v>27828316</v>
      </c>
      <c r="L28">
        <v>3535</v>
      </c>
      <c r="M28">
        <v>142200</v>
      </c>
      <c r="N28">
        <v>98322</v>
      </c>
      <c r="O28">
        <v>130434</v>
      </c>
      <c r="P28">
        <v>1755217</v>
      </c>
      <c r="Q28">
        <v>3179166</v>
      </c>
      <c r="R28">
        <v>3691734</v>
      </c>
      <c r="S28">
        <v>11063759</v>
      </c>
      <c r="T28">
        <v>7321792</v>
      </c>
      <c r="U28">
        <v>442157</v>
      </c>
    </row>
    <row r="29" spans="1:21" x14ac:dyDescent="0.2">
      <c r="A29">
        <f t="shared" si="0"/>
        <v>1972</v>
      </c>
      <c r="B29" s="23">
        <v>378201.60000000003</v>
      </c>
      <c r="C29" s="23">
        <v>1773674.9999999998</v>
      </c>
      <c r="D29" s="23">
        <v>3244721.4</v>
      </c>
      <c r="E29" s="23">
        <v>3722896.4</v>
      </c>
      <c r="F29" s="23">
        <v>10971190.6</v>
      </c>
      <c r="G29" s="23">
        <v>7385321.7999999998</v>
      </c>
    </row>
    <row r="30" spans="1:21" x14ac:dyDescent="0.2">
      <c r="A30">
        <f t="shared" si="0"/>
        <v>1973</v>
      </c>
      <c r="B30" s="23">
        <v>385447.2</v>
      </c>
      <c r="C30" s="23">
        <v>1792133</v>
      </c>
      <c r="D30" s="23">
        <v>3310276.8000000003</v>
      </c>
      <c r="E30" s="23">
        <v>3754058.8000000003</v>
      </c>
      <c r="F30" s="23">
        <v>10878622.200000001</v>
      </c>
      <c r="G30" s="23">
        <v>7448851.6000000006</v>
      </c>
    </row>
    <row r="31" spans="1:21" x14ac:dyDescent="0.2">
      <c r="A31">
        <f t="shared" si="0"/>
        <v>1974</v>
      </c>
      <c r="B31" s="23">
        <v>392692.80000000005</v>
      </c>
      <c r="C31" s="23">
        <v>1810591</v>
      </c>
      <c r="D31" s="23">
        <v>3375832.2</v>
      </c>
      <c r="E31" s="23">
        <v>3785221.2</v>
      </c>
      <c r="F31" s="23">
        <v>10786053.800000001</v>
      </c>
      <c r="G31" s="23">
        <v>7512381.4000000004</v>
      </c>
    </row>
    <row r="32" spans="1:21" x14ac:dyDescent="0.2">
      <c r="A32">
        <f t="shared" si="0"/>
        <v>1975</v>
      </c>
      <c r="B32" s="23">
        <v>399938.4</v>
      </c>
      <c r="C32" s="23">
        <v>1829049</v>
      </c>
      <c r="D32" s="23">
        <v>3441387.6</v>
      </c>
      <c r="E32" s="23">
        <v>3816383.6</v>
      </c>
      <c r="F32" s="23">
        <v>10693485.4</v>
      </c>
      <c r="G32" s="23">
        <v>7575911.2000000002</v>
      </c>
    </row>
    <row r="33" spans="1:21" x14ac:dyDescent="0.2">
      <c r="A33">
        <f t="shared" si="0"/>
        <v>1976</v>
      </c>
      <c r="B33" s="18">
        <v>407184</v>
      </c>
      <c r="C33" s="18">
        <v>1847507</v>
      </c>
      <c r="D33" s="18">
        <v>3506943</v>
      </c>
      <c r="E33" s="18">
        <v>3847546.0000000005</v>
      </c>
      <c r="F33" s="18">
        <v>10600917</v>
      </c>
      <c r="G33" s="18">
        <v>7639441</v>
      </c>
      <c r="J33">
        <v>1976</v>
      </c>
      <c r="K33">
        <v>28343453</v>
      </c>
      <c r="L33">
        <v>4301</v>
      </c>
      <c r="M33">
        <v>158448</v>
      </c>
      <c r="N33">
        <v>111667</v>
      </c>
      <c r="O33">
        <v>137069</v>
      </c>
      <c r="P33">
        <v>1847507</v>
      </c>
      <c r="Q33">
        <v>3506943</v>
      </c>
      <c r="R33">
        <v>3847546</v>
      </c>
      <c r="S33">
        <v>10600917</v>
      </c>
      <c r="T33">
        <v>7639441</v>
      </c>
      <c r="U33">
        <v>489614</v>
      </c>
    </row>
    <row r="34" spans="1:21" x14ac:dyDescent="0.2">
      <c r="A34">
        <f t="shared" si="0"/>
        <v>1977</v>
      </c>
      <c r="B34" s="23">
        <v>406064.8</v>
      </c>
      <c r="C34" s="23">
        <v>1829213.2</v>
      </c>
      <c r="D34" s="23">
        <v>3532099.8000000003</v>
      </c>
      <c r="E34" s="23">
        <v>3962110.6</v>
      </c>
      <c r="F34" s="23">
        <v>10828906.4</v>
      </c>
      <c r="G34" s="23">
        <v>7799801.2000000002</v>
      </c>
    </row>
    <row r="35" spans="1:21" x14ac:dyDescent="0.2">
      <c r="A35">
        <f t="shared" si="0"/>
        <v>1978</v>
      </c>
      <c r="B35" s="23">
        <v>404945.60000000003</v>
      </c>
      <c r="C35" s="23">
        <v>1810919.4000000001</v>
      </c>
      <c r="D35" s="23">
        <v>3557256.6</v>
      </c>
      <c r="E35" s="23">
        <v>4076675.2</v>
      </c>
      <c r="F35" s="23">
        <v>11056895.799999999</v>
      </c>
      <c r="G35" s="23">
        <v>7960161.3999999994</v>
      </c>
    </row>
    <row r="36" spans="1:21" x14ac:dyDescent="0.2">
      <c r="A36">
        <f t="shared" si="0"/>
        <v>1979</v>
      </c>
      <c r="B36" s="23">
        <v>403826.4</v>
      </c>
      <c r="C36" s="23">
        <v>1792625.6</v>
      </c>
      <c r="D36" s="23">
        <v>3582413.4000000004</v>
      </c>
      <c r="E36" s="23">
        <v>4191239.8000000003</v>
      </c>
      <c r="F36" s="23">
        <v>11284885.199999999</v>
      </c>
      <c r="G36" s="23">
        <v>8120521.5999999996</v>
      </c>
    </row>
    <row r="37" spans="1:21" x14ac:dyDescent="0.2">
      <c r="A37">
        <f t="shared" si="0"/>
        <v>1980</v>
      </c>
      <c r="B37" s="23">
        <v>402707.20000000001</v>
      </c>
      <c r="C37" s="23">
        <v>1774331.8</v>
      </c>
      <c r="D37" s="23">
        <v>3607570.2</v>
      </c>
      <c r="E37" s="23">
        <v>4305804.4000000004</v>
      </c>
      <c r="F37" s="23">
        <v>11512874.6</v>
      </c>
      <c r="G37" s="23">
        <v>8280881.7999999998</v>
      </c>
    </row>
    <row r="38" spans="1:21" x14ac:dyDescent="0.2">
      <c r="A38">
        <f t="shared" si="0"/>
        <v>1981</v>
      </c>
      <c r="B38" s="18">
        <v>401588</v>
      </c>
      <c r="C38" s="18">
        <v>1756038</v>
      </c>
      <c r="D38" s="18">
        <v>3632727</v>
      </c>
      <c r="E38" s="18">
        <v>4420369</v>
      </c>
      <c r="F38" s="18">
        <v>11740864</v>
      </c>
      <c r="G38" s="18">
        <v>8441242</v>
      </c>
      <c r="J38">
        <v>1981</v>
      </c>
      <c r="K38">
        <v>30965812</v>
      </c>
      <c r="L38">
        <v>4744</v>
      </c>
      <c r="M38">
        <v>158280</v>
      </c>
      <c r="N38">
        <v>112782</v>
      </c>
      <c r="O38">
        <v>130526</v>
      </c>
      <c r="P38">
        <v>1756038</v>
      </c>
      <c r="Q38">
        <v>3632727</v>
      </c>
      <c r="R38">
        <v>4420369</v>
      </c>
      <c r="S38">
        <v>11740864</v>
      </c>
      <c r="T38">
        <v>8441242</v>
      </c>
      <c r="U38">
        <v>568241</v>
      </c>
    </row>
    <row r="39" spans="1:21" x14ac:dyDescent="0.2">
      <c r="A39">
        <f t="shared" si="0"/>
        <v>1982</v>
      </c>
      <c r="B39" s="23">
        <v>400367.39999999997</v>
      </c>
      <c r="C39" s="23">
        <v>1753709.5999999999</v>
      </c>
      <c r="D39" s="23">
        <v>3597774.8000000003</v>
      </c>
      <c r="E39" s="23">
        <v>4440162.2</v>
      </c>
      <c r="F39" s="23">
        <v>12057853.4</v>
      </c>
      <c r="G39" s="23">
        <v>8585498.4000000004</v>
      </c>
    </row>
    <row r="40" spans="1:21" x14ac:dyDescent="0.2">
      <c r="A40">
        <f t="shared" si="0"/>
        <v>1983</v>
      </c>
      <c r="B40" s="23">
        <v>399146.8</v>
      </c>
      <c r="C40" s="23">
        <v>1751381.2</v>
      </c>
      <c r="D40" s="23">
        <v>3562822.6</v>
      </c>
      <c r="E40" s="23">
        <v>4459955.3999999994</v>
      </c>
      <c r="F40" s="23">
        <v>12374842.799999999</v>
      </c>
      <c r="G40" s="23">
        <v>8729754.8000000007</v>
      </c>
    </row>
    <row r="41" spans="1:21" x14ac:dyDescent="0.2">
      <c r="A41">
        <f t="shared" si="0"/>
        <v>1984</v>
      </c>
      <c r="B41" s="23">
        <v>397926.19999999995</v>
      </c>
      <c r="C41" s="23">
        <v>1749052.7999999998</v>
      </c>
      <c r="D41" s="23">
        <v>3527870.4000000004</v>
      </c>
      <c r="E41" s="23">
        <v>4479748.5999999996</v>
      </c>
      <c r="F41" s="23">
        <v>12691832.199999999</v>
      </c>
      <c r="G41" s="23">
        <v>8874011.2000000011</v>
      </c>
    </row>
    <row r="42" spans="1:21" x14ac:dyDescent="0.2">
      <c r="A42">
        <f t="shared" si="0"/>
        <v>1985</v>
      </c>
      <c r="B42" s="23">
        <v>396705.6</v>
      </c>
      <c r="C42" s="23">
        <v>1746724.4</v>
      </c>
      <c r="D42" s="23">
        <v>3492918.2</v>
      </c>
      <c r="E42" s="23">
        <v>4499541.8</v>
      </c>
      <c r="F42" s="23">
        <v>13008821.6</v>
      </c>
      <c r="G42" s="23">
        <v>9018267.5999999996</v>
      </c>
    </row>
    <row r="43" spans="1:21" x14ac:dyDescent="0.2">
      <c r="A43">
        <f t="shared" si="0"/>
        <v>1986</v>
      </c>
      <c r="B43" s="18">
        <v>395485</v>
      </c>
      <c r="C43" s="18">
        <v>1744396</v>
      </c>
      <c r="D43" s="18">
        <v>3457966</v>
      </c>
      <c r="E43" s="18">
        <v>4519335</v>
      </c>
      <c r="F43" s="18">
        <v>13325811</v>
      </c>
      <c r="G43" s="18">
        <v>9162524</v>
      </c>
      <c r="J43">
        <v>1986</v>
      </c>
      <c r="K43">
        <v>33181235</v>
      </c>
      <c r="L43">
        <v>4876</v>
      </c>
      <c r="M43">
        <v>156498</v>
      </c>
      <c r="N43">
        <v>109512</v>
      </c>
      <c r="O43">
        <v>129475</v>
      </c>
      <c r="P43">
        <v>1744396</v>
      </c>
      <c r="Q43">
        <v>3457966</v>
      </c>
      <c r="R43">
        <v>4519335</v>
      </c>
      <c r="S43">
        <v>13325811</v>
      </c>
      <c r="T43">
        <v>9162524</v>
      </c>
      <c r="U43">
        <v>570843</v>
      </c>
    </row>
    <row r="44" spans="1:21" x14ac:dyDescent="0.2">
      <c r="A44">
        <f t="shared" si="0"/>
        <v>1987</v>
      </c>
      <c r="B44" s="23">
        <v>392904.2</v>
      </c>
      <c r="C44" s="23">
        <v>1723207.4000000001</v>
      </c>
      <c r="D44" s="23">
        <v>3448706.1999999997</v>
      </c>
      <c r="E44" s="23">
        <v>4567678</v>
      </c>
      <c r="F44" s="23">
        <v>13352431.799999999</v>
      </c>
      <c r="G44" s="23">
        <v>9188428</v>
      </c>
    </row>
    <row r="45" spans="1:21" x14ac:dyDescent="0.2">
      <c r="A45">
        <f t="shared" si="0"/>
        <v>1988</v>
      </c>
      <c r="B45" s="23">
        <v>390323.39999999997</v>
      </c>
      <c r="C45" s="23">
        <v>1702018.8</v>
      </c>
      <c r="D45" s="23">
        <v>3439446.4</v>
      </c>
      <c r="E45" s="23">
        <v>4616021</v>
      </c>
      <c r="F45" s="23">
        <v>13379052.6</v>
      </c>
      <c r="G45" s="23">
        <v>9214332</v>
      </c>
    </row>
    <row r="46" spans="1:21" x14ac:dyDescent="0.2">
      <c r="A46">
        <f t="shared" si="0"/>
        <v>1989</v>
      </c>
      <c r="B46" s="23">
        <v>387742.6</v>
      </c>
      <c r="C46" s="23">
        <v>1680830.2000000002</v>
      </c>
      <c r="D46" s="23">
        <v>3430186.5999999996</v>
      </c>
      <c r="E46" s="23">
        <v>4664364</v>
      </c>
      <c r="F46" s="23">
        <v>13405673.399999999</v>
      </c>
      <c r="G46" s="23">
        <v>9240236</v>
      </c>
    </row>
    <row r="47" spans="1:21" x14ac:dyDescent="0.2">
      <c r="A47">
        <f t="shared" si="0"/>
        <v>1990</v>
      </c>
      <c r="B47" s="23">
        <v>385161.8</v>
      </c>
      <c r="C47" s="23">
        <v>1659641.6</v>
      </c>
      <c r="D47" s="23">
        <v>3420926.8</v>
      </c>
      <c r="E47" s="23">
        <v>4712707</v>
      </c>
      <c r="F47" s="23">
        <v>13432294.199999999</v>
      </c>
      <c r="G47" s="23">
        <v>9266140</v>
      </c>
    </row>
    <row r="48" spans="1:21" x14ac:dyDescent="0.2">
      <c r="A48">
        <f t="shared" si="0"/>
        <v>1991</v>
      </c>
      <c r="B48" s="18">
        <v>382581</v>
      </c>
      <c r="C48" s="18">
        <v>1638453</v>
      </c>
      <c r="D48" s="18">
        <v>3411667</v>
      </c>
      <c r="E48" s="18">
        <v>4761050</v>
      </c>
      <c r="F48" s="18">
        <v>13458915</v>
      </c>
      <c r="G48" s="18">
        <v>9292044</v>
      </c>
      <c r="J48">
        <v>1991</v>
      </c>
      <c r="K48">
        <v>33507780</v>
      </c>
      <c r="L48">
        <v>6274</v>
      </c>
      <c r="M48">
        <v>154103</v>
      </c>
      <c r="N48">
        <v>106231</v>
      </c>
      <c r="O48">
        <v>122247</v>
      </c>
      <c r="P48">
        <v>1638453</v>
      </c>
      <c r="Q48">
        <v>3411667</v>
      </c>
      <c r="R48">
        <v>4761050</v>
      </c>
      <c r="S48">
        <v>13458915</v>
      </c>
      <c r="T48">
        <v>9292044</v>
      </c>
      <c r="U48">
        <v>556796</v>
      </c>
    </row>
    <row r="49" spans="1:21" x14ac:dyDescent="0.2">
      <c r="A49">
        <f t="shared" si="0"/>
        <v>1992</v>
      </c>
      <c r="B49" s="23">
        <v>389611.39999999997</v>
      </c>
      <c r="C49" s="23">
        <v>1658524.5999999999</v>
      </c>
      <c r="D49" s="23">
        <v>3438319</v>
      </c>
      <c r="E49" s="23">
        <v>4748669.2</v>
      </c>
      <c r="F49" s="23">
        <v>13646862.200000001</v>
      </c>
      <c r="G49" s="23">
        <v>9342944.5999999996</v>
      </c>
    </row>
    <row r="50" spans="1:21" x14ac:dyDescent="0.2">
      <c r="A50">
        <f t="shared" si="0"/>
        <v>1993</v>
      </c>
      <c r="B50" s="23">
        <v>396641.8</v>
      </c>
      <c r="C50" s="23">
        <v>1678596.2</v>
      </c>
      <c r="D50" s="23">
        <v>3464971</v>
      </c>
      <c r="E50" s="23">
        <v>4736288.3999999994</v>
      </c>
      <c r="F50" s="23">
        <v>13834809.4</v>
      </c>
      <c r="G50" s="23">
        <v>9393845.2000000011</v>
      </c>
    </row>
    <row r="51" spans="1:21" x14ac:dyDescent="0.2">
      <c r="A51">
        <f t="shared" si="0"/>
        <v>1994</v>
      </c>
      <c r="B51" s="23">
        <v>403672.19999999995</v>
      </c>
      <c r="C51" s="23">
        <v>1698667.7999999998</v>
      </c>
      <c r="D51" s="23">
        <v>3491623</v>
      </c>
      <c r="E51" s="23">
        <v>4723907.5999999996</v>
      </c>
      <c r="F51" s="23">
        <v>14022756.600000001</v>
      </c>
      <c r="G51" s="23">
        <v>9444745.8000000007</v>
      </c>
    </row>
    <row r="52" spans="1:21" x14ac:dyDescent="0.2">
      <c r="A52">
        <f t="shared" si="0"/>
        <v>1995</v>
      </c>
      <c r="B52" s="23">
        <v>410702.6</v>
      </c>
      <c r="C52" s="23">
        <v>1718739.4</v>
      </c>
      <c r="D52" s="23">
        <v>3518275</v>
      </c>
      <c r="E52" s="23">
        <v>4711526.8</v>
      </c>
      <c r="F52" s="23">
        <v>14210703.800000001</v>
      </c>
      <c r="G52" s="23">
        <v>9495646.4000000004</v>
      </c>
    </row>
    <row r="53" spans="1:21" x14ac:dyDescent="0.2">
      <c r="A53">
        <f t="shared" si="0"/>
        <v>1996</v>
      </c>
      <c r="B53" s="18">
        <v>417733</v>
      </c>
      <c r="C53" s="18">
        <v>1738811</v>
      </c>
      <c r="D53" s="18">
        <v>3544927</v>
      </c>
      <c r="E53" s="18">
        <v>4699146</v>
      </c>
      <c r="F53" s="18">
        <v>14398651</v>
      </c>
      <c r="G53" s="18">
        <v>9546547</v>
      </c>
      <c r="J53">
        <v>1996</v>
      </c>
      <c r="K53">
        <v>34918733</v>
      </c>
      <c r="L53">
        <v>7180</v>
      </c>
      <c r="M53">
        <v>170361</v>
      </c>
      <c r="N53">
        <v>112364</v>
      </c>
      <c r="O53">
        <v>135008</v>
      </c>
      <c r="P53">
        <v>1738811</v>
      </c>
      <c r="Q53">
        <v>3544927</v>
      </c>
      <c r="R53">
        <v>4699146</v>
      </c>
      <c r="S53">
        <v>14398651</v>
      </c>
      <c r="T53">
        <v>9546547</v>
      </c>
      <c r="U53">
        <v>565738</v>
      </c>
    </row>
    <row r="54" spans="1:21" x14ac:dyDescent="0.2">
      <c r="A54">
        <f t="shared" si="0"/>
        <v>1997</v>
      </c>
      <c r="B54" s="23">
        <v>422904.39999999997</v>
      </c>
      <c r="C54" s="23">
        <v>1761036.4000000001</v>
      </c>
      <c r="D54" s="23">
        <v>3567282.6</v>
      </c>
      <c r="E54" s="23">
        <v>4702282.8</v>
      </c>
      <c r="F54" s="23">
        <v>14594106.6</v>
      </c>
      <c r="G54" s="23">
        <v>9582873.7999999989</v>
      </c>
    </row>
    <row r="55" spans="1:21" x14ac:dyDescent="0.2">
      <c r="A55">
        <f t="shared" si="0"/>
        <v>1998</v>
      </c>
      <c r="B55" s="23">
        <v>428075.8</v>
      </c>
      <c r="C55" s="23">
        <v>1783261.8</v>
      </c>
      <c r="D55" s="23">
        <v>3589638.1999999997</v>
      </c>
      <c r="E55" s="23">
        <v>4705419.6000000006</v>
      </c>
      <c r="F55" s="23">
        <v>14789562.199999999</v>
      </c>
      <c r="G55" s="23">
        <v>9619200.5999999996</v>
      </c>
    </row>
    <row r="56" spans="1:21" x14ac:dyDescent="0.2">
      <c r="A56">
        <f t="shared" si="0"/>
        <v>1999</v>
      </c>
      <c r="B56" s="23">
        <v>433247.19999999995</v>
      </c>
      <c r="C56" s="23">
        <v>1805487.2000000002</v>
      </c>
      <c r="D56" s="23">
        <v>3611993.8</v>
      </c>
      <c r="E56" s="23">
        <v>4708556.4000000004</v>
      </c>
      <c r="F56" s="23">
        <v>14985017.800000001</v>
      </c>
      <c r="G56" s="23">
        <v>9655527.3999999985</v>
      </c>
    </row>
    <row r="57" spans="1:21" x14ac:dyDescent="0.2">
      <c r="A57">
        <f t="shared" si="0"/>
        <v>2000</v>
      </c>
      <c r="B57" s="23">
        <v>438418.6</v>
      </c>
      <c r="C57" s="23">
        <v>1827712.6</v>
      </c>
      <c r="D57" s="23">
        <v>3634349.4</v>
      </c>
      <c r="E57" s="23">
        <v>4711693.2</v>
      </c>
      <c r="F57" s="23">
        <v>15180473.4</v>
      </c>
      <c r="G57" s="23">
        <v>9691854.1999999993</v>
      </c>
    </row>
    <row r="58" spans="1:21" x14ac:dyDescent="0.2">
      <c r="A58">
        <f t="shared" si="0"/>
        <v>2001</v>
      </c>
      <c r="B58" s="18">
        <v>443590</v>
      </c>
      <c r="C58" s="18">
        <v>1849938</v>
      </c>
      <c r="D58" s="18">
        <v>3656705</v>
      </c>
      <c r="E58" s="18">
        <v>4714830</v>
      </c>
      <c r="F58" s="18">
        <v>15375929</v>
      </c>
      <c r="G58" s="18">
        <v>9728181</v>
      </c>
      <c r="J58">
        <v>2001</v>
      </c>
      <c r="K58">
        <v>36395151</v>
      </c>
      <c r="L58">
        <v>8435</v>
      </c>
      <c r="M58">
        <v>175488</v>
      </c>
      <c r="N58">
        <v>119219</v>
      </c>
      <c r="O58">
        <v>148883</v>
      </c>
      <c r="P58">
        <v>1849938</v>
      </c>
      <c r="Q58">
        <v>3656705</v>
      </c>
      <c r="R58">
        <v>4714830</v>
      </c>
      <c r="S58">
        <v>15375929</v>
      </c>
      <c r="T58">
        <v>9728181</v>
      </c>
      <c r="U58">
        <v>617545</v>
      </c>
    </row>
    <row r="59" spans="1:21" x14ac:dyDescent="0.2">
      <c r="A59">
        <f t="shared" si="0"/>
        <v>2002</v>
      </c>
      <c r="B59" s="23">
        <v>442852.2</v>
      </c>
      <c r="C59" s="23">
        <v>1866605.2</v>
      </c>
      <c r="D59" s="23">
        <v>3657552.1999999997</v>
      </c>
      <c r="E59" s="23">
        <v>4712066</v>
      </c>
      <c r="F59" s="23">
        <v>15292763.799999999</v>
      </c>
      <c r="G59" s="23">
        <v>9706866</v>
      </c>
    </row>
    <row r="60" spans="1:21" x14ac:dyDescent="0.2">
      <c r="A60">
        <f t="shared" si="0"/>
        <v>2003</v>
      </c>
      <c r="B60" s="23">
        <v>442114.39999999997</v>
      </c>
      <c r="C60" s="23">
        <v>1883272.4000000001</v>
      </c>
      <c r="D60" s="23">
        <v>3658399.4</v>
      </c>
      <c r="E60" s="23">
        <v>4709302</v>
      </c>
      <c r="F60" s="23">
        <v>15209598.6</v>
      </c>
      <c r="G60" s="23">
        <v>9685551</v>
      </c>
    </row>
    <row r="61" spans="1:21" x14ac:dyDescent="0.2">
      <c r="A61">
        <f t="shared" si="0"/>
        <v>2004</v>
      </c>
      <c r="B61" s="23">
        <v>441376.6</v>
      </c>
      <c r="C61" s="23">
        <v>1899939.6</v>
      </c>
      <c r="D61" s="23">
        <v>3659246.5999999996</v>
      </c>
      <c r="E61" s="23">
        <v>4706538</v>
      </c>
      <c r="F61" s="23">
        <v>15126433.399999999</v>
      </c>
      <c r="G61" s="23">
        <v>9664236</v>
      </c>
    </row>
    <row r="62" spans="1:21" x14ac:dyDescent="0.2">
      <c r="A62">
        <f t="shared" si="0"/>
        <v>2005</v>
      </c>
      <c r="B62" s="23">
        <v>440638.8</v>
      </c>
      <c r="C62" s="23">
        <v>1916606.8</v>
      </c>
      <c r="D62" s="23">
        <v>3660093.8</v>
      </c>
      <c r="E62" s="23">
        <v>4703774</v>
      </c>
      <c r="F62" s="23">
        <v>15043268.199999999</v>
      </c>
      <c r="G62" s="23">
        <v>9642921</v>
      </c>
    </row>
    <row r="63" spans="1:21" x14ac:dyDescent="0.2">
      <c r="A63">
        <f t="shared" si="0"/>
        <v>2006</v>
      </c>
      <c r="B63" s="18">
        <v>439901</v>
      </c>
      <c r="C63" s="18">
        <v>1933274</v>
      </c>
      <c r="D63" s="18">
        <v>3660941</v>
      </c>
      <c r="E63" s="18">
        <v>4701010</v>
      </c>
      <c r="F63" s="18">
        <v>14960103</v>
      </c>
      <c r="G63" s="18">
        <v>9621606</v>
      </c>
      <c r="J63">
        <v>2006</v>
      </c>
      <c r="K63">
        <v>35912247</v>
      </c>
      <c r="L63">
        <v>9175</v>
      </c>
      <c r="M63">
        <v>171296</v>
      </c>
      <c r="N63">
        <v>116609</v>
      </c>
      <c r="O63">
        <v>151996</v>
      </c>
      <c r="P63">
        <v>1933274</v>
      </c>
      <c r="Q63">
        <v>3660941</v>
      </c>
      <c r="R63">
        <v>4701010</v>
      </c>
      <c r="S63">
        <v>14960103</v>
      </c>
      <c r="T63">
        <v>9621606</v>
      </c>
      <c r="U63">
        <v>586238</v>
      </c>
    </row>
    <row r="64" spans="1:21" x14ac:dyDescent="0.2">
      <c r="A64">
        <f t="shared" si="0"/>
        <v>2007</v>
      </c>
      <c r="B64" s="23">
        <v>436324.60000000003</v>
      </c>
      <c r="C64" s="23">
        <v>1921571.2</v>
      </c>
      <c r="D64" s="23">
        <v>3651517</v>
      </c>
      <c r="E64" s="23">
        <v>4630581.8</v>
      </c>
      <c r="F64" s="23">
        <v>14913869.200000001</v>
      </c>
      <c r="G64" s="23">
        <v>9648054.5999999996</v>
      </c>
    </row>
    <row r="65" spans="1:21" x14ac:dyDescent="0.2">
      <c r="A65">
        <f t="shared" si="0"/>
        <v>2008</v>
      </c>
      <c r="B65" s="23">
        <v>432748.2</v>
      </c>
      <c r="C65" s="23">
        <v>1909868.4000000001</v>
      </c>
      <c r="D65" s="23">
        <v>3642093</v>
      </c>
      <c r="E65" s="23">
        <v>4560153.6000000006</v>
      </c>
      <c r="F65" s="23">
        <v>14867635.4</v>
      </c>
      <c r="G65" s="23">
        <v>9674503.2000000011</v>
      </c>
    </row>
    <row r="66" spans="1:21" x14ac:dyDescent="0.2">
      <c r="A66">
        <f t="shared" si="0"/>
        <v>2009</v>
      </c>
      <c r="B66" s="23">
        <v>429171.80000000005</v>
      </c>
      <c r="C66" s="23">
        <v>1898165.6</v>
      </c>
      <c r="D66" s="23">
        <v>3632669</v>
      </c>
      <c r="E66" s="23">
        <v>4489725.4000000004</v>
      </c>
      <c r="F66" s="23">
        <v>14821401.600000001</v>
      </c>
      <c r="G66" s="23">
        <v>9700951.8000000007</v>
      </c>
    </row>
    <row r="67" spans="1:21" x14ac:dyDescent="0.2">
      <c r="A67">
        <v>2010</v>
      </c>
      <c r="B67" s="23">
        <v>425595.4</v>
      </c>
      <c r="C67" s="23">
        <v>1886462.8</v>
      </c>
      <c r="D67" s="23">
        <v>3623245</v>
      </c>
      <c r="E67" s="23">
        <v>4419297.2</v>
      </c>
      <c r="F67" s="23">
        <v>14775167.800000001</v>
      </c>
      <c r="G67" s="23">
        <v>9727400.4000000004</v>
      </c>
    </row>
    <row r="68" spans="1:21" x14ac:dyDescent="0.2">
      <c r="A68">
        <v>2011</v>
      </c>
      <c r="B68" s="18">
        <v>422019</v>
      </c>
      <c r="C68" s="18">
        <v>1874760</v>
      </c>
      <c r="D68" s="18">
        <v>3613821</v>
      </c>
      <c r="E68" s="18">
        <v>4348869</v>
      </c>
      <c r="F68" s="18">
        <v>14728934</v>
      </c>
      <c r="G68" s="18">
        <v>9753849</v>
      </c>
      <c r="J68">
        <v>2011</v>
      </c>
      <c r="K68">
        <v>35350270</v>
      </c>
      <c r="L68">
        <v>8344</v>
      </c>
      <c r="M68">
        <v>166209</v>
      </c>
      <c r="N68">
        <v>113672</v>
      </c>
      <c r="O68">
        <v>142138</v>
      </c>
      <c r="P68">
        <v>1874760</v>
      </c>
      <c r="Q68">
        <v>3613821</v>
      </c>
      <c r="R68">
        <v>4348869</v>
      </c>
      <c r="S68">
        <v>14728934</v>
      </c>
      <c r="T68">
        <v>9753849</v>
      </c>
      <c r="U68">
        <v>599674</v>
      </c>
    </row>
    <row r="69" spans="1:21" x14ac:dyDescent="0.2">
      <c r="A69">
        <v>2012</v>
      </c>
      <c r="B69" s="23">
        <f>FORECAST($A69,B63:B68,$A63:$A68)</f>
        <v>418442.60000000056</v>
      </c>
      <c r="C69" s="23">
        <f t="shared" ref="C69:D70" si="1">FORECAST($A69,C63:C68,$A63:$A68)</f>
        <v>1863057.1999999993</v>
      </c>
      <c r="D69" s="23">
        <f t="shared" si="1"/>
        <v>3604397</v>
      </c>
      <c r="E69" s="23">
        <f t="shared" ref="E69:G69" si="2">FORECAST($A69,E63:E68,$A63:$A68)</f>
        <v>4278440.7999999821</v>
      </c>
      <c r="F69" s="23">
        <f t="shared" si="2"/>
        <v>14682700.200000003</v>
      </c>
      <c r="G69" s="23">
        <f t="shared" si="2"/>
        <v>9780297.6000000015</v>
      </c>
      <c r="J69" t="s">
        <v>66</v>
      </c>
    </row>
    <row r="70" spans="1:21" x14ac:dyDescent="0.2">
      <c r="A70">
        <v>2013</v>
      </c>
      <c r="B70" s="23">
        <f>FORECAST($A70,B64:B69,$A64:$A69)</f>
        <v>414866.20000000019</v>
      </c>
      <c r="C70" s="23">
        <f t="shared" si="1"/>
        <v>1851354.3999999985</v>
      </c>
      <c r="D70" s="23">
        <f t="shared" si="1"/>
        <v>3594973</v>
      </c>
      <c r="E70" s="23">
        <f t="shared" ref="E70:G70" si="3">FORECAST($A70,E64:E69,$A64:$A69)</f>
        <v>4208012.5999999642</v>
      </c>
      <c r="F70" s="23">
        <f t="shared" si="3"/>
        <v>14636466.399999991</v>
      </c>
      <c r="G70" s="23">
        <f t="shared" si="3"/>
        <v>9806746.200000003</v>
      </c>
      <c r="J70">
        <v>1</v>
      </c>
      <c r="K70" t="s">
        <v>110</v>
      </c>
    </row>
    <row r="71" spans="1:21" x14ac:dyDescent="0.2">
      <c r="J71">
        <v>2</v>
      </c>
      <c r="K71" t="s">
        <v>111</v>
      </c>
    </row>
    <row r="72" spans="1:21" x14ac:dyDescent="0.2">
      <c r="J72">
        <v>3</v>
      </c>
      <c r="K72" t="s">
        <v>112</v>
      </c>
    </row>
    <row r="73" spans="1:21" x14ac:dyDescent="0.2">
      <c r="J73">
        <v>4</v>
      </c>
      <c r="K73" t="s">
        <v>113</v>
      </c>
    </row>
    <row r="74" spans="1:21" x14ac:dyDescent="0.2">
      <c r="J74" t="s">
        <v>43</v>
      </c>
    </row>
    <row r="75" spans="1:21" x14ac:dyDescent="0.2">
      <c r="J75" t="s">
        <v>114</v>
      </c>
    </row>
    <row r="76" spans="1:21" x14ac:dyDescent="0.2">
      <c r="J76" t="s">
        <v>115</v>
      </c>
    </row>
    <row r="77" spans="1:21" x14ac:dyDescent="0.2">
      <c r="J77" t="s">
        <v>116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7"/>
  <sheetViews>
    <sheetView zoomScale="80" zoomScaleNormal="80" workbookViewId="0">
      <pane xSplit="1" ySplit="4" topLeftCell="B5" activePane="bottomRight" state="frozen"/>
      <selection pane="topRight" activeCell="B1" sqref="B1"/>
      <selection pane="bottomLeft" activeCell="A4" sqref="A4"/>
      <selection pane="bottomRight" activeCell="U59" sqref="U59"/>
    </sheetView>
  </sheetViews>
  <sheetFormatPr defaultRowHeight="12.75" x14ac:dyDescent="0.2"/>
  <cols>
    <col min="1" max="1" width="12.85546875" customWidth="1"/>
    <col min="2" max="2" width="9" bestFit="1" customWidth="1"/>
    <col min="16" max="16" width="9" bestFit="1" customWidth="1"/>
    <col min="18" max="18" width="9.140625" style="22"/>
    <col min="19" max="19" width="8.28515625" style="22" customWidth="1"/>
  </cols>
  <sheetData>
    <row r="1" spans="1:27" ht="25.5" x14ac:dyDescent="0.35">
      <c r="A1" s="9" t="s">
        <v>42</v>
      </c>
      <c r="R1" s="41" t="s">
        <v>50</v>
      </c>
      <c r="S1" s="41" t="s">
        <v>51</v>
      </c>
      <c r="T1" s="41" t="s">
        <v>52</v>
      </c>
      <c r="U1" s="41" t="s">
        <v>53</v>
      </c>
      <c r="V1" s="40"/>
    </row>
    <row r="2" spans="1:27" x14ac:dyDescent="0.2">
      <c r="Q2" t="s">
        <v>26</v>
      </c>
    </row>
    <row r="3" spans="1:27" x14ac:dyDescent="0.2">
      <c r="B3" t="str">
        <f>CANSIM!EU5</f>
        <v>Production (metric tonnes)</v>
      </c>
      <c r="C3" t="str">
        <f>CANSIM!EV5</f>
        <v>Production (metric tonnes)</v>
      </c>
      <c r="D3" t="str">
        <f>CANSIM!EW5</f>
        <v>Production (metric tonnes)</v>
      </c>
      <c r="E3" t="str">
        <f>CANSIM!EX5</f>
        <v>Production (metric tonnes)</v>
      </c>
      <c r="F3" t="str">
        <f>CANSIM!EY5</f>
        <v>Production (metric tonnes)</v>
      </c>
      <c r="G3" t="str">
        <f>CANSIM!EZ5</f>
        <v>Production (metric tonnes)</v>
      </c>
      <c r="H3" t="str">
        <f>CANSIM!FA5</f>
        <v>Production (metric tonnes)</v>
      </c>
      <c r="I3" t="str">
        <f>CANSIM!FB5</f>
        <v>Production (metric tonnes)</v>
      </c>
      <c r="J3" t="str">
        <f>CANSIM!FC5</f>
        <v>Production (metric tonnes)</v>
      </c>
      <c r="K3" t="str">
        <f>CANSIM!FD5</f>
        <v>Production (metric tonnes)</v>
      </c>
      <c r="L3" t="str">
        <f>CANSIM!FE5</f>
        <v>Production (metric tonnes)</v>
      </c>
      <c r="M3" t="str">
        <f>CANSIM!FF5</f>
        <v>Production (metric tonnes)</v>
      </c>
      <c r="N3" t="str">
        <f>CANSIM!FG5</f>
        <v>Production (metric tonnes)</v>
      </c>
      <c r="O3" t="str">
        <f>CANSIM!FH5</f>
        <v>Production (metric tonnes)</v>
      </c>
      <c r="P3" t="str">
        <f>CANSIM!FI5</f>
        <v>Production (metric tonnes)</v>
      </c>
      <c r="Q3" t="s">
        <v>6</v>
      </c>
      <c r="R3"/>
      <c r="AA3" s="21" t="s">
        <v>160</v>
      </c>
    </row>
    <row r="4" spans="1:27" x14ac:dyDescent="0.2">
      <c r="A4" t="s">
        <v>19</v>
      </c>
      <c r="B4" t="str">
        <f>CANSIM!EU6</f>
        <v>Barley</v>
      </c>
      <c r="C4" t="str">
        <f>CANSIM!EV6</f>
        <v>Beans, all dry (white and coloured)</v>
      </c>
      <c r="D4" t="str">
        <f>CANSIM!EW6</f>
        <v>Buckwheat</v>
      </c>
      <c r="E4" t="str">
        <f>CANSIM!EX6</f>
        <v>Canola</v>
      </c>
      <c r="F4" t="str">
        <f>CANSIM!EY6</f>
        <v>Corn for grain</v>
      </c>
      <c r="G4" t="str">
        <f>CANSIM!EZ6</f>
        <v>Corn, fodder</v>
      </c>
      <c r="H4" t="str">
        <f>CANSIM!FA6</f>
        <v>Flaxseed</v>
      </c>
      <c r="I4" t="str">
        <f>CANSIM!FB6</f>
        <v>Mixed grains</v>
      </c>
      <c r="J4" t="str">
        <f>CANSIM!FC6</f>
        <v>Oats</v>
      </c>
      <c r="K4" t="str">
        <f>CANSIM!FD6</f>
        <v>Peas, dry</v>
      </c>
      <c r="L4" t="str">
        <f>CANSIM!FE6</f>
        <v>Rye, all</v>
      </c>
      <c r="M4" t="str">
        <f>CANSIM!FF6</f>
        <v>Soybeans</v>
      </c>
      <c r="N4" t="str">
        <f>CANSIM!FG6</f>
        <v>Sugar beets</v>
      </c>
      <c r="O4" t="str">
        <f>CANSIM!FH6</f>
        <v>Tame hay</v>
      </c>
      <c r="P4" t="str">
        <f>CANSIM!FI6</f>
        <v>Wheat, all</v>
      </c>
      <c r="Q4" t="s">
        <v>26</v>
      </c>
      <c r="R4"/>
    </row>
    <row r="5" spans="1:27" x14ac:dyDescent="0.2">
      <c r="A5">
        <v>1966</v>
      </c>
      <c r="B5">
        <f>CANSIM!EU7</f>
        <v>12500</v>
      </c>
      <c r="C5">
        <f>CANSIM!EV7</f>
        <v>500</v>
      </c>
      <c r="D5">
        <f>CANSIM!EW7</f>
        <v>9050</v>
      </c>
      <c r="E5">
        <f>CANSIM!EX7</f>
        <v>0</v>
      </c>
      <c r="F5">
        <f>CANSIM!EY7</f>
        <v>29300</v>
      </c>
      <c r="G5">
        <f>CANSIM!EZ7</f>
        <v>836000</v>
      </c>
      <c r="H5">
        <f>CANSIM!FA7</f>
        <v>7250</v>
      </c>
      <c r="I5">
        <f>CANSIM!FB7</f>
        <v>90400</v>
      </c>
      <c r="J5">
        <f>CANSIM!FC7</f>
        <v>666000</v>
      </c>
      <c r="K5">
        <f>CANSIM!FD7</f>
        <v>800</v>
      </c>
      <c r="L5">
        <f>CANSIM!FE7</f>
        <v>2900</v>
      </c>
      <c r="M5">
        <f>CANSIM!FF7</f>
        <v>0</v>
      </c>
      <c r="N5">
        <f>CANSIM!FG7</f>
        <v>118100</v>
      </c>
      <c r="O5">
        <f>CANSIM!FH7</f>
        <v>6067000</v>
      </c>
      <c r="P5">
        <f>CANSIM!FI7</f>
        <v>20900</v>
      </c>
      <c r="Q5">
        <f>Potato!G10/0.02205</f>
        <v>397732.42630385485</v>
      </c>
      <c r="R5"/>
      <c r="Y5" s="8"/>
      <c r="AA5" t="s">
        <v>10</v>
      </c>
    </row>
    <row r="6" spans="1:27" x14ac:dyDescent="0.2">
      <c r="A6">
        <f t="shared" ref="A6:A51" si="0">A5+1</f>
        <v>1967</v>
      </c>
      <c r="B6">
        <f>CANSIM!EU8</f>
        <v>14900</v>
      </c>
      <c r="C6">
        <f>CANSIM!EV8</f>
        <v>500</v>
      </c>
      <c r="D6">
        <f>CANSIM!EW8</f>
        <v>7100</v>
      </c>
      <c r="E6">
        <f>CANSIM!EX8</f>
        <v>0</v>
      </c>
      <c r="F6">
        <f>CANSIM!EY8</f>
        <v>40800</v>
      </c>
      <c r="G6">
        <f>CANSIM!EZ8</f>
        <v>894000</v>
      </c>
      <c r="H6">
        <f>CANSIM!FA8</f>
        <v>6450</v>
      </c>
      <c r="I6">
        <f>CANSIM!FB8</f>
        <v>94400</v>
      </c>
      <c r="J6">
        <f>CANSIM!FC8</f>
        <v>602300</v>
      </c>
      <c r="K6">
        <f>CANSIM!FD8</f>
        <v>900</v>
      </c>
      <c r="L6">
        <f>CANSIM!FE8</f>
        <v>2600</v>
      </c>
      <c r="M6">
        <f>CANSIM!FF8</f>
        <v>0</v>
      </c>
      <c r="N6">
        <f>CANSIM!FG8</f>
        <v>121000</v>
      </c>
      <c r="O6">
        <f>CANSIM!FH8</f>
        <v>6267000</v>
      </c>
      <c r="P6">
        <f>CANSIM!FI8</f>
        <v>20700</v>
      </c>
      <c r="Q6">
        <f>Potato!G11/0.02205</f>
        <v>360000</v>
      </c>
      <c r="R6"/>
      <c r="Y6" s="8"/>
      <c r="AA6" t="s">
        <v>62</v>
      </c>
    </row>
    <row r="7" spans="1:27" x14ac:dyDescent="0.2">
      <c r="A7">
        <f t="shared" si="0"/>
        <v>1968</v>
      </c>
      <c r="B7">
        <f>CANSIM!EU9</f>
        <v>17100</v>
      </c>
      <c r="C7">
        <f>CANSIM!EV9</f>
        <v>450</v>
      </c>
      <c r="D7">
        <f>CANSIM!EW9</f>
        <v>8450</v>
      </c>
      <c r="E7">
        <f>CANSIM!EX9</f>
        <v>0</v>
      </c>
      <c r="F7">
        <f>CANSIM!EY9</f>
        <v>68300</v>
      </c>
      <c r="G7">
        <f>CANSIM!EZ9</f>
        <v>1021000</v>
      </c>
      <c r="H7">
        <f>CANSIM!FA9</f>
        <v>6500</v>
      </c>
      <c r="I7">
        <f>CANSIM!FB9</f>
        <v>85200</v>
      </c>
      <c r="J7">
        <f>CANSIM!FC9</f>
        <v>585400</v>
      </c>
      <c r="K7">
        <f>CANSIM!FD9</f>
        <v>700</v>
      </c>
      <c r="L7">
        <f>CANSIM!FE9</f>
        <v>2000</v>
      </c>
      <c r="M7">
        <f>CANSIM!FF9</f>
        <v>0</v>
      </c>
      <c r="N7">
        <f>CANSIM!FG9</f>
        <v>184700</v>
      </c>
      <c r="O7">
        <f>CANSIM!FH9</f>
        <v>5490000</v>
      </c>
      <c r="P7">
        <f>CANSIM!FI9</f>
        <v>22900</v>
      </c>
      <c r="Q7">
        <f>Potato!G12/0.02205</f>
        <v>440634.92063492065</v>
      </c>
      <c r="R7"/>
      <c r="Y7" s="8"/>
      <c r="AA7" t="s">
        <v>14</v>
      </c>
    </row>
    <row r="8" spans="1:27" x14ac:dyDescent="0.2">
      <c r="A8">
        <f t="shared" si="0"/>
        <v>1969</v>
      </c>
      <c r="B8">
        <f>CANSIM!EU10</f>
        <v>22700</v>
      </c>
      <c r="C8">
        <f>CANSIM!EV10</f>
        <v>500</v>
      </c>
      <c r="D8">
        <f>CANSIM!EW10</f>
        <v>7350</v>
      </c>
      <c r="E8">
        <f>CANSIM!EX10</f>
        <v>0</v>
      </c>
      <c r="F8">
        <f>CANSIM!EY10</f>
        <v>96700</v>
      </c>
      <c r="G8">
        <f>CANSIM!EZ10</f>
        <v>1092000</v>
      </c>
      <c r="H8">
        <f>CANSIM!FA10</f>
        <v>4900</v>
      </c>
      <c r="I8">
        <f>CANSIM!FB10</f>
        <v>87800</v>
      </c>
      <c r="J8">
        <f>CANSIM!FC10</f>
        <v>511000</v>
      </c>
      <c r="K8">
        <f>CANSIM!FD10</f>
        <v>700</v>
      </c>
      <c r="L8">
        <f>CANSIM!FE10</f>
        <v>1900</v>
      </c>
      <c r="M8">
        <f>CANSIM!FF10</f>
        <v>0</v>
      </c>
      <c r="N8">
        <f>CANSIM!FG10</f>
        <v>143700</v>
      </c>
      <c r="O8">
        <f>CANSIM!FH10</f>
        <v>5612000</v>
      </c>
      <c r="P8">
        <f>CANSIM!FI10</f>
        <v>21000</v>
      </c>
      <c r="Q8">
        <f>Potato!G13/0.02205</f>
        <v>349115.64625850337</v>
      </c>
      <c r="R8"/>
      <c r="Y8" s="8"/>
      <c r="AA8" t="s">
        <v>24</v>
      </c>
    </row>
    <row r="9" spans="1:27" x14ac:dyDescent="0.2">
      <c r="A9">
        <f t="shared" si="0"/>
        <v>1970</v>
      </c>
      <c r="B9">
        <f>CANSIM!EU11</f>
        <v>24100</v>
      </c>
      <c r="C9">
        <f>CANSIM!EV11</f>
        <v>550</v>
      </c>
      <c r="D9">
        <f>CANSIM!EW11</f>
        <v>7700</v>
      </c>
      <c r="E9">
        <f>CANSIM!EX11</f>
        <v>0</v>
      </c>
      <c r="F9">
        <f>CANSIM!EY11</f>
        <v>201200</v>
      </c>
      <c r="G9">
        <f>CANSIM!EZ11</f>
        <v>1334000</v>
      </c>
      <c r="H9">
        <f>CANSIM!FA11</f>
        <v>3250</v>
      </c>
      <c r="I9">
        <f>CANSIM!FB11</f>
        <v>86700</v>
      </c>
      <c r="J9">
        <f>CANSIM!FC11</f>
        <v>437800</v>
      </c>
      <c r="K9">
        <f>CANSIM!FD11</f>
        <v>450</v>
      </c>
      <c r="L9">
        <f>CANSIM!FE11</f>
        <v>1400</v>
      </c>
      <c r="M9">
        <f>CANSIM!FF11</f>
        <v>0</v>
      </c>
      <c r="N9">
        <f>CANSIM!FG11</f>
        <v>160800</v>
      </c>
      <c r="O9">
        <f>CANSIM!FH11</f>
        <v>5305000</v>
      </c>
      <c r="P9">
        <f>CANSIM!FI11</f>
        <v>21000</v>
      </c>
      <c r="Q9">
        <f>Potato!G14/0.02205</f>
        <v>369160.99773242627</v>
      </c>
      <c r="R9"/>
      <c r="Y9" s="8"/>
      <c r="AA9" t="s">
        <v>12</v>
      </c>
    </row>
    <row r="10" spans="1:27" x14ac:dyDescent="0.2">
      <c r="A10">
        <f t="shared" si="0"/>
        <v>1971</v>
      </c>
      <c r="B10">
        <f>CANSIM!EU12</f>
        <v>33400</v>
      </c>
      <c r="C10">
        <f>CANSIM!EV12</f>
        <v>550</v>
      </c>
      <c r="D10">
        <f>CANSIM!EW12</f>
        <v>5800</v>
      </c>
      <c r="E10">
        <f>CANSIM!EX12</f>
        <v>0</v>
      </c>
      <c r="F10">
        <f>CANSIM!EY12</f>
        <v>331300</v>
      </c>
      <c r="G10">
        <f>CANSIM!EZ12</f>
        <v>1607000</v>
      </c>
      <c r="H10">
        <f>CANSIM!FA12</f>
        <v>1600</v>
      </c>
      <c r="I10">
        <f>CANSIM!FB12</f>
        <v>107200</v>
      </c>
      <c r="J10">
        <f>CANSIM!FC12</f>
        <v>456600</v>
      </c>
      <c r="K10">
        <f>CANSIM!FD12</f>
        <v>400</v>
      </c>
      <c r="L10">
        <f>CANSIM!FE12</f>
        <v>1100</v>
      </c>
      <c r="M10">
        <f>CANSIM!FF12</f>
        <v>0</v>
      </c>
      <c r="N10">
        <f>CANSIM!FG12</f>
        <v>153000</v>
      </c>
      <c r="O10">
        <f>CANSIM!FH12</f>
        <v>5068000</v>
      </c>
      <c r="P10">
        <f>CANSIM!FI12</f>
        <v>29100</v>
      </c>
      <c r="Q10">
        <f>Potato!G15/0.02205</f>
        <v>290793.65079365077</v>
      </c>
      <c r="R10"/>
      <c r="Y10" s="8"/>
      <c r="AA10" t="s">
        <v>61</v>
      </c>
    </row>
    <row r="11" spans="1:27" x14ac:dyDescent="0.2">
      <c r="A11">
        <f t="shared" si="0"/>
        <v>1972</v>
      </c>
      <c r="B11">
        <f>CANSIM!EU13</f>
        <v>28100</v>
      </c>
      <c r="C11">
        <f>CANSIM!EV13</f>
        <v>550</v>
      </c>
      <c r="D11">
        <f>CANSIM!EW13</f>
        <v>3700</v>
      </c>
      <c r="E11">
        <f>CANSIM!EX13</f>
        <v>0</v>
      </c>
      <c r="F11">
        <f>CANSIM!EY13</f>
        <v>194000</v>
      </c>
      <c r="G11">
        <f>CANSIM!EZ13</f>
        <v>1515000</v>
      </c>
      <c r="H11">
        <f>CANSIM!FA13</f>
        <v>0</v>
      </c>
      <c r="I11">
        <f>CANSIM!FB13</f>
        <v>87900</v>
      </c>
      <c r="J11">
        <f>CANSIM!FC13</f>
        <v>360800</v>
      </c>
      <c r="K11">
        <f>CANSIM!FD13</f>
        <v>350</v>
      </c>
      <c r="L11">
        <f>CANSIM!FE13</f>
        <v>1600</v>
      </c>
      <c r="M11">
        <f>CANSIM!FF13</f>
        <v>0</v>
      </c>
      <c r="N11">
        <f>CANSIM!FG13</f>
        <v>74100</v>
      </c>
      <c r="O11">
        <f>CANSIM!FH13</f>
        <v>3678000</v>
      </c>
      <c r="P11">
        <f>CANSIM!FI13</f>
        <v>20600</v>
      </c>
      <c r="Q11">
        <f>Potato!G16/0.02205</f>
        <v>226984.12698412698</v>
      </c>
      <c r="R11"/>
      <c r="Y11" s="8"/>
      <c r="AA11" t="s">
        <v>74</v>
      </c>
    </row>
    <row r="12" spans="1:27" x14ac:dyDescent="0.2">
      <c r="A12">
        <f t="shared" si="0"/>
        <v>1973</v>
      </c>
      <c r="B12">
        <f>CANSIM!EU14</f>
        <v>23000</v>
      </c>
      <c r="C12">
        <f>CANSIM!EV14</f>
        <v>700</v>
      </c>
      <c r="D12">
        <f>CANSIM!EW14</f>
        <v>4050</v>
      </c>
      <c r="E12">
        <f>CANSIM!EX14</f>
        <v>0</v>
      </c>
      <c r="F12">
        <f>CANSIM!EY14</f>
        <v>214300</v>
      </c>
      <c r="G12">
        <f>CANSIM!EZ14</f>
        <v>2056000</v>
      </c>
      <c r="H12">
        <f>CANSIM!FA14</f>
        <v>0</v>
      </c>
      <c r="I12">
        <f>CANSIM!FB14</f>
        <v>69100</v>
      </c>
      <c r="J12">
        <f>CANSIM!FC14</f>
        <v>295700</v>
      </c>
      <c r="K12">
        <f>CANSIM!FD14</f>
        <v>400</v>
      </c>
      <c r="L12">
        <f>CANSIM!FE14</f>
        <v>2100</v>
      </c>
      <c r="M12">
        <f>CANSIM!FF14</f>
        <v>0</v>
      </c>
      <c r="N12">
        <f>CANSIM!FG14</f>
        <v>96500</v>
      </c>
      <c r="O12">
        <f>CANSIM!FH14</f>
        <v>4878000</v>
      </c>
      <c r="P12">
        <f>CANSIM!FI14</f>
        <v>29700</v>
      </c>
      <c r="Q12">
        <f>Potato!G17/0.02205</f>
        <v>329931.97278911562</v>
      </c>
      <c r="R12"/>
      <c r="Y12" s="8"/>
      <c r="AA12" t="s">
        <v>11</v>
      </c>
    </row>
    <row r="13" spans="1:27" x14ac:dyDescent="0.2">
      <c r="A13">
        <f t="shared" si="0"/>
        <v>1974</v>
      </c>
      <c r="B13">
        <f>CANSIM!EU15</f>
        <v>29800</v>
      </c>
      <c r="C13">
        <f>CANSIM!EV15</f>
        <v>850</v>
      </c>
      <c r="D13">
        <f>CANSIM!EW15</f>
        <v>4250</v>
      </c>
      <c r="E13">
        <f>CANSIM!EX15</f>
        <v>0</v>
      </c>
      <c r="F13">
        <f>CANSIM!EY15</f>
        <v>232300</v>
      </c>
      <c r="G13">
        <f>CANSIM!EZ15</f>
        <v>2302000</v>
      </c>
      <c r="H13">
        <f>CANSIM!FA15</f>
        <v>0</v>
      </c>
      <c r="I13">
        <f>CANSIM!FB15</f>
        <v>87000</v>
      </c>
      <c r="J13">
        <f>CANSIM!FC15</f>
        <v>367200</v>
      </c>
      <c r="K13">
        <f>CANSIM!FD15</f>
        <v>500</v>
      </c>
      <c r="L13">
        <f>CANSIM!FE15</f>
        <v>3300</v>
      </c>
      <c r="M13">
        <f>CANSIM!FF15</f>
        <v>0</v>
      </c>
      <c r="N13">
        <f>CANSIM!FG15</f>
        <v>74400</v>
      </c>
      <c r="O13">
        <f>CANSIM!FH15</f>
        <v>4518000</v>
      </c>
      <c r="P13">
        <f>CANSIM!FI15</f>
        <v>41800</v>
      </c>
      <c r="Q13">
        <f>Potato!G18/0.02205</f>
        <v>382086.16780045349</v>
      </c>
      <c r="R13"/>
      <c r="Y13" s="8"/>
      <c r="AA13" t="s">
        <v>9</v>
      </c>
    </row>
    <row r="14" spans="1:27" x14ac:dyDescent="0.2">
      <c r="A14">
        <f t="shared" si="0"/>
        <v>1975</v>
      </c>
      <c r="B14">
        <f>CANSIM!EU16</f>
        <v>37400</v>
      </c>
      <c r="C14">
        <f>CANSIM!EV16</f>
        <v>1200</v>
      </c>
      <c r="D14">
        <f>CANSIM!EW16</f>
        <v>4700</v>
      </c>
      <c r="E14">
        <f>CANSIM!EX16</f>
        <v>0</v>
      </c>
      <c r="F14">
        <f>CANSIM!EY16</f>
        <v>307600</v>
      </c>
      <c r="G14">
        <f>CANSIM!EZ16</f>
        <v>2888000</v>
      </c>
      <c r="H14">
        <f>CANSIM!FA16</f>
        <v>0</v>
      </c>
      <c r="I14">
        <f>CANSIM!FB16</f>
        <v>95600</v>
      </c>
      <c r="J14">
        <f>CANSIM!FC16</f>
        <v>364900</v>
      </c>
      <c r="K14">
        <f>CANSIM!FD16</f>
        <v>700</v>
      </c>
      <c r="L14">
        <f>CANSIM!FE16</f>
        <v>4800</v>
      </c>
      <c r="M14">
        <f>CANSIM!FF16</f>
        <v>0</v>
      </c>
      <c r="N14">
        <f>CANSIM!FG16</f>
        <v>140400</v>
      </c>
      <c r="O14">
        <f>CANSIM!FH16</f>
        <v>4752000</v>
      </c>
      <c r="P14">
        <f>CANSIM!FI16</f>
        <v>63900</v>
      </c>
      <c r="Q14">
        <f>Potato!G19/0.02205</f>
        <v>323265.30612244899</v>
      </c>
      <c r="R14"/>
      <c r="Y14" s="8"/>
      <c r="AA14" t="s">
        <v>71</v>
      </c>
    </row>
    <row r="15" spans="1:27" x14ac:dyDescent="0.2">
      <c r="A15">
        <f t="shared" si="0"/>
        <v>1976</v>
      </c>
      <c r="B15">
        <f>CANSIM!EU17</f>
        <v>38690</v>
      </c>
      <c r="C15">
        <f>CANSIM!EV17</f>
        <v>0</v>
      </c>
      <c r="D15">
        <f>CANSIM!EW17</f>
        <v>5100</v>
      </c>
      <c r="E15">
        <f>CANSIM!EX17</f>
        <v>0</v>
      </c>
      <c r="F15">
        <f>CANSIM!EY17</f>
        <v>303000</v>
      </c>
      <c r="G15">
        <f>CANSIM!EZ17</f>
        <v>3309410</v>
      </c>
      <c r="H15">
        <f>CANSIM!FA17</f>
        <v>0</v>
      </c>
      <c r="I15">
        <f>CANSIM!FB17</f>
        <v>84800</v>
      </c>
      <c r="J15">
        <f>CANSIM!FC17</f>
        <v>336542</v>
      </c>
      <c r="K15">
        <f>CANSIM!FD17</f>
        <v>0</v>
      </c>
      <c r="L15">
        <f>CANSIM!FE17</f>
        <v>7700</v>
      </c>
      <c r="M15">
        <f>CANSIM!FF17</f>
        <v>0</v>
      </c>
      <c r="N15">
        <f>CANSIM!FG17</f>
        <v>106100</v>
      </c>
      <c r="O15">
        <f>CANSIM!FH17</f>
        <v>4832573</v>
      </c>
      <c r="P15">
        <f>CANSIM!FI17</f>
        <v>59874</v>
      </c>
      <c r="Q15">
        <f>Potato!G20/0.02205</f>
        <v>324625.85034013604</v>
      </c>
      <c r="R15"/>
      <c r="Y15" s="8"/>
      <c r="AA15" t="s">
        <v>26</v>
      </c>
    </row>
    <row r="16" spans="1:27" x14ac:dyDescent="0.2">
      <c r="A16">
        <f t="shared" si="0"/>
        <v>1977</v>
      </c>
      <c r="B16">
        <f>CANSIM!EU18</f>
        <v>46300</v>
      </c>
      <c r="C16">
        <f>CANSIM!EV18</f>
        <v>0</v>
      </c>
      <c r="D16">
        <f>CANSIM!EW18</f>
        <v>5600</v>
      </c>
      <c r="E16">
        <f>CANSIM!EX18</f>
        <v>0</v>
      </c>
      <c r="F16">
        <f>CANSIM!EY18</f>
        <v>342400</v>
      </c>
      <c r="G16">
        <f>CANSIM!EZ18</f>
        <v>3305400</v>
      </c>
      <c r="H16">
        <f>CANSIM!FA18</f>
        <v>0</v>
      </c>
      <c r="I16">
        <f>CANSIM!FB18</f>
        <v>81100</v>
      </c>
      <c r="J16">
        <f>CANSIM!FC18</f>
        <v>306600</v>
      </c>
      <c r="K16">
        <f>CANSIM!FD18</f>
        <v>0</v>
      </c>
      <c r="L16">
        <f>CANSIM!FE18</f>
        <v>6600</v>
      </c>
      <c r="M16">
        <f>CANSIM!FF18</f>
        <v>0</v>
      </c>
      <c r="N16">
        <f>CANSIM!FG18</f>
        <v>68425</v>
      </c>
      <c r="O16">
        <f>CANSIM!FH18</f>
        <v>4405600</v>
      </c>
      <c r="P16">
        <f>CANSIM!FI18</f>
        <v>70700</v>
      </c>
      <c r="Q16">
        <f>Potato!G21/0.02205</f>
        <v>387936.50793650793</v>
      </c>
      <c r="R16"/>
      <c r="Y16" s="8"/>
      <c r="AA16" t="s">
        <v>60</v>
      </c>
    </row>
    <row r="17" spans="1:27" x14ac:dyDescent="0.2">
      <c r="A17">
        <f t="shared" si="0"/>
        <v>1978</v>
      </c>
      <c r="B17">
        <f>CANSIM!EU19</f>
        <v>73300</v>
      </c>
      <c r="C17">
        <f>CANSIM!EV19</f>
        <v>0</v>
      </c>
      <c r="D17">
        <f>CANSIM!EW19</f>
        <v>6600</v>
      </c>
      <c r="E17">
        <f>CANSIM!EX19</f>
        <v>0</v>
      </c>
      <c r="F17">
        <f>CANSIM!EY19</f>
        <v>491500</v>
      </c>
      <c r="G17">
        <f>CANSIM!EZ19</f>
        <v>3245600</v>
      </c>
      <c r="H17">
        <f>CANSIM!FA19</f>
        <v>0</v>
      </c>
      <c r="I17">
        <f>CANSIM!FB19</f>
        <v>108300</v>
      </c>
      <c r="J17">
        <f>CANSIM!FC19</f>
        <v>341800</v>
      </c>
      <c r="K17">
        <f>CANSIM!FD19</f>
        <v>0</v>
      </c>
      <c r="L17">
        <f>CANSIM!FE19</f>
        <v>4900</v>
      </c>
      <c r="M17">
        <f>CANSIM!FF19</f>
        <v>0</v>
      </c>
      <c r="N17">
        <f>CANSIM!FG19</f>
        <v>98300</v>
      </c>
      <c r="O17">
        <f>CANSIM!FH19</f>
        <v>4789000</v>
      </c>
      <c r="P17">
        <f>CANSIM!FI19</f>
        <v>88800</v>
      </c>
      <c r="Q17">
        <f>Potato!G22/0.02205</f>
        <v>357732.42630385485</v>
      </c>
      <c r="R17"/>
      <c r="Y17" s="8"/>
      <c r="AA17" t="s">
        <v>13</v>
      </c>
    </row>
    <row r="18" spans="1:27" x14ac:dyDescent="0.2">
      <c r="A18">
        <f t="shared" si="0"/>
        <v>1979</v>
      </c>
      <c r="B18">
        <f>CANSIM!EU20</f>
        <v>105000</v>
      </c>
      <c r="C18">
        <f>CANSIM!EV20</f>
        <v>0</v>
      </c>
      <c r="D18">
        <f>CANSIM!EW20</f>
        <v>9100</v>
      </c>
      <c r="E18">
        <f>CANSIM!EX20</f>
        <v>0</v>
      </c>
      <c r="F18">
        <f>CANSIM!EY20</f>
        <v>701000</v>
      </c>
      <c r="G18">
        <f>CANSIM!EZ20</f>
        <v>3035400</v>
      </c>
      <c r="H18">
        <f>CANSIM!FA20</f>
        <v>0</v>
      </c>
      <c r="I18">
        <f>CANSIM!FB20</f>
        <v>115900</v>
      </c>
      <c r="J18">
        <f>CANSIM!FC20</f>
        <v>339100</v>
      </c>
      <c r="K18">
        <f>CANSIM!FD20</f>
        <v>0</v>
      </c>
      <c r="L18">
        <f>CANSIM!FE20</f>
        <v>6800</v>
      </c>
      <c r="M18">
        <f>CANSIM!FF20</f>
        <v>0</v>
      </c>
      <c r="N18">
        <f>CANSIM!FG20</f>
        <v>105500</v>
      </c>
      <c r="O18">
        <f>CANSIM!FH20</f>
        <v>4994500</v>
      </c>
      <c r="P18">
        <f>CANSIM!FI20</f>
        <v>100300</v>
      </c>
      <c r="Q18">
        <f>Potato!G23/0.02205</f>
        <v>414739.22902494331</v>
      </c>
      <c r="R18"/>
      <c r="Y18" s="8"/>
      <c r="AA18" t="s">
        <v>16</v>
      </c>
    </row>
    <row r="19" spans="1:27" x14ac:dyDescent="0.2">
      <c r="A19">
        <f t="shared" si="0"/>
        <v>1980</v>
      </c>
      <c r="B19">
        <f>CANSIM!EU21</f>
        <v>171500</v>
      </c>
      <c r="C19">
        <f>CANSIM!EV21</f>
        <v>0</v>
      </c>
      <c r="D19">
        <f>CANSIM!EW21</f>
        <v>8200</v>
      </c>
      <c r="E19">
        <f>CANSIM!EX21</f>
        <v>0</v>
      </c>
      <c r="F19">
        <f>CANSIM!EY21</f>
        <v>838200</v>
      </c>
      <c r="G19">
        <f>CANSIM!EZ21</f>
        <v>2874700</v>
      </c>
      <c r="H19">
        <f>CANSIM!FA21</f>
        <v>0</v>
      </c>
      <c r="I19">
        <f>CANSIM!FB21</f>
        <v>128600</v>
      </c>
      <c r="J19">
        <f>CANSIM!FC21</f>
        <v>279000</v>
      </c>
      <c r="K19">
        <f>CANSIM!FD21</f>
        <v>0</v>
      </c>
      <c r="L19">
        <f>CANSIM!FE21</f>
        <v>4800</v>
      </c>
      <c r="M19">
        <f>CANSIM!FF21</f>
        <v>0</v>
      </c>
      <c r="N19">
        <f>CANSIM!FG21</f>
        <v>121600</v>
      </c>
      <c r="O19">
        <f>CANSIM!FH21</f>
        <v>4691800</v>
      </c>
      <c r="P19">
        <f>CANSIM!FI21</f>
        <v>124800</v>
      </c>
      <c r="Q19">
        <f>Potato!G24/0.02205</f>
        <v>358321.9954648526</v>
      </c>
      <c r="R19"/>
      <c r="Y19" s="8"/>
      <c r="AA19" t="s">
        <v>8</v>
      </c>
    </row>
    <row r="20" spans="1:27" x14ac:dyDescent="0.2">
      <c r="A20">
        <f t="shared" si="0"/>
        <v>1981</v>
      </c>
      <c r="B20">
        <f>CANSIM!EU22</f>
        <v>257100</v>
      </c>
      <c r="C20">
        <f>CANSIM!EV22</f>
        <v>0</v>
      </c>
      <c r="D20">
        <f>CANSIM!EW22</f>
        <v>7100</v>
      </c>
      <c r="E20">
        <f>CANSIM!EX22</f>
        <v>0</v>
      </c>
      <c r="F20">
        <f>CANSIM!EY22</f>
        <v>975400</v>
      </c>
      <c r="G20">
        <f>CANSIM!EZ22</f>
        <v>2876900</v>
      </c>
      <c r="H20">
        <f>CANSIM!FA22</f>
        <v>0</v>
      </c>
      <c r="I20">
        <f>CANSIM!FB22</f>
        <v>130100</v>
      </c>
      <c r="J20">
        <f>CANSIM!FC22</f>
        <v>266400</v>
      </c>
      <c r="K20">
        <f>CANSIM!FD22</f>
        <v>0</v>
      </c>
      <c r="L20">
        <f>CANSIM!FE22</f>
        <v>0</v>
      </c>
      <c r="M20">
        <f>CANSIM!FF22</f>
        <v>0</v>
      </c>
      <c r="N20">
        <f>CANSIM!FG22</f>
        <v>160500</v>
      </c>
      <c r="O20">
        <f>CANSIM!FH22</f>
        <v>4935400</v>
      </c>
      <c r="P20">
        <f>CANSIM!FI22</f>
        <v>119500</v>
      </c>
      <c r="Q20">
        <f>Potato!G25/0.02205</f>
        <v>341723.3560090703</v>
      </c>
      <c r="R20"/>
      <c r="Y20" s="8"/>
      <c r="AA20" t="s">
        <v>59</v>
      </c>
    </row>
    <row r="21" spans="1:27" x14ac:dyDescent="0.2">
      <c r="A21">
        <f t="shared" si="0"/>
        <v>1982</v>
      </c>
      <c r="B21">
        <f>CANSIM!EU23</f>
        <v>360000</v>
      </c>
      <c r="C21">
        <f>CANSIM!EV23</f>
        <v>0</v>
      </c>
      <c r="D21">
        <f>CANSIM!EW23</f>
        <v>7200</v>
      </c>
      <c r="E21">
        <f>CANSIM!EX23</f>
        <v>0</v>
      </c>
      <c r="F21">
        <f>CANSIM!EY23</f>
        <v>1040000</v>
      </c>
      <c r="G21">
        <f>CANSIM!EZ23</f>
        <v>2600000</v>
      </c>
      <c r="H21">
        <f>CANSIM!FA23</f>
        <v>0</v>
      </c>
      <c r="I21">
        <f>CANSIM!FB23</f>
        <v>144000</v>
      </c>
      <c r="J21">
        <f>CANSIM!FC23</f>
        <v>310000</v>
      </c>
      <c r="K21">
        <f>CANSIM!FD23</f>
        <v>0</v>
      </c>
      <c r="L21">
        <f>CANSIM!FE23</f>
        <v>0</v>
      </c>
      <c r="M21">
        <f>CANSIM!FF23</f>
        <v>0</v>
      </c>
      <c r="N21">
        <f>CANSIM!FG23</f>
        <v>177300</v>
      </c>
      <c r="O21">
        <f>CANSIM!FH23</f>
        <v>4300000</v>
      </c>
      <c r="P21">
        <f>CANSIM!FI23</f>
        <v>93000</v>
      </c>
      <c r="Q21">
        <f>Potato!G26/0.02205</f>
        <v>380634.92063492065</v>
      </c>
      <c r="R21"/>
      <c r="Y21" s="8"/>
    </row>
    <row r="22" spans="1:27" x14ac:dyDescent="0.2">
      <c r="A22">
        <f t="shared" si="0"/>
        <v>1983</v>
      </c>
      <c r="B22">
        <f>CANSIM!EU24</f>
        <v>320000</v>
      </c>
      <c r="C22">
        <f>CANSIM!EV24</f>
        <v>0</v>
      </c>
      <c r="D22">
        <f>CANSIM!EW24</f>
        <v>12000</v>
      </c>
      <c r="E22">
        <f>CANSIM!EX24</f>
        <v>0</v>
      </c>
      <c r="F22">
        <f>CANSIM!EY24</f>
        <v>975000</v>
      </c>
      <c r="G22">
        <f>CANSIM!EZ24</f>
        <v>2400000</v>
      </c>
      <c r="H22">
        <f>CANSIM!FA24</f>
        <v>0</v>
      </c>
      <c r="I22">
        <f>CANSIM!FB24</f>
        <v>122000</v>
      </c>
      <c r="J22">
        <f>CANSIM!FC24</f>
        <v>300000</v>
      </c>
      <c r="K22">
        <f>CANSIM!FD24</f>
        <v>0</v>
      </c>
      <c r="L22">
        <f>CANSIM!FE24</f>
        <v>0</v>
      </c>
      <c r="M22">
        <f>CANSIM!FF24</f>
        <v>0</v>
      </c>
      <c r="N22">
        <f>CANSIM!FG24</f>
        <v>247200</v>
      </c>
      <c r="O22">
        <f>CANSIM!FH24</f>
        <v>3920000</v>
      </c>
      <c r="P22">
        <f>CANSIM!FI24</f>
        <v>82000</v>
      </c>
      <c r="Q22">
        <f>Potato!G27/0.02205</f>
        <v>280045.3514739229</v>
      </c>
      <c r="R22"/>
      <c r="Y22" s="8"/>
    </row>
    <row r="23" spans="1:27" x14ac:dyDescent="0.2">
      <c r="A23">
        <f t="shared" si="0"/>
        <v>1984</v>
      </c>
      <c r="B23">
        <f>CANSIM!EU25</f>
        <v>400000</v>
      </c>
      <c r="C23">
        <f>CANSIM!EV25</f>
        <v>0</v>
      </c>
      <c r="D23">
        <f>CANSIM!EW25</f>
        <v>10000</v>
      </c>
      <c r="E23">
        <f>CANSIM!EX25</f>
        <v>0</v>
      </c>
      <c r="F23">
        <f>CANSIM!EY25</f>
        <v>1290000</v>
      </c>
      <c r="G23">
        <f>CANSIM!EZ25</f>
        <v>2900000</v>
      </c>
      <c r="H23">
        <f>CANSIM!FA25</f>
        <v>0</v>
      </c>
      <c r="I23">
        <f>CANSIM!FB25</f>
        <v>128000</v>
      </c>
      <c r="J23">
        <f>CANSIM!FC25</f>
        <v>360000</v>
      </c>
      <c r="K23">
        <f>CANSIM!FD25</f>
        <v>0</v>
      </c>
      <c r="L23">
        <f>CANSIM!FE25</f>
        <v>0</v>
      </c>
      <c r="M23">
        <f>CANSIM!FF25</f>
        <v>0</v>
      </c>
      <c r="N23">
        <f>CANSIM!FG25</f>
        <v>130900</v>
      </c>
      <c r="O23">
        <f>CANSIM!FH25</f>
        <v>5160000</v>
      </c>
      <c r="P23">
        <f>CANSIM!FI25</f>
        <v>120000</v>
      </c>
      <c r="Q23">
        <f>Potato!G28/0.02205</f>
        <v>378321.9954648526</v>
      </c>
      <c r="R23"/>
      <c r="Y23" s="8"/>
    </row>
    <row r="24" spans="1:27" x14ac:dyDescent="0.2">
      <c r="A24">
        <f t="shared" si="0"/>
        <v>1985</v>
      </c>
      <c r="B24">
        <f>CANSIM!EU26</f>
        <v>477000</v>
      </c>
      <c r="C24">
        <f>CANSIM!EV26</f>
        <v>0</v>
      </c>
      <c r="D24">
        <f>CANSIM!EW26</f>
        <v>11000</v>
      </c>
      <c r="E24">
        <f>CANSIM!EX26</f>
        <v>0</v>
      </c>
      <c r="F24">
        <f>CANSIM!EY26</f>
        <v>1420000</v>
      </c>
      <c r="G24">
        <f>CANSIM!EZ26</f>
        <v>2600000</v>
      </c>
      <c r="H24">
        <f>CANSIM!FA26</f>
        <v>0</v>
      </c>
      <c r="I24">
        <f>CANSIM!FB26</f>
        <v>130000</v>
      </c>
      <c r="J24">
        <f>CANSIM!FC26</f>
        <v>360000</v>
      </c>
      <c r="K24">
        <f>CANSIM!FD26</f>
        <v>0</v>
      </c>
      <c r="L24">
        <f>CANSIM!FE26</f>
        <v>0</v>
      </c>
      <c r="M24">
        <f>CANSIM!FF26</f>
        <v>0</v>
      </c>
      <c r="N24">
        <f>CANSIM!FG26</f>
        <v>110000</v>
      </c>
      <c r="O24">
        <f>CANSIM!FH26</f>
        <v>5160000</v>
      </c>
      <c r="P24">
        <f>CANSIM!FI26</f>
        <v>164000</v>
      </c>
      <c r="Q24">
        <f>Potato!G29/0.02205</f>
        <v>409841.26984126982</v>
      </c>
      <c r="R24"/>
      <c r="Y24" s="8"/>
    </row>
    <row r="25" spans="1:27" x14ac:dyDescent="0.2">
      <c r="A25">
        <f t="shared" si="0"/>
        <v>1986</v>
      </c>
      <c r="B25">
        <f>CANSIM!EU27</f>
        <v>515000</v>
      </c>
      <c r="C25">
        <f>CANSIM!EV27</f>
        <v>0</v>
      </c>
      <c r="D25">
        <f>CANSIM!EW27</f>
        <v>13500</v>
      </c>
      <c r="E25">
        <f>CANSIM!EX27</f>
        <v>0</v>
      </c>
      <c r="F25">
        <f>CANSIM!EY27</f>
        <v>1130000</v>
      </c>
      <c r="G25">
        <f>CANSIM!EZ27</f>
        <v>1800000</v>
      </c>
      <c r="H25">
        <f>CANSIM!FA27</f>
        <v>0</v>
      </c>
      <c r="I25">
        <f>CANSIM!FB27</f>
        <v>83000</v>
      </c>
      <c r="J25">
        <f>CANSIM!FC27</f>
        <v>224000</v>
      </c>
      <c r="K25">
        <f>CANSIM!FD27</f>
        <v>0</v>
      </c>
      <c r="L25">
        <f>CANSIM!FE27</f>
        <v>0</v>
      </c>
      <c r="M25">
        <f>CANSIM!FF27</f>
        <v>10000</v>
      </c>
      <c r="N25">
        <f>CANSIM!FG27</f>
        <v>0</v>
      </c>
      <c r="O25">
        <f>CANSIM!FH27</f>
        <v>6100000</v>
      </c>
      <c r="P25">
        <f>CANSIM!FI27</f>
        <v>166000</v>
      </c>
      <c r="Q25">
        <f>Potato!G30/0.02205</f>
        <v>368435.37414965988</v>
      </c>
      <c r="R25"/>
      <c r="Y25" s="8"/>
    </row>
    <row r="26" spans="1:27" x14ac:dyDescent="0.2">
      <c r="A26">
        <f t="shared" si="0"/>
        <v>1987</v>
      </c>
      <c r="B26">
        <f>CANSIM!EU28</f>
        <v>457000</v>
      </c>
      <c r="C26">
        <f>CANSIM!EV28</f>
        <v>0</v>
      </c>
      <c r="D26">
        <f>CANSIM!EW28</f>
        <v>7000</v>
      </c>
      <c r="E26">
        <f>CANSIM!EX28</f>
        <v>0</v>
      </c>
      <c r="F26">
        <f>CANSIM!EY28</f>
        <v>1470000</v>
      </c>
      <c r="G26">
        <f>CANSIM!EZ28</f>
        <v>1880000</v>
      </c>
      <c r="H26">
        <f>CANSIM!FA28</f>
        <v>0</v>
      </c>
      <c r="I26">
        <f>CANSIM!FB28</f>
        <v>78000</v>
      </c>
      <c r="J26">
        <f>CANSIM!FC28</f>
        <v>227000</v>
      </c>
      <c r="K26">
        <f>CANSIM!FD28</f>
        <v>0</v>
      </c>
      <c r="L26">
        <f>CANSIM!FE28</f>
        <v>0</v>
      </c>
      <c r="M26">
        <f>CANSIM!FF28</f>
        <v>17800</v>
      </c>
      <c r="N26">
        <f>CANSIM!FG28</f>
        <v>0</v>
      </c>
      <c r="O26">
        <f>CANSIM!FH28</f>
        <v>6280000</v>
      </c>
      <c r="P26">
        <f>CANSIM!FI28</f>
        <v>173500</v>
      </c>
      <c r="Q26">
        <f>Potato!G31/0.02205</f>
        <v>407619.04761904763</v>
      </c>
      <c r="R26"/>
      <c r="Y26" s="8"/>
    </row>
    <row r="27" spans="1:27" x14ac:dyDescent="0.2">
      <c r="A27">
        <f t="shared" si="0"/>
        <v>1988</v>
      </c>
      <c r="B27">
        <f>CANSIM!EU29</f>
        <v>448000</v>
      </c>
      <c r="C27">
        <f>CANSIM!EV29</f>
        <v>0</v>
      </c>
      <c r="D27">
        <f>CANSIM!EW29</f>
        <v>4100</v>
      </c>
      <c r="E27">
        <f>CANSIM!EX29</f>
        <v>0</v>
      </c>
      <c r="F27">
        <f>CANSIM!EY29</f>
        <v>1570000</v>
      </c>
      <c r="G27">
        <f>CANSIM!EZ29</f>
        <v>1520000</v>
      </c>
      <c r="H27">
        <f>CANSIM!FA29</f>
        <v>0</v>
      </c>
      <c r="I27">
        <f>CANSIM!FB29</f>
        <v>78000</v>
      </c>
      <c r="J27">
        <f>CANSIM!FC29</f>
        <v>256000</v>
      </c>
      <c r="K27">
        <f>CANSIM!FD29</f>
        <v>0</v>
      </c>
      <c r="L27">
        <f>CANSIM!FE29</f>
        <v>0</v>
      </c>
      <c r="M27">
        <f>CANSIM!FF29</f>
        <v>28600</v>
      </c>
      <c r="N27">
        <f>CANSIM!FG29</f>
        <v>0</v>
      </c>
      <c r="O27">
        <f>CANSIM!FH29</f>
        <v>5750000</v>
      </c>
      <c r="P27">
        <f>CANSIM!FI29</f>
        <v>156500</v>
      </c>
      <c r="Q27">
        <f>Potato!G32/0.02205</f>
        <v>382131.51927437639</v>
      </c>
      <c r="R27"/>
      <c r="Y27" s="8"/>
    </row>
    <row r="28" spans="1:27" x14ac:dyDescent="0.2">
      <c r="A28">
        <f t="shared" si="0"/>
        <v>1989</v>
      </c>
      <c r="B28">
        <f>CANSIM!EU30</f>
        <v>447000</v>
      </c>
      <c r="C28">
        <f>CANSIM!EV30</f>
        <v>0</v>
      </c>
      <c r="D28">
        <f>CANSIM!EW30</f>
        <v>4200</v>
      </c>
      <c r="E28">
        <f>CANSIM!EX30</f>
        <v>0</v>
      </c>
      <c r="F28">
        <f>CANSIM!EY30</f>
        <v>1660000</v>
      </c>
      <c r="G28">
        <f>CANSIM!EZ30</f>
        <v>1350000</v>
      </c>
      <c r="H28">
        <f>CANSIM!FA30</f>
        <v>0</v>
      </c>
      <c r="I28">
        <f>CANSIM!FB30</f>
        <v>71000</v>
      </c>
      <c r="J28">
        <f>CANSIM!FC30</f>
        <v>248000</v>
      </c>
      <c r="K28">
        <f>CANSIM!FD30</f>
        <v>0</v>
      </c>
      <c r="L28">
        <f>CANSIM!FE30</f>
        <v>0</v>
      </c>
      <c r="M28">
        <f>CANSIM!FF30</f>
        <v>43000</v>
      </c>
      <c r="N28">
        <f>CANSIM!FG30</f>
        <v>0</v>
      </c>
      <c r="O28">
        <f>CANSIM!FH30</f>
        <v>5740000</v>
      </c>
      <c r="P28">
        <f>CANSIM!FI30</f>
        <v>138000</v>
      </c>
      <c r="Q28">
        <f>Potato!G33/0.02205</f>
        <v>367210.88435374148</v>
      </c>
      <c r="R28"/>
      <c r="Y28" s="8"/>
    </row>
    <row r="29" spans="1:27" x14ac:dyDescent="0.2">
      <c r="A29">
        <f t="shared" si="0"/>
        <v>1990</v>
      </c>
      <c r="B29">
        <f>CANSIM!EU31</f>
        <v>490000</v>
      </c>
      <c r="C29">
        <f>CANSIM!EV31</f>
        <v>0</v>
      </c>
      <c r="D29">
        <f>CANSIM!EW31</f>
        <v>5900</v>
      </c>
      <c r="E29">
        <f>CANSIM!EX31</f>
        <v>0</v>
      </c>
      <c r="F29">
        <f>CANSIM!EY31</f>
        <v>1900000</v>
      </c>
      <c r="G29">
        <f>CANSIM!EZ31</f>
        <v>1220000</v>
      </c>
      <c r="H29">
        <f>CANSIM!FA31</f>
        <v>0</v>
      </c>
      <c r="I29">
        <f>CANSIM!FB31</f>
        <v>80000</v>
      </c>
      <c r="J29">
        <f>CANSIM!FC31</f>
        <v>238000</v>
      </c>
      <c r="K29">
        <f>CANSIM!FD31</f>
        <v>0</v>
      </c>
      <c r="L29">
        <f>CANSIM!FE31</f>
        <v>0</v>
      </c>
      <c r="M29">
        <f>CANSIM!FF31</f>
        <v>51000</v>
      </c>
      <c r="N29">
        <f>CANSIM!FG31</f>
        <v>0</v>
      </c>
      <c r="O29">
        <f>CANSIM!FH31</f>
        <v>6300000</v>
      </c>
      <c r="P29">
        <f>CANSIM!FI31</f>
        <v>152000</v>
      </c>
      <c r="Q29">
        <f>Potato!G34/0.02205</f>
        <v>377551.02040816325</v>
      </c>
      <c r="R29"/>
      <c r="Y29" s="8"/>
    </row>
    <row r="30" spans="1:27" x14ac:dyDescent="0.2">
      <c r="A30">
        <f t="shared" si="0"/>
        <v>1991</v>
      </c>
      <c r="B30">
        <f>CANSIM!EU32</f>
        <v>454000</v>
      </c>
      <c r="C30">
        <f>CANSIM!EV32</f>
        <v>0</v>
      </c>
      <c r="D30">
        <f>CANSIM!EW32</f>
        <v>3200</v>
      </c>
      <c r="E30">
        <f>CANSIM!EX32</f>
        <v>0</v>
      </c>
      <c r="F30">
        <f>CANSIM!EY32</f>
        <v>1870000</v>
      </c>
      <c r="G30">
        <f>CANSIM!EZ32</f>
        <v>880000</v>
      </c>
      <c r="H30">
        <f>CANSIM!FA32</f>
        <v>0</v>
      </c>
      <c r="I30">
        <f>CANSIM!FB32</f>
        <v>73000</v>
      </c>
      <c r="J30">
        <f>CANSIM!FC32</f>
        <v>178000</v>
      </c>
      <c r="K30">
        <f>CANSIM!FD32</f>
        <v>0</v>
      </c>
      <c r="L30">
        <f>CANSIM!FE32</f>
        <v>3400</v>
      </c>
      <c r="M30">
        <f>CANSIM!FF32</f>
        <v>66000</v>
      </c>
      <c r="N30">
        <f>CANSIM!FG32</f>
        <v>0</v>
      </c>
      <c r="O30">
        <f>CANSIM!FH32</f>
        <v>3990000</v>
      </c>
      <c r="P30">
        <f>CANSIM!FI32</f>
        <v>107800</v>
      </c>
      <c r="Q30">
        <f>Potato!G35/0.02205</f>
        <v>360952.38095238095</v>
      </c>
      <c r="R30"/>
      <c r="Y30" s="8"/>
    </row>
    <row r="31" spans="1:27" x14ac:dyDescent="0.2">
      <c r="A31">
        <f t="shared" si="0"/>
        <v>1992</v>
      </c>
      <c r="B31">
        <f>CANSIM!EU33</f>
        <v>560000</v>
      </c>
      <c r="C31">
        <f>CANSIM!EV33</f>
        <v>5000</v>
      </c>
      <c r="D31">
        <f>CANSIM!EW33</f>
        <v>950</v>
      </c>
      <c r="E31">
        <f>CANSIM!EX33</f>
        <v>0</v>
      </c>
      <c r="F31">
        <f>CANSIM!EY33</f>
        <v>1430000</v>
      </c>
      <c r="G31">
        <f>CANSIM!EZ33</f>
        <v>900000</v>
      </c>
      <c r="H31">
        <f>CANSIM!FA33</f>
        <v>0</v>
      </c>
      <c r="I31">
        <f>CANSIM!FB33</f>
        <v>91000</v>
      </c>
      <c r="J31">
        <f>CANSIM!FC33</f>
        <v>276000</v>
      </c>
      <c r="K31">
        <f>CANSIM!FD33</f>
        <v>0</v>
      </c>
      <c r="L31">
        <f>CANSIM!FE33</f>
        <v>1500</v>
      </c>
      <c r="M31">
        <f>CANSIM!FF33</f>
        <v>84000</v>
      </c>
      <c r="N31">
        <f>CANSIM!FG33</f>
        <v>0</v>
      </c>
      <c r="O31">
        <f>CANSIM!FH33</f>
        <v>4300000</v>
      </c>
      <c r="P31">
        <f>CANSIM!FI33</f>
        <v>120500</v>
      </c>
      <c r="Q31">
        <f>Potato!G36/0.02205</f>
        <v>461904.76190476189</v>
      </c>
      <c r="R31"/>
      <c r="Y31" s="8"/>
    </row>
    <row r="32" spans="1:27" x14ac:dyDescent="0.2">
      <c r="A32">
        <f t="shared" si="0"/>
        <v>1993</v>
      </c>
      <c r="B32">
        <f>CANSIM!EU34</f>
        <v>435000</v>
      </c>
      <c r="C32">
        <f>CANSIM!EV34</f>
        <v>5400</v>
      </c>
      <c r="D32">
        <f>CANSIM!EW34</f>
        <v>1800</v>
      </c>
      <c r="E32">
        <f>CANSIM!EX34</f>
        <v>0</v>
      </c>
      <c r="F32">
        <f>CANSIM!EY34</f>
        <v>1870000</v>
      </c>
      <c r="G32">
        <f>CANSIM!EZ34</f>
        <v>800000</v>
      </c>
      <c r="H32">
        <f>CANSIM!FA34</f>
        <v>0</v>
      </c>
      <c r="I32">
        <f>CANSIM!FB34</f>
        <v>94000</v>
      </c>
      <c r="J32">
        <f>CANSIM!FC34</f>
        <v>225000</v>
      </c>
      <c r="K32">
        <f>CANSIM!FD34</f>
        <v>0</v>
      </c>
      <c r="L32">
        <f>CANSIM!FE34</f>
        <v>800</v>
      </c>
      <c r="M32">
        <f>CANSIM!FF34</f>
        <v>105000</v>
      </c>
      <c r="N32">
        <f>CANSIM!FG34</f>
        <v>0</v>
      </c>
      <c r="O32">
        <f>CANSIM!FH34</f>
        <v>6350000</v>
      </c>
      <c r="P32">
        <f>CANSIM!FI34</f>
        <v>113900</v>
      </c>
      <c r="Q32">
        <f>Potato!G37/0.02205</f>
        <v>394920.63492063491</v>
      </c>
      <c r="R32"/>
      <c r="Y32" s="8"/>
    </row>
    <row r="33" spans="1:26" x14ac:dyDescent="0.2">
      <c r="A33">
        <f t="shared" si="0"/>
        <v>1994</v>
      </c>
      <c r="B33">
        <f>CANSIM!EU35</f>
        <v>340000</v>
      </c>
      <c r="C33">
        <f>CANSIM!EV35</f>
        <v>5200</v>
      </c>
      <c r="D33">
        <f>CANSIM!EW35</f>
        <v>1500</v>
      </c>
      <c r="E33">
        <f>CANSIM!EX35</f>
        <v>0</v>
      </c>
      <c r="F33">
        <f>CANSIM!EY35</f>
        <v>2020000</v>
      </c>
      <c r="G33">
        <f>CANSIM!EZ35</f>
        <v>640000</v>
      </c>
      <c r="H33">
        <f>CANSIM!FA35</f>
        <v>0</v>
      </c>
      <c r="I33">
        <f>CANSIM!FB35</f>
        <v>86000</v>
      </c>
      <c r="J33">
        <f>CANSIM!FC35</f>
        <v>183000</v>
      </c>
      <c r="K33">
        <f>CANSIM!FD35</f>
        <v>0</v>
      </c>
      <c r="L33">
        <f>CANSIM!FE35</f>
        <v>2200</v>
      </c>
      <c r="M33">
        <f>CANSIM!FF35</f>
        <v>173000</v>
      </c>
      <c r="N33">
        <f>CANSIM!FG35</f>
        <v>0</v>
      </c>
      <c r="O33">
        <f>CANSIM!FH35</f>
        <v>5800000</v>
      </c>
      <c r="P33">
        <f>CANSIM!FI35</f>
        <v>105100</v>
      </c>
      <c r="Q33">
        <f>Potato!G38/0.02205</f>
        <v>391927.43764172337</v>
      </c>
      <c r="R33"/>
      <c r="X33" s="38"/>
      <c r="Y33" s="8"/>
    </row>
    <row r="34" spans="1:26" x14ac:dyDescent="0.2">
      <c r="A34">
        <f t="shared" si="0"/>
        <v>1995</v>
      </c>
      <c r="B34">
        <f>CANSIM!EU36</f>
        <v>350000</v>
      </c>
      <c r="C34">
        <f>CANSIM!EV36</f>
        <v>9900</v>
      </c>
      <c r="D34">
        <f>CANSIM!EW36</f>
        <v>4000</v>
      </c>
      <c r="E34">
        <f>CANSIM!EX36</f>
        <v>0</v>
      </c>
      <c r="F34">
        <f>CANSIM!EY36</f>
        <v>2030000</v>
      </c>
      <c r="G34">
        <f>CANSIM!EZ36</f>
        <v>760000</v>
      </c>
      <c r="H34">
        <f>CANSIM!FA36</f>
        <v>0</v>
      </c>
      <c r="I34">
        <f>CANSIM!FB36</f>
        <v>92000</v>
      </c>
      <c r="J34">
        <f>CANSIM!FC36</f>
        <v>175000</v>
      </c>
      <c r="K34">
        <f>CANSIM!FD36</f>
        <v>0</v>
      </c>
      <c r="L34">
        <f>CANSIM!FE36</f>
        <v>2000</v>
      </c>
      <c r="M34">
        <f>CANSIM!FF36</f>
        <v>250000</v>
      </c>
      <c r="N34">
        <f>CANSIM!FG36</f>
        <v>0</v>
      </c>
      <c r="O34">
        <f>CANSIM!FH36</f>
        <v>5900000</v>
      </c>
      <c r="P34">
        <f>CANSIM!FI36</f>
        <v>99400</v>
      </c>
      <c r="Q34">
        <f>Potato!G39/0.02205</f>
        <v>428934.24036281178</v>
      </c>
      <c r="R34"/>
      <c r="X34" s="38"/>
      <c r="Y34" s="8"/>
    </row>
    <row r="35" spans="1:26" x14ac:dyDescent="0.2">
      <c r="A35">
        <f t="shared" si="0"/>
        <v>1996</v>
      </c>
      <c r="B35">
        <f>CANSIM!EU37</f>
        <v>355000</v>
      </c>
      <c r="C35">
        <f>CANSIM!EV37</f>
        <v>9800</v>
      </c>
      <c r="D35">
        <f>CANSIM!EW37</f>
        <v>3700</v>
      </c>
      <c r="E35">
        <f>CANSIM!EX37</f>
        <v>6000</v>
      </c>
      <c r="F35">
        <f>CANSIM!EY37</f>
        <v>2300000</v>
      </c>
      <c r="G35">
        <f>CANSIM!EZ37</f>
        <v>1080000</v>
      </c>
      <c r="H35">
        <f>CANSIM!FA37</f>
        <v>0</v>
      </c>
      <c r="I35">
        <f>CANSIM!FB37</f>
        <v>91000</v>
      </c>
      <c r="J35">
        <f>CANSIM!FC37</f>
        <v>185000</v>
      </c>
      <c r="K35">
        <f>CANSIM!FD37</f>
        <v>0</v>
      </c>
      <c r="L35">
        <f>CANSIM!FE37</f>
        <v>2400</v>
      </c>
      <c r="M35">
        <f>CANSIM!FF37</f>
        <v>260000</v>
      </c>
      <c r="N35">
        <f>CANSIM!FG37</f>
        <v>0</v>
      </c>
      <c r="O35">
        <f>CANSIM!FH37</f>
        <v>5700000</v>
      </c>
      <c r="P35">
        <f>CANSIM!FI37</f>
        <v>92500</v>
      </c>
      <c r="Q35">
        <f>Potato!G40/0.02205</f>
        <v>464897.95918367349</v>
      </c>
      <c r="R35"/>
      <c r="X35" s="38"/>
      <c r="Y35" s="8"/>
    </row>
    <row r="36" spans="1:26" x14ac:dyDescent="0.2">
      <c r="A36">
        <f t="shared" si="0"/>
        <v>1997</v>
      </c>
      <c r="B36">
        <f>CANSIM!EU38</f>
        <v>415000</v>
      </c>
      <c r="C36">
        <f>CANSIM!EV38</f>
        <v>10300</v>
      </c>
      <c r="D36">
        <f>CANSIM!EW38</f>
        <v>2700</v>
      </c>
      <c r="E36">
        <f>CANSIM!EX38</f>
        <v>11000</v>
      </c>
      <c r="F36">
        <f>CANSIM!EY38</f>
        <v>2180000</v>
      </c>
      <c r="G36">
        <f>CANSIM!EZ38</f>
        <v>1369800</v>
      </c>
      <c r="H36">
        <f>CANSIM!FA38</f>
        <v>0</v>
      </c>
      <c r="I36">
        <f>CANSIM!FB38</f>
        <v>93000</v>
      </c>
      <c r="J36">
        <f>CANSIM!FC38</f>
        <v>195000</v>
      </c>
      <c r="K36">
        <f>CANSIM!FD38</f>
        <v>0</v>
      </c>
      <c r="L36">
        <f>CANSIM!FE38</f>
        <v>2100</v>
      </c>
      <c r="M36">
        <f>CANSIM!FF38</f>
        <v>337000</v>
      </c>
      <c r="N36">
        <f>CANSIM!FG38</f>
        <v>0</v>
      </c>
      <c r="O36">
        <f>CANSIM!FH38</f>
        <v>4799900</v>
      </c>
      <c r="P36">
        <f>CANSIM!FI38</f>
        <v>81600</v>
      </c>
      <c r="Q36">
        <f>Potato!G41/0.02205</f>
        <v>454875.28344671201</v>
      </c>
      <c r="R36"/>
      <c r="X36" s="38"/>
      <c r="Y36" s="8"/>
    </row>
    <row r="37" spans="1:26" x14ac:dyDescent="0.2">
      <c r="A37">
        <f t="shared" si="0"/>
        <v>1998</v>
      </c>
      <c r="B37">
        <f>CANSIM!EU39</f>
        <v>425000</v>
      </c>
      <c r="C37">
        <f>CANSIM!EV39</f>
        <v>10400</v>
      </c>
      <c r="D37">
        <f>CANSIM!EW39</f>
        <v>600</v>
      </c>
      <c r="E37">
        <f>CANSIM!EX39</f>
        <v>18500</v>
      </c>
      <c r="F37">
        <f>CANSIM!EY39</f>
        <v>2690000</v>
      </c>
      <c r="G37">
        <f>CANSIM!EZ39</f>
        <v>1520400</v>
      </c>
      <c r="H37">
        <f>CANSIM!FA39</f>
        <v>0</v>
      </c>
      <c r="I37">
        <f>CANSIM!FB39</f>
        <v>103000</v>
      </c>
      <c r="J37">
        <f>CANSIM!FC39</f>
        <v>197000</v>
      </c>
      <c r="K37">
        <f>CANSIM!FD39</f>
        <v>0</v>
      </c>
      <c r="L37">
        <f>CANSIM!FE39</f>
        <v>2800</v>
      </c>
      <c r="M37">
        <f>CANSIM!FF39</f>
        <v>390000</v>
      </c>
      <c r="N37">
        <f>CANSIM!FG39</f>
        <v>0</v>
      </c>
      <c r="O37">
        <f>CANSIM!FH39</f>
        <v>4300100</v>
      </c>
      <c r="P37">
        <f>CANSIM!FI39</f>
        <v>70500</v>
      </c>
      <c r="Q37">
        <f>Potato!G42/0.02205</f>
        <v>474920.63492063491</v>
      </c>
      <c r="R37"/>
      <c r="X37" s="38"/>
      <c r="Y37" s="8"/>
    </row>
    <row r="38" spans="1:26" x14ac:dyDescent="0.2">
      <c r="A38">
        <f t="shared" si="0"/>
        <v>1999</v>
      </c>
      <c r="B38">
        <f>CANSIM!EU40</f>
        <v>415000</v>
      </c>
      <c r="C38">
        <f>CANSIM!EV40</f>
        <v>14500</v>
      </c>
      <c r="D38">
        <f>CANSIM!EW40</f>
        <v>800</v>
      </c>
      <c r="E38">
        <f>CANSIM!EX40</f>
        <v>27000</v>
      </c>
      <c r="F38">
        <f>CANSIM!EY40</f>
        <v>3025000</v>
      </c>
      <c r="G38">
        <f>CANSIM!EZ40</f>
        <v>1499600</v>
      </c>
      <c r="H38">
        <f>CANSIM!FA40</f>
        <v>0</v>
      </c>
      <c r="I38">
        <f>CANSIM!FB40</f>
        <v>98000</v>
      </c>
      <c r="J38">
        <f>CANSIM!FC40</f>
        <v>190000</v>
      </c>
      <c r="K38">
        <f>CANSIM!FD40</f>
        <v>0</v>
      </c>
      <c r="L38">
        <f>CANSIM!FE40</f>
        <v>3100</v>
      </c>
      <c r="M38">
        <f>CANSIM!FF40</f>
        <v>435000</v>
      </c>
      <c r="N38">
        <f>CANSIM!FG40</f>
        <v>0</v>
      </c>
      <c r="O38">
        <f>CANSIM!FH40</f>
        <v>4250200</v>
      </c>
      <c r="P38">
        <f>CANSIM!FI40</f>
        <v>71100</v>
      </c>
      <c r="Q38">
        <f>Potato!G43/0.02205</f>
        <v>459909.2970521542</v>
      </c>
      <c r="R38"/>
      <c r="X38" s="38"/>
      <c r="Y38" s="8"/>
    </row>
    <row r="39" spans="1:26" x14ac:dyDescent="0.2">
      <c r="A39">
        <f t="shared" si="0"/>
        <v>2000</v>
      </c>
      <c r="B39">
        <f>CANSIM!EU41</f>
        <v>405000</v>
      </c>
      <c r="C39">
        <f>CANSIM!EV41</f>
        <v>14500</v>
      </c>
      <c r="D39">
        <f>CANSIM!EW41</f>
        <v>1000</v>
      </c>
      <c r="E39">
        <f>CANSIM!EX41</f>
        <v>10500</v>
      </c>
      <c r="F39">
        <f>CANSIM!EY41</f>
        <v>2040000</v>
      </c>
      <c r="G39">
        <f>CANSIM!EZ41</f>
        <v>1039600</v>
      </c>
      <c r="H39">
        <f>CANSIM!FA41</f>
        <v>0</v>
      </c>
      <c r="I39">
        <f>CANSIM!FB41</f>
        <v>79000</v>
      </c>
      <c r="J39">
        <f>CANSIM!FC41</f>
        <v>180000</v>
      </c>
      <c r="K39">
        <f>CANSIM!FD41</f>
        <v>0</v>
      </c>
      <c r="L39">
        <f>CANSIM!FE41</f>
        <v>3100</v>
      </c>
      <c r="M39">
        <f>CANSIM!FF41</f>
        <v>385000</v>
      </c>
      <c r="N39">
        <f>CANSIM!FG41</f>
        <v>0</v>
      </c>
      <c r="O39">
        <f>CANSIM!FH41</f>
        <v>4065100</v>
      </c>
      <c r="P39">
        <f>CANSIM!FI41</f>
        <v>88800</v>
      </c>
      <c r="Q39">
        <f>Potato!G44/0.02205</f>
        <v>474376.41723356006</v>
      </c>
      <c r="R39"/>
      <c r="X39" s="38"/>
      <c r="Y39" s="8"/>
    </row>
    <row r="40" spans="1:26" x14ac:dyDescent="0.2">
      <c r="A40">
        <f t="shared" si="0"/>
        <v>2001</v>
      </c>
      <c r="B40">
        <f>CANSIM!EU42</f>
        <v>520000</v>
      </c>
      <c r="C40">
        <f>CANSIM!EV42</f>
        <v>12500</v>
      </c>
      <c r="D40">
        <f>CANSIM!EW42</f>
        <v>800</v>
      </c>
      <c r="E40">
        <f>CANSIM!EX42</f>
        <v>7600</v>
      </c>
      <c r="F40">
        <f>CANSIM!EY42</f>
        <v>2985000</v>
      </c>
      <c r="G40">
        <f>CANSIM!EZ42</f>
        <v>1469600</v>
      </c>
      <c r="H40">
        <f>CANSIM!FA42</f>
        <v>0</v>
      </c>
      <c r="I40">
        <f>CANSIM!FB42</f>
        <v>93000</v>
      </c>
      <c r="J40">
        <f>CANSIM!FC42</f>
        <v>218000</v>
      </c>
      <c r="K40">
        <f>CANSIM!FD42</f>
        <v>0</v>
      </c>
      <c r="L40">
        <f>CANSIM!FE42</f>
        <v>4200</v>
      </c>
      <c r="M40">
        <f>CANSIM!FF42</f>
        <v>315000</v>
      </c>
      <c r="N40">
        <f>CANSIM!FG42</f>
        <v>0</v>
      </c>
      <c r="O40">
        <f>CANSIM!FH42</f>
        <v>3700400</v>
      </c>
      <c r="P40">
        <f>CANSIM!FI42</f>
        <v>114000</v>
      </c>
      <c r="Q40">
        <f>Potato!G45/0.02205</f>
        <v>479319.72789115645</v>
      </c>
      <c r="R40"/>
      <c r="X40" s="38"/>
      <c r="Y40" s="8"/>
    </row>
    <row r="41" spans="1:26" x14ac:dyDescent="0.2">
      <c r="A41">
        <f t="shared" si="0"/>
        <v>2002</v>
      </c>
      <c r="B41">
        <f>CANSIM!EU43</f>
        <v>495000</v>
      </c>
      <c r="C41">
        <f>CANSIM!EV43</f>
        <v>18000</v>
      </c>
      <c r="D41">
        <f>CANSIM!EW43</f>
        <v>1300</v>
      </c>
      <c r="E41">
        <f>CANSIM!EX43</f>
        <v>13000</v>
      </c>
      <c r="F41">
        <f>CANSIM!EY43</f>
        <v>3100000</v>
      </c>
      <c r="G41">
        <f>CANSIM!EZ43</f>
        <v>1399800</v>
      </c>
      <c r="H41">
        <f>CANSIM!FA43</f>
        <v>0</v>
      </c>
      <c r="I41">
        <f>CANSIM!FB43</f>
        <v>74000</v>
      </c>
      <c r="J41">
        <f>CANSIM!FC43</f>
        <v>270000</v>
      </c>
      <c r="K41">
        <f>CANSIM!FD43</f>
        <v>0</v>
      </c>
      <c r="L41">
        <f>CANSIM!FE43</f>
        <v>3000</v>
      </c>
      <c r="M41">
        <f>CANSIM!FF43</f>
        <v>315000</v>
      </c>
      <c r="N41">
        <f>CANSIM!FG43</f>
        <v>0</v>
      </c>
      <c r="O41">
        <f>CANSIM!FH43</f>
        <v>3774800</v>
      </c>
      <c r="P41">
        <f>CANSIM!FI43</f>
        <v>145500</v>
      </c>
      <c r="Q41">
        <f>Potato!G46/0.02205</f>
        <v>456780.04535147391</v>
      </c>
      <c r="R41"/>
      <c r="X41" s="38"/>
      <c r="Y41" s="8"/>
    </row>
    <row r="42" spans="1:26" x14ac:dyDescent="0.2">
      <c r="A42">
        <f t="shared" si="0"/>
        <v>2003</v>
      </c>
      <c r="B42">
        <f>CANSIM!EU44</f>
        <v>410000</v>
      </c>
      <c r="C42">
        <f>CANSIM!EV44</f>
        <v>21000</v>
      </c>
      <c r="D42">
        <f>CANSIM!EW44</f>
        <v>1700</v>
      </c>
      <c r="E42">
        <f>CANSIM!EX44</f>
        <v>24000</v>
      </c>
      <c r="F42">
        <f>CANSIM!EY44</f>
        <v>3500000</v>
      </c>
      <c r="G42">
        <f>CANSIM!EZ44</f>
        <v>1449700</v>
      </c>
      <c r="H42">
        <f>CANSIM!FA44</f>
        <v>0</v>
      </c>
      <c r="I42">
        <f>CANSIM!FB44</f>
        <v>68000</v>
      </c>
      <c r="J42">
        <f>CANSIM!FC44</f>
        <v>280000</v>
      </c>
      <c r="K42">
        <f>CANSIM!FD44</f>
        <v>0</v>
      </c>
      <c r="L42">
        <f>CANSIM!FE44</f>
        <v>3000</v>
      </c>
      <c r="M42">
        <f>CANSIM!FF44</f>
        <v>390000</v>
      </c>
      <c r="N42">
        <f>CANSIM!FG44</f>
        <v>0</v>
      </c>
      <c r="O42">
        <f>CANSIM!FH44</f>
        <v>3724900</v>
      </c>
      <c r="P42">
        <f>CANSIM!FI44</f>
        <v>172000</v>
      </c>
      <c r="Q42">
        <f>Potato!G47/0.02205</f>
        <v>527210.88435374154</v>
      </c>
      <c r="R42"/>
      <c r="X42" s="38"/>
      <c r="Y42" s="8"/>
    </row>
    <row r="43" spans="1:26" x14ac:dyDescent="0.2">
      <c r="A43">
        <f t="shared" si="0"/>
        <v>2004</v>
      </c>
      <c r="B43">
        <f>CANSIM!EU45</f>
        <v>368000</v>
      </c>
      <c r="C43">
        <f>CANSIM!EV45</f>
        <v>20000</v>
      </c>
      <c r="D43">
        <f>CANSIM!EW45</f>
        <v>0</v>
      </c>
      <c r="E43">
        <f>CANSIM!EX45</f>
        <v>31000</v>
      </c>
      <c r="F43">
        <f>CANSIM!EY45</f>
        <v>3450000</v>
      </c>
      <c r="G43">
        <f>CANSIM!EZ45</f>
        <v>1775400</v>
      </c>
      <c r="H43">
        <f>CANSIM!FA45</f>
        <v>0</v>
      </c>
      <c r="I43">
        <f>CANSIM!FB45</f>
        <v>70000</v>
      </c>
      <c r="J43">
        <f>CANSIM!FC45</f>
        <v>278000</v>
      </c>
      <c r="K43">
        <f>CANSIM!FD45</f>
        <v>0</v>
      </c>
      <c r="L43">
        <f>CANSIM!FE45</f>
        <v>2500</v>
      </c>
      <c r="M43">
        <f>CANSIM!FF45</f>
        <v>520000</v>
      </c>
      <c r="N43">
        <f>CANSIM!FG45</f>
        <v>0</v>
      </c>
      <c r="O43">
        <f>CANSIM!FH45</f>
        <v>3999800</v>
      </c>
      <c r="P43">
        <f>CANSIM!FI45</f>
        <v>163500</v>
      </c>
      <c r="Q43">
        <f>Potato!G48/0.02205</f>
        <v>556281.17913832201</v>
      </c>
      <c r="R43"/>
      <c r="X43" s="38"/>
      <c r="Y43" s="8"/>
    </row>
    <row r="44" spans="1:26" ht="14.25" x14ac:dyDescent="0.2">
      <c r="A44">
        <f t="shared" si="0"/>
        <v>2005</v>
      </c>
      <c r="B44">
        <f>CANSIM!EU46</f>
        <v>340000</v>
      </c>
      <c r="C44">
        <f>CANSIM!EV46</f>
        <v>18200</v>
      </c>
      <c r="D44">
        <f>CANSIM!EW46</f>
        <v>0</v>
      </c>
      <c r="E44">
        <f>CANSIM!EX46</f>
        <v>26000</v>
      </c>
      <c r="F44">
        <f>CANSIM!EY46</f>
        <v>3350000</v>
      </c>
      <c r="G44">
        <f>CANSIM!EZ46</f>
        <v>1799900</v>
      </c>
      <c r="H44">
        <f>CANSIM!FA46</f>
        <v>0</v>
      </c>
      <c r="I44">
        <f>CANSIM!FB46</f>
        <v>65000</v>
      </c>
      <c r="J44">
        <f>CANSIM!FC46</f>
        <v>265000</v>
      </c>
      <c r="K44">
        <f>CANSIM!FD46</f>
        <v>0</v>
      </c>
      <c r="L44">
        <f>CANSIM!FE46</f>
        <v>1200</v>
      </c>
      <c r="M44">
        <f>CANSIM!FF46</f>
        <v>505000</v>
      </c>
      <c r="N44">
        <f>CANSIM!FG46</f>
        <v>0</v>
      </c>
      <c r="O44">
        <f>CANSIM!FH46</f>
        <v>3900000</v>
      </c>
      <c r="P44">
        <f>CANSIM!FI46</f>
        <v>161800</v>
      </c>
      <c r="Q44">
        <f>Potato!G49/0.02205</f>
        <v>488616.78004535148</v>
      </c>
      <c r="R44" s="13"/>
      <c r="X44" s="38"/>
      <c r="Y44" s="8"/>
      <c r="Z44" s="13"/>
    </row>
    <row r="45" spans="1:26" x14ac:dyDescent="0.2">
      <c r="A45">
        <f t="shared" si="0"/>
        <v>2006</v>
      </c>
      <c r="B45">
        <f>CANSIM!EU47</f>
        <v>301500</v>
      </c>
      <c r="C45">
        <f>CANSIM!EV47</f>
        <v>12400</v>
      </c>
      <c r="D45">
        <f>CANSIM!EW47</f>
        <v>0</v>
      </c>
      <c r="E45">
        <f>CANSIM!EX47</f>
        <v>11800</v>
      </c>
      <c r="F45">
        <f>CANSIM!EY47</f>
        <v>2700000</v>
      </c>
      <c r="G45">
        <f>CANSIM!EZ47</f>
        <v>2040300</v>
      </c>
      <c r="H45">
        <f>CANSIM!FA47</f>
        <v>0</v>
      </c>
      <c r="I45">
        <f>CANSIM!FB47</f>
        <v>58300</v>
      </c>
      <c r="J45">
        <f>CANSIM!FC47</f>
        <v>270000</v>
      </c>
      <c r="K45">
        <f>CANSIM!FD47</f>
        <v>0</v>
      </c>
      <c r="L45">
        <f>CANSIM!FE47</f>
        <v>4400</v>
      </c>
      <c r="M45">
        <f>CANSIM!FF47</f>
        <v>535000</v>
      </c>
      <c r="N45">
        <f>CANSIM!FG47</f>
        <v>0</v>
      </c>
      <c r="O45">
        <f>CANSIM!FH47</f>
        <v>4449700</v>
      </c>
      <c r="P45">
        <f>CANSIM!FI47</f>
        <v>160400</v>
      </c>
      <c r="Q45">
        <f>Potato!G50/0.02205</f>
        <v>528888.88888888888</v>
      </c>
      <c r="R45" s="12"/>
      <c r="X45" s="38"/>
      <c r="Y45" s="8"/>
      <c r="Z45" s="12"/>
    </row>
    <row r="46" spans="1:26" x14ac:dyDescent="0.2">
      <c r="A46">
        <f t="shared" si="0"/>
        <v>2007</v>
      </c>
      <c r="B46">
        <f>CANSIM!EU48</f>
        <v>308000</v>
      </c>
      <c r="C46">
        <f>CANSIM!EV48</f>
        <v>12500</v>
      </c>
      <c r="D46">
        <f>CANSIM!EW48</f>
        <v>0</v>
      </c>
      <c r="E46">
        <f>CANSIM!EX48</f>
        <v>18500</v>
      </c>
      <c r="F46">
        <f>CANSIM!EY48</f>
        <v>4100000</v>
      </c>
      <c r="G46">
        <f>CANSIM!EZ48</f>
        <v>1879700</v>
      </c>
      <c r="H46">
        <f>CANSIM!FA48</f>
        <v>0</v>
      </c>
      <c r="I46">
        <f>CANSIM!FB48</f>
        <v>70000</v>
      </c>
      <c r="J46">
        <f>CANSIM!FC48</f>
        <v>280000</v>
      </c>
      <c r="K46">
        <f>CANSIM!FD48</f>
        <v>0</v>
      </c>
      <c r="L46">
        <f>CANSIM!FE48</f>
        <v>0</v>
      </c>
      <c r="M46">
        <f>CANSIM!FF48</f>
        <v>472000</v>
      </c>
      <c r="N46">
        <f>CANSIM!FG48</f>
        <v>0</v>
      </c>
      <c r="O46">
        <f>CANSIM!FH48</f>
        <v>3999800</v>
      </c>
      <c r="P46">
        <f>CANSIM!FI48</f>
        <v>173700</v>
      </c>
      <c r="Q46">
        <f>Potato!G51/0.02205</f>
        <v>578140.58956916095</v>
      </c>
      <c r="R46" s="14"/>
      <c r="X46" s="38"/>
      <c r="Y46" s="8"/>
      <c r="Z46" s="14"/>
    </row>
    <row r="47" spans="1:26" x14ac:dyDescent="0.2">
      <c r="A47">
        <f t="shared" si="0"/>
        <v>2008</v>
      </c>
      <c r="B47">
        <f>CANSIM!EU49</f>
        <v>258000</v>
      </c>
      <c r="C47">
        <f>CANSIM!EV49</f>
        <v>11000</v>
      </c>
      <c r="D47">
        <f>CANSIM!EW49</f>
        <v>0</v>
      </c>
      <c r="E47">
        <f>CANSIM!EX49</f>
        <v>35000</v>
      </c>
      <c r="F47">
        <f>CANSIM!EY49</f>
        <v>3150000</v>
      </c>
      <c r="G47">
        <f>CANSIM!EZ49</f>
        <v>1674700</v>
      </c>
      <c r="H47">
        <f>CANSIM!FA49</f>
        <v>0</v>
      </c>
      <c r="I47">
        <f>CANSIM!FB49</f>
        <v>48000</v>
      </c>
      <c r="J47">
        <f>CANSIM!FC49</f>
        <v>205000</v>
      </c>
      <c r="K47">
        <f>CANSIM!FD49</f>
        <v>0</v>
      </c>
      <c r="L47">
        <f>CANSIM!FE49</f>
        <v>0</v>
      </c>
      <c r="M47">
        <f>CANSIM!FF49</f>
        <v>600000</v>
      </c>
      <c r="N47">
        <f>CANSIM!FG49</f>
        <v>0</v>
      </c>
      <c r="O47">
        <f>CANSIM!FH49</f>
        <v>4449700</v>
      </c>
      <c r="P47">
        <f>CANSIM!FI49</f>
        <v>149500</v>
      </c>
      <c r="Q47">
        <f>Potato!G52/0.02205</f>
        <v>496689.34240362811</v>
      </c>
      <c r="R47" s="14"/>
      <c r="X47" s="38"/>
      <c r="Y47" s="8"/>
      <c r="Z47" s="14"/>
    </row>
    <row r="48" spans="1:26" x14ac:dyDescent="0.2">
      <c r="A48">
        <f t="shared" si="0"/>
        <v>2009</v>
      </c>
      <c r="B48">
        <f>CANSIM!EU50</f>
        <v>276000</v>
      </c>
      <c r="C48">
        <f>CANSIM!EV50</f>
        <v>5000</v>
      </c>
      <c r="D48">
        <f>CANSIM!EW50</f>
        <v>0</v>
      </c>
      <c r="E48">
        <f>CANSIM!EX50</f>
        <v>23500</v>
      </c>
      <c r="F48">
        <f>CANSIM!EY50</f>
        <v>2720000</v>
      </c>
      <c r="G48">
        <f>CANSIM!EZ50</f>
        <v>2100100</v>
      </c>
      <c r="H48">
        <f>CANSIM!FA50</f>
        <v>0</v>
      </c>
      <c r="I48">
        <f>CANSIM!FB50</f>
        <v>53000</v>
      </c>
      <c r="J48">
        <f>CANSIM!FC50</f>
        <v>220000</v>
      </c>
      <c r="K48">
        <f>CANSIM!FD50</f>
        <v>0</v>
      </c>
      <c r="L48">
        <f>CANSIM!FE50</f>
        <v>0</v>
      </c>
      <c r="M48">
        <f>CANSIM!FF50</f>
        <v>530000</v>
      </c>
      <c r="N48">
        <f>CANSIM!FG50</f>
        <v>0</v>
      </c>
      <c r="O48">
        <f>CANSIM!FH50</f>
        <v>3949900</v>
      </c>
      <c r="P48">
        <f>CANSIM!FI50</f>
        <v>148500</v>
      </c>
      <c r="Q48">
        <f>Potato!G53/0.02205</f>
        <v>498775.51020408166</v>
      </c>
      <c r="R48" s="12"/>
      <c r="X48" s="38"/>
      <c r="Y48" s="8"/>
      <c r="Z48" s="12"/>
    </row>
    <row r="49" spans="1:26" x14ac:dyDescent="0.2">
      <c r="A49">
        <f t="shared" si="0"/>
        <v>2010</v>
      </c>
      <c r="B49">
        <f>CANSIM!EU51</f>
        <v>270000</v>
      </c>
      <c r="C49">
        <f>CANSIM!EV51</f>
        <v>7000</v>
      </c>
      <c r="D49">
        <f>CANSIM!EW51</f>
        <v>0</v>
      </c>
      <c r="E49">
        <f>CANSIM!EX51</f>
        <v>25000</v>
      </c>
      <c r="F49">
        <f>CANSIM!EY51</f>
        <v>3410000</v>
      </c>
      <c r="G49">
        <f>CANSIM!EZ51</f>
        <v>2120100</v>
      </c>
      <c r="H49">
        <f>CANSIM!FA51</f>
        <v>0</v>
      </c>
      <c r="I49">
        <f>CANSIM!FB51</f>
        <v>59000</v>
      </c>
      <c r="J49">
        <f>CANSIM!FC51</f>
        <v>263000</v>
      </c>
      <c r="K49">
        <f>CANSIM!FD51</f>
        <v>0</v>
      </c>
      <c r="L49">
        <f>CANSIM!FE51</f>
        <v>0</v>
      </c>
      <c r="M49">
        <f>CANSIM!FF51</f>
        <v>823000</v>
      </c>
      <c r="N49">
        <f>CANSIM!FG51</f>
        <v>0</v>
      </c>
      <c r="O49">
        <f>CANSIM!FH51</f>
        <v>3925400</v>
      </c>
      <c r="P49">
        <f>CANSIM!FI51</f>
        <v>157000</v>
      </c>
      <c r="Q49">
        <f>Potato!G54/0.02205</f>
        <v>520907.02947845805</v>
      </c>
      <c r="R49" s="33"/>
      <c r="X49" s="38"/>
      <c r="Y49" s="34"/>
      <c r="Z49" s="33"/>
    </row>
    <row r="50" spans="1:26" x14ac:dyDescent="0.2">
      <c r="A50">
        <f t="shared" si="0"/>
        <v>2011</v>
      </c>
      <c r="B50">
        <f>CANSIM!EU52</f>
        <v>196000</v>
      </c>
      <c r="C50">
        <f>CANSIM!EV52</f>
        <v>0</v>
      </c>
      <c r="D50">
        <f>CANSIM!EW52</f>
        <v>0</v>
      </c>
      <c r="E50">
        <f>CANSIM!EX52</f>
        <v>36000</v>
      </c>
      <c r="F50">
        <f>CANSIM!EY52</f>
        <v>3125000</v>
      </c>
      <c r="G50">
        <f>CANSIM!EZ52</f>
        <v>2000300</v>
      </c>
      <c r="H50">
        <f>CANSIM!FA52</f>
        <v>0</v>
      </c>
      <c r="I50">
        <f>CANSIM!FB52</f>
        <v>42000</v>
      </c>
      <c r="J50">
        <f>CANSIM!FC52</f>
        <v>223000</v>
      </c>
      <c r="K50">
        <f>CANSIM!FD52</f>
        <v>0</v>
      </c>
      <c r="L50">
        <f>CANSIM!FE52</f>
        <v>0</v>
      </c>
      <c r="M50">
        <f>CANSIM!FF52</f>
        <v>800000</v>
      </c>
      <c r="N50">
        <f>CANSIM!FG52</f>
        <v>0</v>
      </c>
      <c r="O50">
        <f>CANSIM!FH52</f>
        <v>3900000</v>
      </c>
      <c r="P50">
        <f>CANSIM!FI52</f>
        <v>116000</v>
      </c>
      <c r="Q50">
        <f>Potato!G55/0.02205</f>
        <v>510204.08163265308</v>
      </c>
      <c r="R50" s="33"/>
      <c r="S50" s="33"/>
      <c r="T50" s="33"/>
      <c r="U50" s="33"/>
      <c r="V50" s="33"/>
      <c r="X50" s="38"/>
      <c r="Y50" s="34"/>
      <c r="Z50" s="33"/>
    </row>
    <row r="51" spans="1:26" x14ac:dyDescent="0.2">
      <c r="A51">
        <f t="shared" si="0"/>
        <v>2012</v>
      </c>
      <c r="B51">
        <f>CANSIM!EU53</f>
        <v>234000</v>
      </c>
      <c r="C51">
        <f>CANSIM!EV53</f>
        <v>0</v>
      </c>
      <c r="D51">
        <f>CANSIM!EW53</f>
        <v>0</v>
      </c>
      <c r="E51">
        <f>CANSIM!EX53</f>
        <v>33000</v>
      </c>
      <c r="F51">
        <f>CANSIM!EY53</f>
        <v>3505000</v>
      </c>
      <c r="G51">
        <f>CANSIM!EZ53</f>
        <v>2430300</v>
      </c>
      <c r="H51">
        <f>CANSIM!FA53</f>
        <v>0</v>
      </c>
      <c r="I51">
        <f>CANSIM!FB53</f>
        <v>41000</v>
      </c>
      <c r="J51">
        <f>CANSIM!FC53</f>
        <v>220000</v>
      </c>
      <c r="K51">
        <f>CANSIM!FD53</f>
        <v>0</v>
      </c>
      <c r="L51">
        <f>CANSIM!FE53</f>
        <v>0</v>
      </c>
      <c r="M51">
        <f>CANSIM!FF53</f>
        <v>843000</v>
      </c>
      <c r="N51">
        <f>CANSIM!FG53</f>
        <v>0</v>
      </c>
      <c r="O51">
        <f>CANSIM!FH53</f>
        <v>3844600</v>
      </c>
      <c r="P51">
        <f>CANSIM!FI53</f>
        <v>160000</v>
      </c>
      <c r="Q51">
        <f>Potato!G56/0.02205</f>
        <v>498911.56462585035</v>
      </c>
      <c r="R51" s="33"/>
      <c r="S51" s="33"/>
      <c r="X51" s="38"/>
      <c r="Y51" s="34"/>
      <c r="Z51" s="33"/>
    </row>
    <row r="52" spans="1:26" x14ac:dyDescent="0.2">
      <c r="A52" s="33">
        <v>2013</v>
      </c>
      <c r="B52">
        <f>CANSIM!EU54</f>
        <v>221000</v>
      </c>
      <c r="C52">
        <f>CANSIM!EV54</f>
        <v>0</v>
      </c>
      <c r="D52">
        <f>CANSIM!EW54</f>
        <v>0</v>
      </c>
      <c r="E52">
        <f>CANSIM!EX54</f>
        <v>33500</v>
      </c>
      <c r="F52">
        <f>CANSIM!EY54</f>
        <v>3775000</v>
      </c>
      <c r="G52">
        <f>CANSIM!EZ54</f>
        <v>2064800</v>
      </c>
      <c r="H52">
        <f>CANSIM!FA54</f>
        <v>0</v>
      </c>
      <c r="I52">
        <f>CANSIM!FB54</f>
        <v>38500</v>
      </c>
      <c r="J52">
        <f>CANSIM!FC54</f>
        <v>189000</v>
      </c>
      <c r="K52">
        <f>CANSIM!FD54</f>
        <v>0</v>
      </c>
      <c r="L52">
        <f>CANSIM!FE54</f>
        <v>0</v>
      </c>
      <c r="M52">
        <f>CANSIM!FF54</f>
        <v>847000</v>
      </c>
      <c r="N52">
        <f>CANSIM!FG54</f>
        <v>0</v>
      </c>
      <c r="O52">
        <f>CANSIM!FH54</f>
        <v>3800200</v>
      </c>
      <c r="P52">
        <f>CANSIM!FI54</f>
        <v>183300</v>
      </c>
      <c r="Q52">
        <f>Potato!G57/0.02205</f>
        <v>536507.93650793645</v>
      </c>
      <c r="R52" s="33"/>
      <c r="S52" s="33"/>
      <c r="X52" s="33"/>
    </row>
    <row r="53" spans="1:26" x14ac:dyDescent="0.2">
      <c r="A53" s="33"/>
      <c r="B53" s="33"/>
      <c r="C53" s="33"/>
      <c r="D53" s="33"/>
      <c r="E53" s="33"/>
      <c r="F53" s="33"/>
      <c r="G53" s="33"/>
      <c r="H53" s="33"/>
      <c r="I53" s="33"/>
      <c r="J53" s="33"/>
      <c r="K53" s="33"/>
      <c r="L53" s="33"/>
      <c r="M53" s="33"/>
      <c r="N53" s="33"/>
      <c r="O53" s="33"/>
      <c r="P53" s="33"/>
      <c r="Q53" s="33"/>
      <c r="R53" s="33"/>
      <c r="S53" s="33"/>
    </row>
    <row r="54" spans="1:26" ht="25.5" x14ac:dyDescent="0.35">
      <c r="A54" s="9" t="s">
        <v>98</v>
      </c>
    </row>
    <row r="55" spans="1:26" x14ac:dyDescent="0.2">
      <c r="A55" s="15" t="s">
        <v>20</v>
      </c>
      <c r="B55" s="16">
        <f>Coefficients!C4</f>
        <v>21</v>
      </c>
      <c r="C55" s="16">
        <f>Coefficients!D4</f>
        <v>50</v>
      </c>
      <c r="D55" s="16">
        <f>Coefficients!E4</f>
        <v>6.7</v>
      </c>
      <c r="E55" s="16">
        <f>Coefficients!F4</f>
        <v>32</v>
      </c>
      <c r="F55" s="16">
        <f>Coefficients!G4</f>
        <v>12</v>
      </c>
      <c r="G55" s="16">
        <f>Coefficients!H4</f>
        <v>4.9000000000000004</v>
      </c>
      <c r="H55" s="16">
        <f>Coefficients!I4</f>
        <v>45</v>
      </c>
      <c r="I55" s="16">
        <f>Coefficients!J4</f>
        <v>22.5</v>
      </c>
      <c r="J55" s="16">
        <f>Coefficients!K4</f>
        <v>24</v>
      </c>
      <c r="K55" s="16">
        <f>Coefficients!L4</f>
        <v>39.28</v>
      </c>
      <c r="L55" s="16">
        <f>Coefficients!M4</f>
        <v>25</v>
      </c>
      <c r="M55" s="16">
        <f>Coefficients!N4</f>
        <v>55</v>
      </c>
      <c r="N55" s="16">
        <f>Coefficients!O4</f>
        <v>1.9</v>
      </c>
      <c r="O55" s="16">
        <f>Coefficients!P4</f>
        <v>19.5</v>
      </c>
      <c r="P55" s="16">
        <f>Coefficients!Q4</f>
        <v>16.7</v>
      </c>
      <c r="Q55" s="16">
        <f>Coefficients!R4</f>
        <v>3.2</v>
      </c>
    </row>
    <row r="57" spans="1:26" x14ac:dyDescent="0.2">
      <c r="A57" t="s">
        <v>19</v>
      </c>
      <c r="B57" t="str">
        <f>B4</f>
        <v>Barley</v>
      </c>
      <c r="C57" s="21" t="s">
        <v>28</v>
      </c>
      <c r="D57" t="str">
        <f t="shared" ref="D57:Q57" si="1">D4</f>
        <v>Buckwheat</v>
      </c>
      <c r="E57" t="str">
        <f t="shared" si="1"/>
        <v>Canola</v>
      </c>
      <c r="F57" t="str">
        <f t="shared" si="1"/>
        <v>Corn for grain</v>
      </c>
      <c r="G57" t="str">
        <f t="shared" si="1"/>
        <v>Corn, fodder</v>
      </c>
      <c r="H57" t="str">
        <f t="shared" si="1"/>
        <v>Flaxseed</v>
      </c>
      <c r="I57" t="str">
        <f t="shared" si="1"/>
        <v>Mixed grains</v>
      </c>
      <c r="J57" t="str">
        <f t="shared" si="1"/>
        <v>Oats</v>
      </c>
      <c r="K57" t="str">
        <f t="shared" si="1"/>
        <v>Peas, dry</v>
      </c>
      <c r="L57" t="str">
        <f t="shared" si="1"/>
        <v>Rye, all</v>
      </c>
      <c r="M57" t="str">
        <f t="shared" si="1"/>
        <v>Soybeans</v>
      </c>
      <c r="N57" t="str">
        <f t="shared" si="1"/>
        <v>Sugar beets</v>
      </c>
      <c r="O57" t="str">
        <f t="shared" si="1"/>
        <v>Tame hay</v>
      </c>
      <c r="P57" t="str">
        <f t="shared" si="1"/>
        <v>Wheat, all</v>
      </c>
      <c r="Q57" t="str">
        <f t="shared" si="1"/>
        <v>Potato</v>
      </c>
      <c r="R57" s="30"/>
      <c r="S57" s="30"/>
    </row>
    <row r="58" spans="1:26" x14ac:dyDescent="0.2">
      <c r="A58" s="7">
        <f t="shared" ref="A58:A98" si="2">A8</f>
        <v>1969</v>
      </c>
      <c r="B58" s="7">
        <f t="shared" ref="B58:Q73" si="3">B$55*B8/1000</f>
        <v>476.7</v>
      </c>
      <c r="C58" s="7">
        <f t="shared" si="3"/>
        <v>25</v>
      </c>
      <c r="D58" s="7">
        <f t="shared" si="3"/>
        <v>49.244999999999997</v>
      </c>
      <c r="E58" s="7">
        <f t="shared" si="3"/>
        <v>0</v>
      </c>
      <c r="F58" s="7">
        <f t="shared" si="3"/>
        <v>1160.4000000000001</v>
      </c>
      <c r="G58" s="7">
        <f t="shared" si="3"/>
        <v>5350.8</v>
      </c>
      <c r="H58" s="7">
        <f t="shared" si="3"/>
        <v>220.5</v>
      </c>
      <c r="I58" s="7">
        <f t="shared" si="3"/>
        <v>1975.5</v>
      </c>
      <c r="J58" s="7">
        <f t="shared" si="3"/>
        <v>12264</v>
      </c>
      <c r="K58" s="7">
        <f t="shared" si="3"/>
        <v>27.495999999999999</v>
      </c>
      <c r="L58" s="7">
        <f t="shared" si="3"/>
        <v>47.5</v>
      </c>
      <c r="M58" s="7">
        <f t="shared" si="3"/>
        <v>0</v>
      </c>
      <c r="N58" s="7">
        <f t="shared" si="3"/>
        <v>273.02999999999997</v>
      </c>
      <c r="O58" s="7">
        <f t="shared" si="3"/>
        <v>109434</v>
      </c>
      <c r="P58" s="7">
        <f t="shared" si="3"/>
        <v>350.7</v>
      </c>
      <c r="Q58" s="7">
        <f t="shared" si="3"/>
        <v>1117.1700680272108</v>
      </c>
      <c r="R58" s="8">
        <f>SUM(B58:Q58)</f>
        <v>132772.04106802723</v>
      </c>
      <c r="S58" s="8">
        <f>0.5*(C58+O58)+M58</f>
        <v>54729.5</v>
      </c>
      <c r="T58" s="8">
        <f>2205*R58/(area!C8*2.471)</f>
        <v>70.092854942425973</v>
      </c>
      <c r="U58" s="8">
        <f>2205*S58/(area!C8*2.471)</f>
        <v>28.892731283734726</v>
      </c>
    </row>
    <row r="59" spans="1:26" x14ac:dyDescent="0.2">
      <c r="A59" s="7">
        <f t="shared" si="2"/>
        <v>1970</v>
      </c>
      <c r="B59" s="7">
        <f t="shared" si="3"/>
        <v>506.1</v>
      </c>
      <c r="C59" s="7">
        <f t="shared" si="3"/>
        <v>27.5</v>
      </c>
      <c r="D59" s="7">
        <f t="shared" si="3"/>
        <v>51.59</v>
      </c>
      <c r="E59" s="7">
        <f t="shared" si="3"/>
        <v>0</v>
      </c>
      <c r="F59" s="7">
        <f t="shared" si="3"/>
        <v>2414.4</v>
      </c>
      <c r="G59" s="7">
        <f t="shared" si="3"/>
        <v>6536.6000000000013</v>
      </c>
      <c r="H59" s="7">
        <f t="shared" si="3"/>
        <v>146.25</v>
      </c>
      <c r="I59" s="7">
        <f t="shared" si="3"/>
        <v>1950.75</v>
      </c>
      <c r="J59" s="7">
        <f t="shared" si="3"/>
        <v>10507.2</v>
      </c>
      <c r="K59" s="7">
        <f t="shared" si="3"/>
        <v>17.675999999999998</v>
      </c>
      <c r="L59" s="7">
        <f t="shared" si="3"/>
        <v>35</v>
      </c>
      <c r="M59" s="7">
        <f t="shared" si="3"/>
        <v>0</v>
      </c>
      <c r="N59" s="7">
        <f t="shared" si="3"/>
        <v>305.52</v>
      </c>
      <c r="O59" s="7">
        <f t="shared" si="3"/>
        <v>103447.5</v>
      </c>
      <c r="P59" s="7">
        <f t="shared" si="3"/>
        <v>350.7</v>
      </c>
      <c r="Q59" s="7">
        <f t="shared" si="3"/>
        <v>1181.3151927437641</v>
      </c>
      <c r="R59" s="8">
        <f t="shared" ref="R59:R102" si="4">SUM(B59:Q59)</f>
        <v>127478.10119274376</v>
      </c>
      <c r="S59" s="8">
        <f t="shared" ref="S59:S102" si="5">0.5*(C59+O59)+M59</f>
        <v>51737.5</v>
      </c>
      <c r="T59" s="8">
        <f>2205*R59/(area!C9*2.471)</f>
        <v>68.781477650942875</v>
      </c>
      <c r="U59" s="8">
        <f>2205*S59/(area!C9*2.471)</f>
        <v>27.915239297337575</v>
      </c>
    </row>
    <row r="60" spans="1:26" x14ac:dyDescent="0.2">
      <c r="A60" s="7">
        <f t="shared" si="2"/>
        <v>1971</v>
      </c>
      <c r="B60" s="7">
        <f t="shared" si="3"/>
        <v>701.4</v>
      </c>
      <c r="C60" s="7">
        <f t="shared" si="3"/>
        <v>27.5</v>
      </c>
      <c r="D60" s="7">
        <f t="shared" si="3"/>
        <v>38.86</v>
      </c>
      <c r="E60" s="7">
        <f t="shared" si="3"/>
        <v>0</v>
      </c>
      <c r="F60" s="7">
        <f t="shared" si="3"/>
        <v>3975.6</v>
      </c>
      <c r="G60" s="7">
        <f t="shared" si="3"/>
        <v>7874.3000000000011</v>
      </c>
      <c r="H60" s="7">
        <f t="shared" si="3"/>
        <v>72</v>
      </c>
      <c r="I60" s="7">
        <f t="shared" si="3"/>
        <v>2412</v>
      </c>
      <c r="J60" s="7">
        <f t="shared" si="3"/>
        <v>10958.4</v>
      </c>
      <c r="K60" s="7">
        <f t="shared" si="3"/>
        <v>15.712</v>
      </c>
      <c r="L60" s="7">
        <f t="shared" si="3"/>
        <v>27.5</v>
      </c>
      <c r="M60" s="7">
        <f t="shared" si="3"/>
        <v>0</v>
      </c>
      <c r="N60" s="7">
        <f t="shared" si="3"/>
        <v>290.7</v>
      </c>
      <c r="O60" s="7">
        <f t="shared" si="3"/>
        <v>98826</v>
      </c>
      <c r="P60" s="7">
        <f t="shared" si="3"/>
        <v>485.97</v>
      </c>
      <c r="Q60" s="7">
        <f t="shared" si="3"/>
        <v>930.53968253968253</v>
      </c>
      <c r="R60" s="8">
        <f t="shared" si="4"/>
        <v>126636.48168253968</v>
      </c>
      <c r="S60" s="8">
        <f t="shared" si="5"/>
        <v>49426.75</v>
      </c>
      <c r="T60" s="8">
        <f>2205*R60/(area!C10*2.471)</f>
        <v>70.979299826041469</v>
      </c>
      <c r="U60" s="8">
        <f>2205*S60/(area!C10*2.471)</f>
        <v>27.703518457434431</v>
      </c>
    </row>
    <row r="61" spans="1:26" x14ac:dyDescent="0.2">
      <c r="A61" s="7">
        <f t="shared" si="2"/>
        <v>1972</v>
      </c>
      <c r="B61" s="7">
        <f t="shared" si="3"/>
        <v>590.1</v>
      </c>
      <c r="C61" s="7">
        <f t="shared" si="3"/>
        <v>27.5</v>
      </c>
      <c r="D61" s="7">
        <f t="shared" si="3"/>
        <v>24.79</v>
      </c>
      <c r="E61" s="7">
        <f t="shared" si="3"/>
        <v>0</v>
      </c>
      <c r="F61" s="7">
        <f t="shared" si="3"/>
        <v>2328</v>
      </c>
      <c r="G61" s="7">
        <f t="shared" si="3"/>
        <v>7423.5000000000009</v>
      </c>
      <c r="H61" s="7">
        <f t="shared" si="3"/>
        <v>0</v>
      </c>
      <c r="I61" s="7">
        <f t="shared" si="3"/>
        <v>1977.75</v>
      </c>
      <c r="J61" s="7">
        <f t="shared" si="3"/>
        <v>8659.2000000000007</v>
      </c>
      <c r="K61" s="7">
        <f t="shared" si="3"/>
        <v>13.747999999999999</v>
      </c>
      <c r="L61" s="7">
        <f t="shared" si="3"/>
        <v>40</v>
      </c>
      <c r="M61" s="7">
        <f t="shared" si="3"/>
        <v>0</v>
      </c>
      <c r="N61" s="7">
        <f t="shared" si="3"/>
        <v>140.79</v>
      </c>
      <c r="O61" s="7">
        <f t="shared" si="3"/>
        <v>71721</v>
      </c>
      <c r="P61" s="7">
        <f t="shared" si="3"/>
        <v>344.02</v>
      </c>
      <c r="Q61" s="7">
        <f t="shared" si="3"/>
        <v>726.34920634920638</v>
      </c>
      <c r="R61" s="8">
        <f t="shared" si="4"/>
        <v>94016.747206349202</v>
      </c>
      <c r="S61" s="8">
        <f t="shared" si="5"/>
        <v>35874.25</v>
      </c>
      <c r="T61" s="8">
        <f>2205*R61/(area!C11*2.471)</f>
        <v>53.625944681732825</v>
      </c>
      <c r="U61" s="8">
        <f>2205*S61/(area!C11*2.471)</f>
        <v>20.462211288551522</v>
      </c>
    </row>
    <row r="62" spans="1:26" x14ac:dyDescent="0.2">
      <c r="A62" s="7">
        <f t="shared" si="2"/>
        <v>1973</v>
      </c>
      <c r="B62" s="7">
        <f t="shared" si="3"/>
        <v>483</v>
      </c>
      <c r="C62" s="7">
        <f t="shared" si="3"/>
        <v>35</v>
      </c>
      <c r="D62" s="7">
        <f t="shared" si="3"/>
        <v>27.135000000000002</v>
      </c>
      <c r="E62" s="7">
        <f t="shared" si="3"/>
        <v>0</v>
      </c>
      <c r="F62" s="7">
        <f t="shared" si="3"/>
        <v>2571.6</v>
      </c>
      <c r="G62" s="7">
        <f t="shared" si="3"/>
        <v>10074.4</v>
      </c>
      <c r="H62" s="7">
        <f t="shared" si="3"/>
        <v>0</v>
      </c>
      <c r="I62" s="7">
        <f t="shared" si="3"/>
        <v>1554.75</v>
      </c>
      <c r="J62" s="7">
        <f t="shared" si="3"/>
        <v>7096.8</v>
      </c>
      <c r="K62" s="7">
        <f t="shared" si="3"/>
        <v>15.712</v>
      </c>
      <c r="L62" s="7">
        <f t="shared" si="3"/>
        <v>52.5</v>
      </c>
      <c r="M62" s="7">
        <f t="shared" si="3"/>
        <v>0</v>
      </c>
      <c r="N62" s="7">
        <f t="shared" si="3"/>
        <v>183.35</v>
      </c>
      <c r="O62" s="7">
        <f t="shared" si="3"/>
        <v>95121</v>
      </c>
      <c r="P62" s="7">
        <f t="shared" si="3"/>
        <v>495.99</v>
      </c>
      <c r="Q62" s="7">
        <f t="shared" si="3"/>
        <v>1055.7823129251699</v>
      </c>
      <c r="R62" s="8">
        <f t="shared" si="4"/>
        <v>118767.01931292517</v>
      </c>
      <c r="S62" s="8">
        <f t="shared" si="5"/>
        <v>47578</v>
      </c>
      <c r="T62" s="8">
        <f>2205*R62/(area!C12*2.471)</f>
        <v>67.17133177685966</v>
      </c>
      <c r="U62" s="8">
        <f>2205*S62/(area!C12*2.471)</f>
        <v>26.90879708666418</v>
      </c>
    </row>
    <row r="63" spans="1:26" x14ac:dyDescent="0.2">
      <c r="A63" s="7">
        <f t="shared" si="2"/>
        <v>1974</v>
      </c>
      <c r="B63" s="7">
        <f t="shared" si="3"/>
        <v>625.79999999999995</v>
      </c>
      <c r="C63" s="7">
        <f t="shared" si="3"/>
        <v>42.5</v>
      </c>
      <c r="D63" s="7">
        <f t="shared" si="3"/>
        <v>28.475000000000001</v>
      </c>
      <c r="E63" s="7">
        <f t="shared" si="3"/>
        <v>0</v>
      </c>
      <c r="F63" s="7">
        <f t="shared" si="3"/>
        <v>2787.6</v>
      </c>
      <c r="G63" s="7">
        <f t="shared" si="3"/>
        <v>11279.8</v>
      </c>
      <c r="H63" s="7">
        <f t="shared" si="3"/>
        <v>0</v>
      </c>
      <c r="I63" s="7">
        <f t="shared" si="3"/>
        <v>1957.5</v>
      </c>
      <c r="J63" s="7">
        <f t="shared" si="3"/>
        <v>8812.7999999999993</v>
      </c>
      <c r="K63" s="7">
        <f t="shared" si="3"/>
        <v>19.64</v>
      </c>
      <c r="L63" s="7">
        <f t="shared" si="3"/>
        <v>82.5</v>
      </c>
      <c r="M63" s="7">
        <f t="shared" si="3"/>
        <v>0</v>
      </c>
      <c r="N63" s="7">
        <f t="shared" si="3"/>
        <v>141.36000000000001</v>
      </c>
      <c r="O63" s="7">
        <f t="shared" si="3"/>
        <v>88101</v>
      </c>
      <c r="P63" s="7">
        <f t="shared" si="3"/>
        <v>698.06</v>
      </c>
      <c r="Q63" s="7">
        <f t="shared" si="3"/>
        <v>1222.6757369614511</v>
      </c>
      <c r="R63" s="8">
        <f t="shared" si="4"/>
        <v>115799.71073696145</v>
      </c>
      <c r="S63" s="8">
        <f t="shared" si="5"/>
        <v>44071.75</v>
      </c>
      <c r="T63" s="8">
        <f>2205*R63/(area!C13*2.471)</f>
        <v>65.002262753361435</v>
      </c>
      <c r="U63" s="8">
        <f>2205*S63/(area!C13*2.471)</f>
        <v>24.738951896069537</v>
      </c>
    </row>
    <row r="64" spans="1:26" x14ac:dyDescent="0.2">
      <c r="A64" s="7">
        <f t="shared" si="2"/>
        <v>1975</v>
      </c>
      <c r="B64" s="7">
        <f t="shared" si="3"/>
        <v>785.4</v>
      </c>
      <c r="C64" s="7">
        <f t="shared" si="3"/>
        <v>60</v>
      </c>
      <c r="D64" s="7">
        <f t="shared" si="3"/>
        <v>31.49</v>
      </c>
      <c r="E64" s="7">
        <f t="shared" si="3"/>
        <v>0</v>
      </c>
      <c r="F64" s="7">
        <f t="shared" si="3"/>
        <v>3691.2</v>
      </c>
      <c r="G64" s="7">
        <f t="shared" si="3"/>
        <v>14151.200000000003</v>
      </c>
      <c r="H64" s="7">
        <f t="shared" si="3"/>
        <v>0</v>
      </c>
      <c r="I64" s="7">
        <f t="shared" si="3"/>
        <v>2151</v>
      </c>
      <c r="J64" s="7">
        <f t="shared" si="3"/>
        <v>8757.6</v>
      </c>
      <c r="K64" s="7">
        <f t="shared" si="3"/>
        <v>27.495999999999999</v>
      </c>
      <c r="L64" s="7">
        <f t="shared" si="3"/>
        <v>120</v>
      </c>
      <c r="M64" s="7">
        <f t="shared" si="3"/>
        <v>0</v>
      </c>
      <c r="N64" s="7">
        <f t="shared" si="3"/>
        <v>266.76</v>
      </c>
      <c r="O64" s="7">
        <f t="shared" si="3"/>
        <v>92664</v>
      </c>
      <c r="P64" s="7">
        <f t="shared" si="3"/>
        <v>1067.1300000000001</v>
      </c>
      <c r="Q64" s="7">
        <f t="shared" si="3"/>
        <v>1034.4489795918369</v>
      </c>
      <c r="R64" s="8">
        <f t="shared" si="4"/>
        <v>124807.72497959183</v>
      </c>
      <c r="S64" s="8">
        <f t="shared" si="5"/>
        <v>46362</v>
      </c>
      <c r="T64" s="8">
        <f>2205*R64/(area!C14*2.471)</f>
        <v>69.441379402401637</v>
      </c>
      <c r="U64" s="8">
        <f>2205*S64/(area!C14*2.471)</f>
        <v>25.795208048064154</v>
      </c>
    </row>
    <row r="65" spans="1:21" x14ac:dyDescent="0.2">
      <c r="A65" s="7">
        <f t="shared" si="2"/>
        <v>1976</v>
      </c>
      <c r="B65" s="7">
        <f t="shared" si="3"/>
        <v>812.49</v>
      </c>
      <c r="C65" s="7">
        <f t="shared" si="3"/>
        <v>0</v>
      </c>
      <c r="D65" s="7">
        <f t="shared" si="3"/>
        <v>34.17</v>
      </c>
      <c r="E65" s="7">
        <f t="shared" si="3"/>
        <v>0</v>
      </c>
      <c r="F65" s="7">
        <f t="shared" si="3"/>
        <v>3636</v>
      </c>
      <c r="G65" s="7">
        <f t="shared" si="3"/>
        <v>16216.109000000002</v>
      </c>
      <c r="H65" s="7">
        <f t="shared" si="3"/>
        <v>0</v>
      </c>
      <c r="I65" s="7">
        <f t="shared" si="3"/>
        <v>1908</v>
      </c>
      <c r="J65" s="7">
        <f t="shared" si="3"/>
        <v>8077.0079999999998</v>
      </c>
      <c r="K65" s="7">
        <f t="shared" si="3"/>
        <v>0</v>
      </c>
      <c r="L65" s="7">
        <f t="shared" si="3"/>
        <v>192.5</v>
      </c>
      <c r="M65" s="7">
        <f t="shared" si="3"/>
        <v>0</v>
      </c>
      <c r="N65" s="7">
        <f t="shared" si="3"/>
        <v>201.59</v>
      </c>
      <c r="O65" s="7">
        <f t="shared" si="3"/>
        <v>94235.173500000004</v>
      </c>
      <c r="P65" s="7">
        <f t="shared" si="3"/>
        <v>999.89579999999989</v>
      </c>
      <c r="Q65" s="7">
        <f t="shared" si="3"/>
        <v>1038.8027210884354</v>
      </c>
      <c r="R65" s="8">
        <f t="shared" si="4"/>
        <v>127351.73902108843</v>
      </c>
      <c r="S65" s="8">
        <f t="shared" si="5"/>
        <v>47117.586750000002</v>
      </c>
      <c r="T65" s="8">
        <f>2205*R65/(area!C15*2.471)</f>
        <v>69.518784636992052</v>
      </c>
      <c r="U65" s="8">
        <f>2205*S65/(area!C15*2.471)</f>
        <v>25.720554670601196</v>
      </c>
    </row>
    <row r="66" spans="1:21" x14ac:dyDescent="0.2">
      <c r="A66" s="7">
        <f t="shared" si="2"/>
        <v>1977</v>
      </c>
      <c r="B66" s="7">
        <f t="shared" si="3"/>
        <v>972.3</v>
      </c>
      <c r="C66" s="7">
        <f t="shared" si="3"/>
        <v>0</v>
      </c>
      <c r="D66" s="7">
        <f t="shared" si="3"/>
        <v>37.520000000000003</v>
      </c>
      <c r="E66" s="7">
        <f t="shared" si="3"/>
        <v>0</v>
      </c>
      <c r="F66" s="7">
        <f t="shared" si="3"/>
        <v>4108.8</v>
      </c>
      <c r="G66" s="7">
        <f t="shared" si="3"/>
        <v>16196.460000000003</v>
      </c>
      <c r="H66" s="7">
        <f t="shared" si="3"/>
        <v>0</v>
      </c>
      <c r="I66" s="7">
        <f t="shared" si="3"/>
        <v>1824.75</v>
      </c>
      <c r="J66" s="7">
        <f t="shared" si="3"/>
        <v>7358.4</v>
      </c>
      <c r="K66" s="7">
        <f t="shared" si="3"/>
        <v>0</v>
      </c>
      <c r="L66" s="7">
        <f t="shared" si="3"/>
        <v>165</v>
      </c>
      <c r="M66" s="7">
        <f t="shared" si="3"/>
        <v>0</v>
      </c>
      <c r="N66" s="7">
        <f t="shared" si="3"/>
        <v>130.00749999999999</v>
      </c>
      <c r="O66" s="7">
        <f t="shared" si="3"/>
        <v>85909.2</v>
      </c>
      <c r="P66" s="7">
        <f t="shared" si="3"/>
        <v>1180.69</v>
      </c>
      <c r="Q66" s="7">
        <f t="shared" si="3"/>
        <v>1241.3968253968253</v>
      </c>
      <c r="R66" s="8">
        <f t="shared" si="4"/>
        <v>119124.52432539682</v>
      </c>
      <c r="S66" s="8">
        <f t="shared" si="5"/>
        <v>42954.6</v>
      </c>
      <c r="T66" s="8">
        <f>2205*R66/(area!C16*2.471)</f>
        <v>68.781482534261954</v>
      </c>
      <c r="U66" s="8">
        <f>2205*S66/(area!C16*2.471)</f>
        <v>24.801619031827911</v>
      </c>
    </row>
    <row r="67" spans="1:21" x14ac:dyDescent="0.2">
      <c r="A67" s="7">
        <f t="shared" si="2"/>
        <v>1978</v>
      </c>
      <c r="B67" s="7">
        <f t="shared" si="3"/>
        <v>1539.3</v>
      </c>
      <c r="C67" s="7">
        <f t="shared" si="3"/>
        <v>0</v>
      </c>
      <c r="D67" s="7">
        <f t="shared" si="3"/>
        <v>44.22</v>
      </c>
      <c r="E67" s="7">
        <f t="shared" si="3"/>
        <v>0</v>
      </c>
      <c r="F67" s="7">
        <f t="shared" si="3"/>
        <v>5898</v>
      </c>
      <c r="G67" s="7">
        <f t="shared" si="3"/>
        <v>15903.440000000002</v>
      </c>
      <c r="H67" s="7">
        <f t="shared" si="3"/>
        <v>0</v>
      </c>
      <c r="I67" s="7">
        <f t="shared" si="3"/>
        <v>2436.75</v>
      </c>
      <c r="J67" s="7">
        <f t="shared" si="3"/>
        <v>8203.2000000000007</v>
      </c>
      <c r="K67" s="7">
        <f t="shared" si="3"/>
        <v>0</v>
      </c>
      <c r="L67" s="7">
        <f t="shared" si="3"/>
        <v>122.5</v>
      </c>
      <c r="M67" s="7">
        <f t="shared" si="3"/>
        <v>0</v>
      </c>
      <c r="N67" s="7">
        <f t="shared" si="3"/>
        <v>186.77</v>
      </c>
      <c r="O67" s="7">
        <f t="shared" si="3"/>
        <v>93385.5</v>
      </c>
      <c r="P67" s="7">
        <f t="shared" si="3"/>
        <v>1482.96</v>
      </c>
      <c r="Q67" s="7">
        <f t="shared" si="3"/>
        <v>1144.7437641723357</v>
      </c>
      <c r="R67" s="8">
        <f t="shared" si="4"/>
        <v>130347.38376417234</v>
      </c>
      <c r="S67" s="8">
        <f t="shared" si="5"/>
        <v>46692.75</v>
      </c>
      <c r="T67" s="8">
        <f>2205*R67/(area!C17*2.471)</f>
        <v>74.657630080375085</v>
      </c>
      <c r="U67" s="8">
        <f>2205*S67/(area!C17*2.471)</f>
        <v>26.743690254975398</v>
      </c>
    </row>
    <row r="68" spans="1:21" x14ac:dyDescent="0.2">
      <c r="A68" s="7">
        <f t="shared" si="2"/>
        <v>1979</v>
      </c>
      <c r="B68" s="7">
        <f t="shared" si="3"/>
        <v>2205</v>
      </c>
      <c r="C68" s="7">
        <f t="shared" si="3"/>
        <v>0</v>
      </c>
      <c r="D68" s="7">
        <f t="shared" si="3"/>
        <v>60.97</v>
      </c>
      <c r="E68" s="7">
        <f t="shared" si="3"/>
        <v>0</v>
      </c>
      <c r="F68" s="7">
        <f t="shared" si="3"/>
        <v>8412</v>
      </c>
      <c r="G68" s="7">
        <f t="shared" si="3"/>
        <v>14873.460000000003</v>
      </c>
      <c r="H68" s="7">
        <f t="shared" si="3"/>
        <v>0</v>
      </c>
      <c r="I68" s="7">
        <f t="shared" si="3"/>
        <v>2607.75</v>
      </c>
      <c r="J68" s="7">
        <f t="shared" si="3"/>
        <v>8138.4</v>
      </c>
      <c r="K68" s="7">
        <f t="shared" si="3"/>
        <v>0</v>
      </c>
      <c r="L68" s="7">
        <f t="shared" si="3"/>
        <v>170</v>
      </c>
      <c r="M68" s="7">
        <f t="shared" si="3"/>
        <v>0</v>
      </c>
      <c r="N68" s="7">
        <f t="shared" si="3"/>
        <v>200.45</v>
      </c>
      <c r="O68" s="7">
        <f t="shared" si="3"/>
        <v>97392.75</v>
      </c>
      <c r="P68" s="7">
        <f t="shared" si="3"/>
        <v>1675.01</v>
      </c>
      <c r="Q68" s="7">
        <f t="shared" si="3"/>
        <v>1327.1655328798188</v>
      </c>
      <c r="R68" s="8">
        <f t="shared" si="4"/>
        <v>137062.95553287983</v>
      </c>
      <c r="S68" s="8">
        <f t="shared" si="5"/>
        <v>48696.375</v>
      </c>
      <c r="T68" s="8">
        <f>2205*R68/(area!C18*2.471)</f>
        <v>77.63192108399528</v>
      </c>
      <c r="U68" s="8">
        <f>2205*S68/(area!C18*2.471)</f>
        <v>27.581436037031668</v>
      </c>
    </row>
    <row r="69" spans="1:21" x14ac:dyDescent="0.2">
      <c r="A69" s="7">
        <f t="shared" si="2"/>
        <v>1980</v>
      </c>
      <c r="B69" s="7">
        <f t="shared" si="3"/>
        <v>3601.5</v>
      </c>
      <c r="C69" s="7">
        <f t="shared" si="3"/>
        <v>0</v>
      </c>
      <c r="D69" s="7">
        <f t="shared" si="3"/>
        <v>54.94</v>
      </c>
      <c r="E69" s="7">
        <f t="shared" si="3"/>
        <v>0</v>
      </c>
      <c r="F69" s="7">
        <f t="shared" si="3"/>
        <v>10058.4</v>
      </c>
      <c r="G69" s="7">
        <f t="shared" si="3"/>
        <v>14086.030000000002</v>
      </c>
      <c r="H69" s="7">
        <f t="shared" si="3"/>
        <v>0</v>
      </c>
      <c r="I69" s="7">
        <f t="shared" si="3"/>
        <v>2893.5</v>
      </c>
      <c r="J69" s="7">
        <f t="shared" si="3"/>
        <v>6696</v>
      </c>
      <c r="K69" s="7">
        <f t="shared" si="3"/>
        <v>0</v>
      </c>
      <c r="L69" s="7">
        <f t="shared" si="3"/>
        <v>120</v>
      </c>
      <c r="M69" s="7">
        <f t="shared" si="3"/>
        <v>0</v>
      </c>
      <c r="N69" s="7">
        <f t="shared" si="3"/>
        <v>231.04</v>
      </c>
      <c r="O69" s="7">
        <f t="shared" si="3"/>
        <v>91490.1</v>
      </c>
      <c r="P69" s="7">
        <f t="shared" si="3"/>
        <v>2084.16</v>
      </c>
      <c r="Q69" s="7">
        <f t="shared" si="3"/>
        <v>1146.6303854875282</v>
      </c>
      <c r="R69" s="8">
        <f t="shared" si="4"/>
        <v>132462.30038548753</v>
      </c>
      <c r="S69" s="8">
        <f t="shared" si="5"/>
        <v>45745.05</v>
      </c>
      <c r="T69" s="8">
        <f>2205*R69/(area!C19*2.471)</f>
        <v>74.304194810000595</v>
      </c>
      <c r="U69" s="8">
        <f>2205*S69/(area!C19*2.471)</f>
        <v>25.660501870354164</v>
      </c>
    </row>
    <row r="70" spans="1:21" x14ac:dyDescent="0.2">
      <c r="A70" s="7">
        <f t="shared" si="2"/>
        <v>1981</v>
      </c>
      <c r="B70" s="7">
        <f t="shared" si="3"/>
        <v>5399.1</v>
      </c>
      <c r="C70" s="7">
        <f t="shared" si="3"/>
        <v>0</v>
      </c>
      <c r="D70" s="7">
        <f t="shared" si="3"/>
        <v>47.57</v>
      </c>
      <c r="E70" s="7">
        <f t="shared" si="3"/>
        <v>0</v>
      </c>
      <c r="F70" s="7">
        <f t="shared" si="3"/>
        <v>11704.8</v>
      </c>
      <c r="G70" s="7">
        <f t="shared" si="3"/>
        <v>14096.810000000001</v>
      </c>
      <c r="H70" s="7">
        <f t="shared" si="3"/>
        <v>0</v>
      </c>
      <c r="I70" s="7">
        <f t="shared" si="3"/>
        <v>2927.25</v>
      </c>
      <c r="J70" s="7">
        <f t="shared" si="3"/>
        <v>6393.6</v>
      </c>
      <c r="K70" s="7">
        <f t="shared" si="3"/>
        <v>0</v>
      </c>
      <c r="L70" s="7">
        <f t="shared" si="3"/>
        <v>0</v>
      </c>
      <c r="M70" s="7">
        <f t="shared" si="3"/>
        <v>0</v>
      </c>
      <c r="N70" s="7">
        <f t="shared" si="3"/>
        <v>304.95</v>
      </c>
      <c r="O70" s="7">
        <f t="shared" si="3"/>
        <v>96240.3</v>
      </c>
      <c r="P70" s="7">
        <f t="shared" si="3"/>
        <v>1995.65</v>
      </c>
      <c r="Q70" s="7">
        <f t="shared" si="3"/>
        <v>1093.5147392290251</v>
      </c>
      <c r="R70" s="8">
        <f t="shared" si="4"/>
        <v>140203.54473922902</v>
      </c>
      <c r="S70" s="8">
        <f t="shared" si="5"/>
        <v>48120.15</v>
      </c>
      <c r="T70" s="8">
        <f>2205*R70/(area!C20*2.471)</f>
        <v>78.656387574466862</v>
      </c>
      <c r="U70" s="8">
        <f>2205*S70/(area!C20*2.471)</f>
        <v>26.996158874451403</v>
      </c>
    </row>
    <row r="71" spans="1:21" x14ac:dyDescent="0.2">
      <c r="A71" s="7">
        <f t="shared" si="2"/>
        <v>1982</v>
      </c>
      <c r="B71" s="7">
        <f t="shared" si="3"/>
        <v>7560</v>
      </c>
      <c r="C71" s="7">
        <f t="shared" si="3"/>
        <v>0</v>
      </c>
      <c r="D71" s="7">
        <f t="shared" si="3"/>
        <v>48.24</v>
      </c>
      <c r="E71" s="7">
        <f t="shared" si="3"/>
        <v>0</v>
      </c>
      <c r="F71" s="7">
        <f t="shared" si="3"/>
        <v>12480</v>
      </c>
      <c r="G71" s="7">
        <f t="shared" si="3"/>
        <v>12740</v>
      </c>
      <c r="H71" s="7">
        <f t="shared" si="3"/>
        <v>0</v>
      </c>
      <c r="I71" s="7">
        <f t="shared" si="3"/>
        <v>3240</v>
      </c>
      <c r="J71" s="7">
        <f t="shared" si="3"/>
        <v>7440</v>
      </c>
      <c r="K71" s="7">
        <f t="shared" si="3"/>
        <v>0</v>
      </c>
      <c r="L71" s="7">
        <f t="shared" si="3"/>
        <v>0</v>
      </c>
      <c r="M71" s="7">
        <f t="shared" si="3"/>
        <v>0</v>
      </c>
      <c r="N71" s="7">
        <f t="shared" si="3"/>
        <v>336.87</v>
      </c>
      <c r="O71" s="7">
        <f t="shared" si="3"/>
        <v>83850</v>
      </c>
      <c r="P71" s="7">
        <f t="shared" si="3"/>
        <v>1553.1</v>
      </c>
      <c r="Q71" s="7">
        <f t="shared" si="3"/>
        <v>1218.031746031746</v>
      </c>
      <c r="R71" s="8">
        <f t="shared" si="4"/>
        <v>130466.24174603175</v>
      </c>
      <c r="S71" s="8">
        <f t="shared" si="5"/>
        <v>41925</v>
      </c>
      <c r="T71" s="8">
        <f>2205*R71/(area!C21*2.471)</f>
        <v>71.176218949202536</v>
      </c>
      <c r="U71" s="8">
        <f>2205*S71/(area!C21*2.471)</f>
        <v>22.87229968081823</v>
      </c>
    </row>
    <row r="72" spans="1:21" x14ac:dyDescent="0.2">
      <c r="A72" s="7">
        <f t="shared" si="2"/>
        <v>1983</v>
      </c>
      <c r="B72" s="7">
        <f t="shared" si="3"/>
        <v>6720</v>
      </c>
      <c r="C72" s="7">
        <f t="shared" si="3"/>
        <v>0</v>
      </c>
      <c r="D72" s="7">
        <f t="shared" si="3"/>
        <v>80.400000000000006</v>
      </c>
      <c r="E72" s="7">
        <f t="shared" si="3"/>
        <v>0</v>
      </c>
      <c r="F72" s="7">
        <f t="shared" si="3"/>
        <v>11700</v>
      </c>
      <c r="G72" s="7">
        <f t="shared" si="3"/>
        <v>11760</v>
      </c>
      <c r="H72" s="7">
        <f t="shared" si="3"/>
        <v>0</v>
      </c>
      <c r="I72" s="7">
        <f t="shared" si="3"/>
        <v>2745</v>
      </c>
      <c r="J72" s="7">
        <f t="shared" si="3"/>
        <v>7200</v>
      </c>
      <c r="K72" s="7">
        <f t="shared" si="3"/>
        <v>0</v>
      </c>
      <c r="L72" s="7">
        <f t="shared" si="3"/>
        <v>0</v>
      </c>
      <c r="M72" s="7">
        <f t="shared" si="3"/>
        <v>0</v>
      </c>
      <c r="N72" s="7">
        <f t="shared" si="3"/>
        <v>469.68</v>
      </c>
      <c r="O72" s="7">
        <f t="shared" si="3"/>
        <v>76440</v>
      </c>
      <c r="P72" s="7">
        <f t="shared" si="3"/>
        <v>1369.4</v>
      </c>
      <c r="Q72" s="7">
        <f t="shared" si="3"/>
        <v>896.14512471655337</v>
      </c>
      <c r="R72" s="8">
        <f t="shared" si="4"/>
        <v>119380.62512471655</v>
      </c>
      <c r="S72" s="8">
        <f t="shared" si="5"/>
        <v>38220</v>
      </c>
      <c r="T72" s="8">
        <f>2205*R72/(area!C22*2.471)</f>
        <v>64.622255240527338</v>
      </c>
      <c r="U72" s="8">
        <f>2205*S72/(area!C22*2.471)</f>
        <v>20.688973547530832</v>
      </c>
    </row>
    <row r="73" spans="1:21" x14ac:dyDescent="0.2">
      <c r="A73" s="7">
        <f t="shared" si="2"/>
        <v>1984</v>
      </c>
      <c r="B73" s="7">
        <f t="shared" si="3"/>
        <v>8400</v>
      </c>
      <c r="C73" s="7">
        <f t="shared" si="3"/>
        <v>0</v>
      </c>
      <c r="D73" s="7">
        <f t="shared" si="3"/>
        <v>67</v>
      </c>
      <c r="E73" s="7">
        <f t="shared" si="3"/>
        <v>0</v>
      </c>
      <c r="F73" s="7">
        <f t="shared" si="3"/>
        <v>15480</v>
      </c>
      <c r="G73" s="7">
        <f t="shared" si="3"/>
        <v>14210.000000000002</v>
      </c>
      <c r="H73" s="7">
        <f t="shared" si="3"/>
        <v>0</v>
      </c>
      <c r="I73" s="7">
        <f t="shared" si="3"/>
        <v>2880</v>
      </c>
      <c r="J73" s="7">
        <f t="shared" si="3"/>
        <v>8640</v>
      </c>
      <c r="K73" s="7">
        <f t="shared" si="3"/>
        <v>0</v>
      </c>
      <c r="L73" s="7">
        <f t="shared" si="3"/>
        <v>0</v>
      </c>
      <c r="M73" s="7">
        <f t="shared" si="3"/>
        <v>0</v>
      </c>
      <c r="N73" s="7">
        <f t="shared" si="3"/>
        <v>248.71</v>
      </c>
      <c r="O73" s="7">
        <f t="shared" si="3"/>
        <v>100620</v>
      </c>
      <c r="P73" s="7">
        <f t="shared" si="3"/>
        <v>2004</v>
      </c>
      <c r="Q73" s="7">
        <f t="shared" ref="Q73" si="6">Q$55*Q23/1000</f>
        <v>1210.6303854875282</v>
      </c>
      <c r="R73" s="8">
        <f t="shared" si="4"/>
        <v>153760.34038548751</v>
      </c>
      <c r="S73" s="8">
        <f t="shared" si="5"/>
        <v>50310</v>
      </c>
      <c r="T73" s="8">
        <f>2205*R73/(area!C23*2.471)</f>
        <v>82.082823366508066</v>
      </c>
      <c r="U73" s="8">
        <f>2205*S73/(area!C23*2.471)</f>
        <v>26.857295146562951</v>
      </c>
    </row>
    <row r="74" spans="1:21" x14ac:dyDescent="0.2">
      <c r="A74" s="7">
        <f t="shared" si="2"/>
        <v>1985</v>
      </c>
      <c r="B74" s="7">
        <f t="shared" ref="B74:Q89" si="7">B$55*B24/1000</f>
        <v>10017</v>
      </c>
      <c r="C74" s="7">
        <f t="shared" si="7"/>
        <v>0</v>
      </c>
      <c r="D74" s="7">
        <f t="shared" si="7"/>
        <v>73.7</v>
      </c>
      <c r="E74" s="7">
        <f t="shared" si="7"/>
        <v>0</v>
      </c>
      <c r="F74" s="7">
        <f t="shared" si="7"/>
        <v>17040</v>
      </c>
      <c r="G74" s="7">
        <f t="shared" si="7"/>
        <v>12740</v>
      </c>
      <c r="H74" s="7">
        <f t="shared" si="7"/>
        <v>0</v>
      </c>
      <c r="I74" s="7">
        <f t="shared" si="7"/>
        <v>2925</v>
      </c>
      <c r="J74" s="7">
        <f t="shared" si="7"/>
        <v>8640</v>
      </c>
      <c r="K74" s="7">
        <f t="shared" si="7"/>
        <v>0</v>
      </c>
      <c r="L74" s="7">
        <f t="shared" si="7"/>
        <v>0</v>
      </c>
      <c r="M74" s="7">
        <f t="shared" si="7"/>
        <v>0</v>
      </c>
      <c r="N74" s="7">
        <f t="shared" si="7"/>
        <v>209</v>
      </c>
      <c r="O74" s="7">
        <f t="shared" si="7"/>
        <v>100620</v>
      </c>
      <c r="P74" s="7">
        <f t="shared" si="7"/>
        <v>2738.8</v>
      </c>
      <c r="Q74" s="7">
        <f t="shared" si="7"/>
        <v>1311.4920634920634</v>
      </c>
      <c r="R74" s="8">
        <f t="shared" si="4"/>
        <v>156314.99206349207</v>
      </c>
      <c r="S74" s="8">
        <f t="shared" si="5"/>
        <v>50310</v>
      </c>
      <c r="T74" s="8">
        <f>2205*R74/(area!C24*2.471)</f>
        <v>83.277319544213526</v>
      </c>
      <c r="U74" s="8">
        <f>2205*S74/(area!C24*2.471)</f>
        <v>26.80281584614492</v>
      </c>
    </row>
    <row r="75" spans="1:21" x14ac:dyDescent="0.2">
      <c r="A75" s="7">
        <f t="shared" si="2"/>
        <v>1986</v>
      </c>
      <c r="B75" s="7">
        <f t="shared" si="7"/>
        <v>10815</v>
      </c>
      <c r="C75" s="7">
        <f t="shared" si="7"/>
        <v>0</v>
      </c>
      <c r="D75" s="7">
        <f t="shared" si="7"/>
        <v>90.45</v>
      </c>
      <c r="E75" s="7">
        <f t="shared" si="7"/>
        <v>0</v>
      </c>
      <c r="F75" s="7">
        <f t="shared" si="7"/>
        <v>13560</v>
      </c>
      <c r="G75" s="7">
        <f t="shared" si="7"/>
        <v>8820</v>
      </c>
      <c r="H75" s="7">
        <f t="shared" si="7"/>
        <v>0</v>
      </c>
      <c r="I75" s="7">
        <f t="shared" si="7"/>
        <v>1867.5</v>
      </c>
      <c r="J75" s="7">
        <f t="shared" si="7"/>
        <v>5376</v>
      </c>
      <c r="K75" s="7">
        <f t="shared" si="7"/>
        <v>0</v>
      </c>
      <c r="L75" s="7">
        <f t="shared" si="7"/>
        <v>0</v>
      </c>
      <c r="M75" s="7">
        <f t="shared" si="7"/>
        <v>550</v>
      </c>
      <c r="N75" s="7">
        <f t="shared" si="7"/>
        <v>0</v>
      </c>
      <c r="O75" s="7">
        <f t="shared" si="7"/>
        <v>118950</v>
      </c>
      <c r="P75" s="7">
        <f t="shared" si="7"/>
        <v>2772.2</v>
      </c>
      <c r="Q75" s="7">
        <f t="shared" si="7"/>
        <v>1178.9931972789118</v>
      </c>
      <c r="R75" s="8">
        <f t="shared" si="4"/>
        <v>163980.14319727893</v>
      </c>
      <c r="S75" s="8">
        <f t="shared" si="5"/>
        <v>60025</v>
      </c>
      <c r="T75" s="8">
        <f>2205*R75/(area!C25*2.471)</f>
        <v>88.262609018571439</v>
      </c>
      <c r="U75" s="8">
        <f>2205*S75/(area!C25*2.471)</f>
        <v>32.308564945976116</v>
      </c>
    </row>
    <row r="76" spans="1:21" x14ac:dyDescent="0.2">
      <c r="A76" s="7">
        <f t="shared" si="2"/>
        <v>1987</v>
      </c>
      <c r="B76" s="7">
        <f t="shared" si="7"/>
        <v>9597</v>
      </c>
      <c r="C76" s="7">
        <f t="shared" si="7"/>
        <v>0</v>
      </c>
      <c r="D76" s="7">
        <f t="shared" si="7"/>
        <v>46.9</v>
      </c>
      <c r="E76" s="7">
        <f t="shared" si="7"/>
        <v>0</v>
      </c>
      <c r="F76" s="7">
        <f t="shared" si="7"/>
        <v>17640</v>
      </c>
      <c r="G76" s="7">
        <f t="shared" si="7"/>
        <v>9212</v>
      </c>
      <c r="H76" s="7">
        <f t="shared" si="7"/>
        <v>0</v>
      </c>
      <c r="I76" s="7">
        <f t="shared" si="7"/>
        <v>1755</v>
      </c>
      <c r="J76" s="7">
        <f t="shared" si="7"/>
        <v>5448</v>
      </c>
      <c r="K76" s="7">
        <f t="shared" si="7"/>
        <v>0</v>
      </c>
      <c r="L76" s="7">
        <f t="shared" si="7"/>
        <v>0</v>
      </c>
      <c r="M76" s="7">
        <f t="shared" si="7"/>
        <v>979</v>
      </c>
      <c r="N76" s="7">
        <f t="shared" si="7"/>
        <v>0</v>
      </c>
      <c r="O76" s="7">
        <f t="shared" si="7"/>
        <v>122460</v>
      </c>
      <c r="P76" s="7">
        <f t="shared" si="7"/>
        <v>2897.45</v>
      </c>
      <c r="Q76" s="7">
        <f t="shared" si="7"/>
        <v>1304.3809523809525</v>
      </c>
      <c r="R76" s="8">
        <f t="shared" si="4"/>
        <v>171339.73095238095</v>
      </c>
      <c r="S76" s="8">
        <f t="shared" si="5"/>
        <v>62209</v>
      </c>
      <c r="T76" s="8">
        <f>2205*R76/(area!C26*2.471)</f>
        <v>93.257940550856674</v>
      </c>
      <c r="U76" s="8">
        <f>2205*S76/(area!C26*2.471)</f>
        <v>33.859532704300797</v>
      </c>
    </row>
    <row r="77" spans="1:21" x14ac:dyDescent="0.2">
      <c r="A77" s="7">
        <f t="shared" si="2"/>
        <v>1988</v>
      </c>
      <c r="B77" s="7">
        <f t="shared" si="7"/>
        <v>9408</v>
      </c>
      <c r="C77" s="7">
        <f t="shared" si="7"/>
        <v>0</v>
      </c>
      <c r="D77" s="7">
        <f t="shared" si="7"/>
        <v>27.47</v>
      </c>
      <c r="E77" s="7">
        <f t="shared" si="7"/>
        <v>0</v>
      </c>
      <c r="F77" s="7">
        <f t="shared" si="7"/>
        <v>18840</v>
      </c>
      <c r="G77" s="7">
        <f t="shared" si="7"/>
        <v>7448.0000000000009</v>
      </c>
      <c r="H77" s="7">
        <f t="shared" si="7"/>
        <v>0</v>
      </c>
      <c r="I77" s="7">
        <f t="shared" si="7"/>
        <v>1755</v>
      </c>
      <c r="J77" s="7">
        <f t="shared" si="7"/>
        <v>6144</v>
      </c>
      <c r="K77" s="7">
        <f t="shared" si="7"/>
        <v>0</v>
      </c>
      <c r="L77" s="7">
        <f t="shared" si="7"/>
        <v>0</v>
      </c>
      <c r="M77" s="7">
        <f t="shared" si="7"/>
        <v>1573</v>
      </c>
      <c r="N77" s="7">
        <f t="shared" si="7"/>
        <v>0</v>
      </c>
      <c r="O77" s="7">
        <f t="shared" si="7"/>
        <v>112125</v>
      </c>
      <c r="P77" s="7">
        <f t="shared" si="7"/>
        <v>2613.5500000000002</v>
      </c>
      <c r="Q77" s="7">
        <f t="shared" si="7"/>
        <v>1222.8208616780046</v>
      </c>
      <c r="R77" s="8">
        <f t="shared" si="4"/>
        <v>161156.84086167801</v>
      </c>
      <c r="S77" s="8">
        <f t="shared" si="5"/>
        <v>57635.5</v>
      </c>
      <c r="T77" s="8">
        <f>2205*R77/(area!C27*2.471)</f>
        <v>89.555446170561666</v>
      </c>
      <c r="U77" s="8">
        <f>2205*S77/(area!C27*2.471)</f>
        <v>32.028258249326313</v>
      </c>
    </row>
    <row r="78" spans="1:21" x14ac:dyDescent="0.2">
      <c r="A78" s="7">
        <f t="shared" si="2"/>
        <v>1989</v>
      </c>
      <c r="B78" s="7">
        <f t="shared" si="7"/>
        <v>9387</v>
      </c>
      <c r="C78" s="7">
        <f t="shared" si="7"/>
        <v>0</v>
      </c>
      <c r="D78" s="7">
        <f t="shared" si="7"/>
        <v>28.14</v>
      </c>
      <c r="E78" s="7">
        <f t="shared" si="7"/>
        <v>0</v>
      </c>
      <c r="F78" s="7">
        <f t="shared" si="7"/>
        <v>19920</v>
      </c>
      <c r="G78" s="7">
        <f t="shared" si="7"/>
        <v>6615.0000000000009</v>
      </c>
      <c r="H78" s="7">
        <f t="shared" si="7"/>
        <v>0</v>
      </c>
      <c r="I78" s="7">
        <f t="shared" si="7"/>
        <v>1597.5</v>
      </c>
      <c r="J78" s="7">
        <f t="shared" si="7"/>
        <v>5952</v>
      </c>
      <c r="K78" s="7">
        <f t="shared" si="7"/>
        <v>0</v>
      </c>
      <c r="L78" s="7">
        <f t="shared" si="7"/>
        <v>0</v>
      </c>
      <c r="M78" s="7">
        <f t="shared" si="7"/>
        <v>2365</v>
      </c>
      <c r="N78" s="7">
        <f t="shared" si="7"/>
        <v>0</v>
      </c>
      <c r="O78" s="7">
        <f t="shared" si="7"/>
        <v>111930</v>
      </c>
      <c r="P78" s="7">
        <f t="shared" si="7"/>
        <v>2304.6</v>
      </c>
      <c r="Q78" s="7">
        <f t="shared" si="7"/>
        <v>1175.0748299319728</v>
      </c>
      <c r="R78" s="8">
        <f t="shared" si="4"/>
        <v>161274.314829932</v>
      </c>
      <c r="S78" s="8">
        <f t="shared" si="5"/>
        <v>58330</v>
      </c>
      <c r="T78" s="8">
        <f>2205*R78/(area!C28*2.471)</f>
        <v>91.045182555632934</v>
      </c>
      <c r="U78" s="8">
        <f>2205*S78/(area!C28*2.471)</f>
        <v>32.929394268828894</v>
      </c>
    </row>
    <row r="79" spans="1:21" x14ac:dyDescent="0.2">
      <c r="A79" s="7">
        <f t="shared" si="2"/>
        <v>1990</v>
      </c>
      <c r="B79" s="7">
        <f t="shared" si="7"/>
        <v>10290</v>
      </c>
      <c r="C79" s="7">
        <f t="shared" si="7"/>
        <v>0</v>
      </c>
      <c r="D79" s="7">
        <f t="shared" si="7"/>
        <v>39.53</v>
      </c>
      <c r="E79" s="7">
        <f t="shared" si="7"/>
        <v>0</v>
      </c>
      <c r="F79" s="7">
        <f t="shared" si="7"/>
        <v>22800</v>
      </c>
      <c r="G79" s="7">
        <f t="shared" si="7"/>
        <v>5978</v>
      </c>
      <c r="H79" s="7">
        <f t="shared" si="7"/>
        <v>0</v>
      </c>
      <c r="I79" s="7">
        <f t="shared" si="7"/>
        <v>1800</v>
      </c>
      <c r="J79" s="7">
        <f t="shared" si="7"/>
        <v>5712</v>
      </c>
      <c r="K79" s="7">
        <f t="shared" si="7"/>
        <v>0</v>
      </c>
      <c r="L79" s="7">
        <f t="shared" si="7"/>
        <v>0</v>
      </c>
      <c r="M79" s="7">
        <f t="shared" si="7"/>
        <v>2805</v>
      </c>
      <c r="N79" s="7">
        <f t="shared" si="7"/>
        <v>0</v>
      </c>
      <c r="O79" s="7">
        <f t="shared" si="7"/>
        <v>122850</v>
      </c>
      <c r="P79" s="7">
        <f t="shared" si="7"/>
        <v>2538.4</v>
      </c>
      <c r="Q79" s="7">
        <f t="shared" si="7"/>
        <v>1208.1632653061224</v>
      </c>
      <c r="R79" s="8">
        <f t="shared" si="4"/>
        <v>176021.09326530612</v>
      </c>
      <c r="S79" s="8">
        <f t="shared" si="5"/>
        <v>64230</v>
      </c>
      <c r="T79" s="8">
        <f>2205*R79/(area!C29*2.471)</f>
        <v>100.88147666306348</v>
      </c>
      <c r="U79" s="8">
        <f>2205*S79/(area!C29*2.471)</f>
        <v>36.811595280244205</v>
      </c>
    </row>
    <row r="80" spans="1:21" x14ac:dyDescent="0.2">
      <c r="A80" s="7">
        <f t="shared" si="2"/>
        <v>1991</v>
      </c>
      <c r="B80" s="7">
        <f t="shared" si="7"/>
        <v>9534</v>
      </c>
      <c r="C80" s="7">
        <f t="shared" si="7"/>
        <v>0</v>
      </c>
      <c r="D80" s="7">
        <f t="shared" si="7"/>
        <v>21.44</v>
      </c>
      <c r="E80" s="7">
        <f t="shared" si="7"/>
        <v>0</v>
      </c>
      <c r="F80" s="7">
        <f t="shared" si="7"/>
        <v>22440</v>
      </c>
      <c r="G80" s="7">
        <f t="shared" si="7"/>
        <v>4312</v>
      </c>
      <c r="H80" s="7">
        <f t="shared" si="7"/>
        <v>0</v>
      </c>
      <c r="I80" s="7">
        <f t="shared" si="7"/>
        <v>1642.5</v>
      </c>
      <c r="J80" s="7">
        <f t="shared" si="7"/>
        <v>4272</v>
      </c>
      <c r="K80" s="7">
        <f t="shared" si="7"/>
        <v>0</v>
      </c>
      <c r="L80" s="7">
        <f t="shared" si="7"/>
        <v>85</v>
      </c>
      <c r="M80" s="7">
        <f t="shared" si="7"/>
        <v>3630</v>
      </c>
      <c r="N80" s="7">
        <f t="shared" si="7"/>
        <v>0</v>
      </c>
      <c r="O80" s="7">
        <f t="shared" si="7"/>
        <v>77805</v>
      </c>
      <c r="P80" s="7">
        <f t="shared" si="7"/>
        <v>1800.26</v>
      </c>
      <c r="Q80" s="7">
        <f t="shared" si="7"/>
        <v>1155.0476190476193</v>
      </c>
      <c r="R80" s="8">
        <f t="shared" si="4"/>
        <v>126697.24761904762</v>
      </c>
      <c r="S80" s="8">
        <f t="shared" si="5"/>
        <v>42532.5</v>
      </c>
      <c r="T80" s="8">
        <f>2205*R80/(area!C30*2.471)</f>
        <v>73.387164283104497</v>
      </c>
      <c r="U80" s="8">
        <f>2205*S80/(area!C30*2.471)</f>
        <v>24.636206575350108</v>
      </c>
    </row>
    <row r="81" spans="1:21" x14ac:dyDescent="0.2">
      <c r="A81" s="7">
        <f t="shared" si="2"/>
        <v>1992</v>
      </c>
      <c r="B81" s="7">
        <f t="shared" si="7"/>
        <v>11760</v>
      </c>
      <c r="C81" s="7">
        <f t="shared" si="7"/>
        <v>250</v>
      </c>
      <c r="D81" s="7">
        <f t="shared" si="7"/>
        <v>6.3650000000000002</v>
      </c>
      <c r="E81" s="7">
        <f t="shared" si="7"/>
        <v>0</v>
      </c>
      <c r="F81" s="7">
        <f t="shared" si="7"/>
        <v>17160</v>
      </c>
      <c r="G81" s="7">
        <f t="shared" si="7"/>
        <v>4410</v>
      </c>
      <c r="H81" s="7">
        <f t="shared" si="7"/>
        <v>0</v>
      </c>
      <c r="I81" s="7">
        <f t="shared" si="7"/>
        <v>2047.5</v>
      </c>
      <c r="J81" s="7">
        <f t="shared" si="7"/>
        <v>6624</v>
      </c>
      <c r="K81" s="7">
        <f t="shared" si="7"/>
        <v>0</v>
      </c>
      <c r="L81" s="7">
        <f t="shared" si="7"/>
        <v>37.5</v>
      </c>
      <c r="M81" s="7">
        <f t="shared" si="7"/>
        <v>4620</v>
      </c>
      <c r="N81" s="7">
        <f t="shared" si="7"/>
        <v>0</v>
      </c>
      <c r="O81" s="7">
        <f t="shared" si="7"/>
        <v>83850</v>
      </c>
      <c r="P81" s="7">
        <f t="shared" si="7"/>
        <v>2012.35</v>
      </c>
      <c r="Q81" s="7">
        <f t="shared" si="7"/>
        <v>1478.0952380952381</v>
      </c>
      <c r="R81" s="8">
        <f t="shared" si="4"/>
        <v>134255.81023809523</v>
      </c>
      <c r="S81" s="8">
        <f t="shared" si="5"/>
        <v>46670</v>
      </c>
      <c r="T81" s="8">
        <f>2205*R81/(area!C31*2.471)</f>
        <v>76.850766046482235</v>
      </c>
      <c r="U81" s="8">
        <f>2205*S81/(area!C31*2.471)</f>
        <v>26.714860571238184</v>
      </c>
    </row>
    <row r="82" spans="1:21" x14ac:dyDescent="0.2">
      <c r="A82" s="7">
        <f t="shared" si="2"/>
        <v>1993</v>
      </c>
      <c r="B82" s="7">
        <f t="shared" si="7"/>
        <v>9135</v>
      </c>
      <c r="C82" s="7">
        <f t="shared" si="7"/>
        <v>270</v>
      </c>
      <c r="D82" s="7">
        <f t="shared" si="7"/>
        <v>12.06</v>
      </c>
      <c r="E82" s="7">
        <f t="shared" si="7"/>
        <v>0</v>
      </c>
      <c r="F82" s="7">
        <f t="shared" si="7"/>
        <v>22440</v>
      </c>
      <c r="G82" s="7">
        <f t="shared" si="7"/>
        <v>3920.0000000000005</v>
      </c>
      <c r="H82" s="7">
        <f t="shared" si="7"/>
        <v>0</v>
      </c>
      <c r="I82" s="7">
        <f t="shared" si="7"/>
        <v>2115</v>
      </c>
      <c r="J82" s="7">
        <f t="shared" si="7"/>
        <v>5400</v>
      </c>
      <c r="K82" s="7">
        <f t="shared" si="7"/>
        <v>0</v>
      </c>
      <c r="L82" s="7">
        <f t="shared" si="7"/>
        <v>20</v>
      </c>
      <c r="M82" s="7">
        <f t="shared" si="7"/>
        <v>5775</v>
      </c>
      <c r="N82" s="7">
        <f t="shared" si="7"/>
        <v>0</v>
      </c>
      <c r="O82" s="7">
        <f t="shared" si="7"/>
        <v>123825</v>
      </c>
      <c r="P82" s="7">
        <f t="shared" si="7"/>
        <v>1902.13</v>
      </c>
      <c r="Q82" s="7">
        <f t="shared" si="7"/>
        <v>1263.7460317460318</v>
      </c>
      <c r="R82" s="8">
        <f t="shared" si="4"/>
        <v>176077.93603174604</v>
      </c>
      <c r="S82" s="8">
        <f t="shared" si="5"/>
        <v>67822.5</v>
      </c>
      <c r="T82" s="8">
        <f>2205*R82/(area!C32*2.471)</f>
        <v>97.175717652084643</v>
      </c>
      <c r="U82" s="8">
        <f>2205*S82/(area!C32*2.471)</f>
        <v>37.430584768271245</v>
      </c>
    </row>
    <row r="83" spans="1:21" x14ac:dyDescent="0.2">
      <c r="A83" s="7">
        <f t="shared" si="2"/>
        <v>1994</v>
      </c>
      <c r="B83" s="7">
        <f t="shared" si="7"/>
        <v>7140</v>
      </c>
      <c r="C83" s="7">
        <f t="shared" si="7"/>
        <v>260</v>
      </c>
      <c r="D83" s="7">
        <f t="shared" si="7"/>
        <v>10.050000000000001</v>
      </c>
      <c r="E83" s="7">
        <f t="shared" si="7"/>
        <v>0</v>
      </c>
      <c r="F83" s="7">
        <f t="shared" si="7"/>
        <v>24240</v>
      </c>
      <c r="G83" s="7">
        <f t="shared" si="7"/>
        <v>3136</v>
      </c>
      <c r="H83" s="7">
        <f t="shared" si="7"/>
        <v>0</v>
      </c>
      <c r="I83" s="7">
        <f t="shared" si="7"/>
        <v>1935</v>
      </c>
      <c r="J83" s="7">
        <f t="shared" si="7"/>
        <v>4392</v>
      </c>
      <c r="K83" s="7">
        <f t="shared" si="7"/>
        <v>0</v>
      </c>
      <c r="L83" s="7">
        <f t="shared" si="7"/>
        <v>55</v>
      </c>
      <c r="M83" s="7">
        <f t="shared" si="7"/>
        <v>9515</v>
      </c>
      <c r="N83" s="7">
        <f t="shared" si="7"/>
        <v>0</v>
      </c>
      <c r="O83" s="7">
        <f t="shared" si="7"/>
        <v>113100</v>
      </c>
      <c r="P83" s="7">
        <f t="shared" si="7"/>
        <v>1755.17</v>
      </c>
      <c r="Q83" s="7">
        <f t="shared" si="7"/>
        <v>1254.1678004535147</v>
      </c>
      <c r="R83" s="8">
        <f t="shared" si="4"/>
        <v>166792.38780045352</v>
      </c>
      <c r="S83" s="8">
        <f t="shared" si="5"/>
        <v>66195</v>
      </c>
      <c r="T83" s="8">
        <f>2205*R83/(area!C33*2.471)</f>
        <v>92.994342417835298</v>
      </c>
      <c r="U83" s="8">
        <f>2205*S83/(area!C33*2.471)</f>
        <v>36.906723247545415</v>
      </c>
    </row>
    <row r="84" spans="1:21" x14ac:dyDescent="0.2">
      <c r="A84" s="7">
        <f t="shared" si="2"/>
        <v>1995</v>
      </c>
      <c r="B84" s="7">
        <f t="shared" si="7"/>
        <v>7350</v>
      </c>
      <c r="C84" s="7">
        <f t="shared" si="7"/>
        <v>495</v>
      </c>
      <c r="D84" s="7">
        <f t="shared" si="7"/>
        <v>26.8</v>
      </c>
      <c r="E84" s="7">
        <f t="shared" si="7"/>
        <v>0</v>
      </c>
      <c r="F84" s="7">
        <f t="shared" si="7"/>
        <v>24360</v>
      </c>
      <c r="G84" s="7">
        <f t="shared" si="7"/>
        <v>3724.0000000000005</v>
      </c>
      <c r="H84" s="7">
        <f t="shared" si="7"/>
        <v>0</v>
      </c>
      <c r="I84" s="7">
        <f t="shared" si="7"/>
        <v>2070</v>
      </c>
      <c r="J84" s="7">
        <f t="shared" si="7"/>
        <v>4200</v>
      </c>
      <c r="K84" s="7">
        <f t="shared" si="7"/>
        <v>0</v>
      </c>
      <c r="L84" s="7">
        <f t="shared" si="7"/>
        <v>50</v>
      </c>
      <c r="M84" s="7">
        <f t="shared" si="7"/>
        <v>13750</v>
      </c>
      <c r="N84" s="7">
        <f t="shared" si="7"/>
        <v>0</v>
      </c>
      <c r="O84" s="7">
        <f t="shared" si="7"/>
        <v>115050</v>
      </c>
      <c r="P84" s="7">
        <f t="shared" si="7"/>
        <v>1659.98</v>
      </c>
      <c r="Q84" s="7">
        <f t="shared" si="7"/>
        <v>1372.5895691609978</v>
      </c>
      <c r="R84" s="8">
        <f t="shared" si="4"/>
        <v>174108.369569161</v>
      </c>
      <c r="S84" s="8">
        <f t="shared" si="5"/>
        <v>71522.5</v>
      </c>
      <c r="T84" s="8">
        <f>2205*R84/(area!C34*2.471)</f>
        <v>97.739424345785523</v>
      </c>
      <c r="U84" s="8">
        <f>2205*S84/(area!C34*2.471)</f>
        <v>40.150671648180492</v>
      </c>
    </row>
    <row r="85" spans="1:21" x14ac:dyDescent="0.2">
      <c r="A85" s="7">
        <f t="shared" si="2"/>
        <v>1996</v>
      </c>
      <c r="B85" s="7">
        <f t="shared" si="7"/>
        <v>7455</v>
      </c>
      <c r="C85" s="7">
        <f t="shared" si="7"/>
        <v>490</v>
      </c>
      <c r="D85" s="7">
        <f t="shared" si="7"/>
        <v>24.79</v>
      </c>
      <c r="E85" s="7">
        <f t="shared" si="7"/>
        <v>192</v>
      </c>
      <c r="F85" s="7">
        <f t="shared" si="7"/>
        <v>27600</v>
      </c>
      <c r="G85" s="7">
        <f t="shared" si="7"/>
        <v>5292</v>
      </c>
      <c r="H85" s="7">
        <f t="shared" si="7"/>
        <v>0</v>
      </c>
      <c r="I85" s="7">
        <f t="shared" si="7"/>
        <v>2047.5</v>
      </c>
      <c r="J85" s="7">
        <f t="shared" si="7"/>
        <v>4440</v>
      </c>
      <c r="K85" s="7">
        <f t="shared" si="7"/>
        <v>0</v>
      </c>
      <c r="L85" s="7">
        <f t="shared" si="7"/>
        <v>60</v>
      </c>
      <c r="M85" s="7">
        <f t="shared" si="7"/>
        <v>14300</v>
      </c>
      <c r="N85" s="7">
        <f t="shared" si="7"/>
        <v>0</v>
      </c>
      <c r="O85" s="7">
        <f t="shared" si="7"/>
        <v>111150</v>
      </c>
      <c r="P85" s="7">
        <f t="shared" si="7"/>
        <v>1544.75</v>
      </c>
      <c r="Q85" s="7">
        <f t="shared" si="7"/>
        <v>1487.6734693877552</v>
      </c>
      <c r="R85" s="8">
        <f t="shared" si="4"/>
        <v>176083.71346938776</v>
      </c>
      <c r="S85" s="8">
        <f t="shared" si="5"/>
        <v>70120</v>
      </c>
      <c r="T85" s="8">
        <f>2205*R85/(area!C35*2.471)</f>
        <v>96.01274641908995</v>
      </c>
      <c r="U85" s="8">
        <f>2205*S85/(area!C35*2.471)</f>
        <v>38.234165138032601</v>
      </c>
    </row>
    <row r="86" spans="1:21" x14ac:dyDescent="0.2">
      <c r="A86" s="7">
        <f t="shared" si="2"/>
        <v>1997</v>
      </c>
      <c r="B86" s="7">
        <f t="shared" si="7"/>
        <v>8715</v>
      </c>
      <c r="C86" s="7">
        <f t="shared" si="7"/>
        <v>515</v>
      </c>
      <c r="D86" s="7">
        <f t="shared" si="7"/>
        <v>18.09</v>
      </c>
      <c r="E86" s="7">
        <f t="shared" si="7"/>
        <v>352</v>
      </c>
      <c r="F86" s="7">
        <f t="shared" si="7"/>
        <v>26160</v>
      </c>
      <c r="G86" s="7">
        <f t="shared" si="7"/>
        <v>6712.0200000000013</v>
      </c>
      <c r="H86" s="7">
        <f t="shared" si="7"/>
        <v>0</v>
      </c>
      <c r="I86" s="7">
        <f t="shared" si="7"/>
        <v>2092.5</v>
      </c>
      <c r="J86" s="7">
        <f t="shared" si="7"/>
        <v>4680</v>
      </c>
      <c r="K86" s="7">
        <f t="shared" si="7"/>
        <v>0</v>
      </c>
      <c r="L86" s="7">
        <f t="shared" si="7"/>
        <v>52.5</v>
      </c>
      <c r="M86" s="7">
        <f t="shared" si="7"/>
        <v>18535</v>
      </c>
      <c r="N86" s="7">
        <f t="shared" si="7"/>
        <v>0</v>
      </c>
      <c r="O86" s="7">
        <f t="shared" si="7"/>
        <v>93598.05</v>
      </c>
      <c r="P86" s="7">
        <f t="shared" si="7"/>
        <v>1362.72</v>
      </c>
      <c r="Q86" s="7">
        <f t="shared" si="7"/>
        <v>1455.6009070294785</v>
      </c>
      <c r="R86" s="8">
        <f t="shared" si="4"/>
        <v>164248.48090702947</v>
      </c>
      <c r="S86" s="8">
        <f t="shared" si="5"/>
        <v>65591.524999999994</v>
      </c>
      <c r="T86" s="8">
        <f>2205*R86/(area!C36*2.471)</f>
        <v>89.463236342505695</v>
      </c>
      <c r="U86" s="8">
        <f>2205*S86/(area!C36*2.471)</f>
        <v>35.726541096364151</v>
      </c>
    </row>
    <row r="87" spans="1:21" x14ac:dyDescent="0.2">
      <c r="A87" s="7">
        <f t="shared" si="2"/>
        <v>1998</v>
      </c>
      <c r="B87" s="7">
        <f t="shared" si="7"/>
        <v>8925</v>
      </c>
      <c r="C87" s="7">
        <f t="shared" si="7"/>
        <v>520</v>
      </c>
      <c r="D87" s="7">
        <f t="shared" si="7"/>
        <v>4.0199999999999996</v>
      </c>
      <c r="E87" s="7">
        <f t="shared" si="7"/>
        <v>592</v>
      </c>
      <c r="F87" s="7">
        <f t="shared" si="7"/>
        <v>32280</v>
      </c>
      <c r="G87" s="7">
        <f t="shared" si="7"/>
        <v>7449.9600000000009</v>
      </c>
      <c r="H87" s="7">
        <f t="shared" si="7"/>
        <v>0</v>
      </c>
      <c r="I87" s="7">
        <f t="shared" si="7"/>
        <v>2317.5</v>
      </c>
      <c r="J87" s="7">
        <f t="shared" si="7"/>
        <v>4728</v>
      </c>
      <c r="K87" s="7">
        <f t="shared" si="7"/>
        <v>0</v>
      </c>
      <c r="L87" s="7">
        <f t="shared" si="7"/>
        <v>70</v>
      </c>
      <c r="M87" s="7">
        <f t="shared" si="7"/>
        <v>21450</v>
      </c>
      <c r="N87" s="7">
        <f t="shared" si="7"/>
        <v>0</v>
      </c>
      <c r="O87" s="7">
        <f t="shared" si="7"/>
        <v>83851.95</v>
      </c>
      <c r="P87" s="7">
        <f t="shared" si="7"/>
        <v>1177.3499999999999</v>
      </c>
      <c r="Q87" s="7">
        <f t="shared" si="7"/>
        <v>1519.7460317460318</v>
      </c>
      <c r="R87" s="8">
        <f t="shared" si="4"/>
        <v>164885.52603174603</v>
      </c>
      <c r="S87" s="8">
        <f t="shared" si="5"/>
        <v>63635.974999999999</v>
      </c>
      <c r="T87" s="8">
        <f>2205*R87/(area!C37*2.471)</f>
        <v>90.473169770923363</v>
      </c>
      <c r="U87" s="8">
        <f>2205*S87/(area!C37*2.471)</f>
        <v>34.917245365762128</v>
      </c>
    </row>
    <row r="88" spans="1:21" x14ac:dyDescent="0.2">
      <c r="A88" s="7">
        <f t="shared" si="2"/>
        <v>1999</v>
      </c>
      <c r="B88" s="7">
        <f t="shared" si="7"/>
        <v>8715</v>
      </c>
      <c r="C88" s="7">
        <f t="shared" si="7"/>
        <v>725</v>
      </c>
      <c r="D88" s="7">
        <f t="shared" si="7"/>
        <v>5.36</v>
      </c>
      <c r="E88" s="7">
        <f t="shared" si="7"/>
        <v>864</v>
      </c>
      <c r="F88" s="7">
        <f t="shared" si="7"/>
        <v>36300</v>
      </c>
      <c r="G88" s="7">
        <f t="shared" si="7"/>
        <v>7348.0400000000009</v>
      </c>
      <c r="H88" s="7">
        <f t="shared" si="7"/>
        <v>0</v>
      </c>
      <c r="I88" s="7">
        <f t="shared" si="7"/>
        <v>2205</v>
      </c>
      <c r="J88" s="7">
        <f t="shared" si="7"/>
        <v>4560</v>
      </c>
      <c r="K88" s="7">
        <f t="shared" si="7"/>
        <v>0</v>
      </c>
      <c r="L88" s="7">
        <f t="shared" si="7"/>
        <v>77.5</v>
      </c>
      <c r="M88" s="7">
        <f t="shared" si="7"/>
        <v>23925</v>
      </c>
      <c r="N88" s="7">
        <f t="shared" si="7"/>
        <v>0</v>
      </c>
      <c r="O88" s="7">
        <f t="shared" si="7"/>
        <v>82878.899999999994</v>
      </c>
      <c r="P88" s="7">
        <f t="shared" si="7"/>
        <v>1187.3699999999999</v>
      </c>
      <c r="Q88" s="7">
        <f t="shared" si="7"/>
        <v>1471.7097505668935</v>
      </c>
      <c r="R88" s="8">
        <f t="shared" si="4"/>
        <v>170262.87975056688</v>
      </c>
      <c r="S88" s="8">
        <f t="shared" si="5"/>
        <v>65726.95</v>
      </c>
      <c r="T88" s="8">
        <f>2205*R88/(area!C38*2.471)</f>
        <v>92.025384903645943</v>
      </c>
      <c r="U88" s="8">
        <f>2205*S88/(area!C38*2.471)</f>
        <v>35.524759602056207</v>
      </c>
    </row>
    <row r="89" spans="1:21" x14ac:dyDescent="0.2">
      <c r="A89" s="7">
        <f t="shared" si="2"/>
        <v>2000</v>
      </c>
      <c r="B89" s="7">
        <f t="shared" si="7"/>
        <v>8505</v>
      </c>
      <c r="C89" s="7">
        <f t="shared" si="7"/>
        <v>725</v>
      </c>
      <c r="D89" s="7">
        <f t="shared" si="7"/>
        <v>6.7</v>
      </c>
      <c r="E89" s="7">
        <f t="shared" si="7"/>
        <v>336</v>
      </c>
      <c r="F89" s="7">
        <f t="shared" si="7"/>
        <v>24480</v>
      </c>
      <c r="G89" s="7">
        <f t="shared" si="7"/>
        <v>5094.04</v>
      </c>
      <c r="H89" s="7">
        <f t="shared" si="7"/>
        <v>0</v>
      </c>
      <c r="I89" s="7">
        <f t="shared" si="7"/>
        <v>1777.5</v>
      </c>
      <c r="J89" s="7">
        <f t="shared" si="7"/>
        <v>4320</v>
      </c>
      <c r="K89" s="7">
        <f t="shared" si="7"/>
        <v>0</v>
      </c>
      <c r="L89" s="7">
        <f t="shared" si="7"/>
        <v>77.5</v>
      </c>
      <c r="M89" s="7">
        <f t="shared" si="7"/>
        <v>21175</v>
      </c>
      <c r="N89" s="7">
        <f t="shared" si="7"/>
        <v>0</v>
      </c>
      <c r="O89" s="7">
        <f t="shared" si="7"/>
        <v>79269.45</v>
      </c>
      <c r="P89" s="7">
        <f t="shared" si="7"/>
        <v>1482.96</v>
      </c>
      <c r="Q89" s="7">
        <f t="shared" ref="Q89" si="8">Q$55*Q39/1000</f>
        <v>1518.0045351473923</v>
      </c>
      <c r="R89" s="8">
        <f t="shared" si="4"/>
        <v>148767.15453514739</v>
      </c>
      <c r="S89" s="8">
        <f t="shared" si="5"/>
        <v>61172.224999999999</v>
      </c>
      <c r="T89" s="8">
        <f>2205*R89/(area!C39*2.471)</f>
        <v>82.139211949123364</v>
      </c>
      <c r="U89" s="8">
        <f>2205*S89/(area!C39*2.471)</f>
        <v>33.775186265912971</v>
      </c>
    </row>
    <row r="90" spans="1:21" x14ac:dyDescent="0.2">
      <c r="A90" s="7">
        <f t="shared" si="2"/>
        <v>2001</v>
      </c>
      <c r="B90" s="7">
        <f t="shared" ref="B90:Q102" si="9">B$55*B40/1000</f>
        <v>10920</v>
      </c>
      <c r="C90" s="7">
        <f t="shared" si="9"/>
        <v>625</v>
      </c>
      <c r="D90" s="7">
        <f t="shared" si="9"/>
        <v>5.36</v>
      </c>
      <c r="E90" s="7">
        <f t="shared" si="9"/>
        <v>243.2</v>
      </c>
      <c r="F90" s="7">
        <f t="shared" si="9"/>
        <v>35820</v>
      </c>
      <c r="G90" s="7">
        <f t="shared" si="9"/>
        <v>7201.0400000000009</v>
      </c>
      <c r="H90" s="7">
        <f t="shared" si="9"/>
        <v>0</v>
      </c>
      <c r="I90" s="7">
        <f t="shared" si="9"/>
        <v>2092.5</v>
      </c>
      <c r="J90" s="7">
        <f t="shared" si="9"/>
        <v>5232</v>
      </c>
      <c r="K90" s="7">
        <f t="shared" si="9"/>
        <v>0</v>
      </c>
      <c r="L90" s="7">
        <f t="shared" si="9"/>
        <v>105</v>
      </c>
      <c r="M90" s="7">
        <f t="shared" si="9"/>
        <v>17325</v>
      </c>
      <c r="N90" s="7">
        <f t="shared" si="9"/>
        <v>0</v>
      </c>
      <c r="O90" s="7">
        <f t="shared" si="9"/>
        <v>72157.8</v>
      </c>
      <c r="P90" s="7">
        <f t="shared" si="9"/>
        <v>1903.8</v>
      </c>
      <c r="Q90" s="7">
        <f t="shared" si="9"/>
        <v>1533.8231292517007</v>
      </c>
      <c r="R90" s="8">
        <f t="shared" si="4"/>
        <v>155164.5231292517</v>
      </c>
      <c r="S90" s="8">
        <f t="shared" si="5"/>
        <v>53716.4</v>
      </c>
      <c r="T90" s="8">
        <f>2205*R90/(area!C40*2.471)</f>
        <v>80.579628223892044</v>
      </c>
      <c r="U90" s="8">
        <f>2205*S90/(area!C40*2.471)</f>
        <v>27.895858242803914</v>
      </c>
    </row>
    <row r="91" spans="1:21" x14ac:dyDescent="0.2">
      <c r="A91" s="7">
        <f t="shared" si="2"/>
        <v>2002</v>
      </c>
      <c r="B91" s="7">
        <f t="shared" si="9"/>
        <v>10395</v>
      </c>
      <c r="C91" s="7">
        <f t="shared" si="9"/>
        <v>900</v>
      </c>
      <c r="D91" s="7">
        <f t="shared" si="9"/>
        <v>8.7100000000000009</v>
      </c>
      <c r="E91" s="7">
        <f t="shared" si="9"/>
        <v>416</v>
      </c>
      <c r="F91" s="7">
        <f t="shared" si="9"/>
        <v>37200</v>
      </c>
      <c r="G91" s="7">
        <f t="shared" si="9"/>
        <v>6859.0200000000013</v>
      </c>
      <c r="H91" s="7">
        <f t="shared" si="9"/>
        <v>0</v>
      </c>
      <c r="I91" s="7">
        <f t="shared" si="9"/>
        <v>1665</v>
      </c>
      <c r="J91" s="7">
        <f t="shared" si="9"/>
        <v>6480</v>
      </c>
      <c r="K91" s="7">
        <f t="shared" si="9"/>
        <v>0</v>
      </c>
      <c r="L91" s="7">
        <f t="shared" si="9"/>
        <v>75</v>
      </c>
      <c r="M91" s="7">
        <f t="shared" si="9"/>
        <v>17325</v>
      </c>
      <c r="N91" s="7">
        <f t="shared" si="9"/>
        <v>0</v>
      </c>
      <c r="O91" s="7">
        <f t="shared" si="9"/>
        <v>73608.600000000006</v>
      </c>
      <c r="P91" s="7">
        <f t="shared" si="9"/>
        <v>2429.85</v>
      </c>
      <c r="Q91" s="7">
        <f t="shared" si="9"/>
        <v>1461.6961451247166</v>
      </c>
      <c r="R91" s="8">
        <f t="shared" si="4"/>
        <v>158823.87614512473</v>
      </c>
      <c r="S91" s="8">
        <f t="shared" si="5"/>
        <v>54579.3</v>
      </c>
      <c r="T91" s="8">
        <f>2205*R91/(area!C41*2.471)</f>
        <v>80.463214602946167</v>
      </c>
      <c r="U91" s="8">
        <f>2205*S91/(area!C41*2.471)</f>
        <v>27.650917704374294</v>
      </c>
    </row>
    <row r="92" spans="1:21" x14ac:dyDescent="0.2">
      <c r="A92" s="7">
        <f t="shared" si="2"/>
        <v>2003</v>
      </c>
      <c r="B92" s="7">
        <f t="shared" si="9"/>
        <v>8610</v>
      </c>
      <c r="C92" s="7">
        <f t="shared" si="9"/>
        <v>1050</v>
      </c>
      <c r="D92" s="7">
        <f t="shared" si="9"/>
        <v>11.39</v>
      </c>
      <c r="E92" s="7">
        <f t="shared" si="9"/>
        <v>768</v>
      </c>
      <c r="F92" s="7">
        <f t="shared" si="9"/>
        <v>42000</v>
      </c>
      <c r="G92" s="7">
        <f t="shared" si="9"/>
        <v>7103.5300000000007</v>
      </c>
      <c r="H92" s="7">
        <f t="shared" si="9"/>
        <v>0</v>
      </c>
      <c r="I92" s="7">
        <f t="shared" si="9"/>
        <v>1530</v>
      </c>
      <c r="J92" s="7">
        <f t="shared" si="9"/>
        <v>6720</v>
      </c>
      <c r="K92" s="7">
        <f t="shared" si="9"/>
        <v>0</v>
      </c>
      <c r="L92" s="7">
        <f t="shared" si="9"/>
        <v>75</v>
      </c>
      <c r="M92" s="7">
        <f t="shared" si="9"/>
        <v>21450</v>
      </c>
      <c r="N92" s="7">
        <f t="shared" si="9"/>
        <v>0</v>
      </c>
      <c r="O92" s="7">
        <f t="shared" si="9"/>
        <v>72635.55</v>
      </c>
      <c r="P92" s="7">
        <f t="shared" si="9"/>
        <v>2872.4</v>
      </c>
      <c r="Q92" s="7">
        <f t="shared" si="9"/>
        <v>1687.074829931973</v>
      </c>
      <c r="R92" s="8">
        <f t="shared" si="4"/>
        <v>166512.94482993198</v>
      </c>
      <c r="S92" s="8">
        <f t="shared" si="5"/>
        <v>58292.775000000001</v>
      </c>
      <c r="T92" s="8">
        <f>2205*R92/(area!C42*2.471)</f>
        <v>82.641213267068693</v>
      </c>
      <c r="U92" s="8">
        <f>2205*S92/(area!C42*2.471)</f>
        <v>28.930997861004066</v>
      </c>
    </row>
    <row r="93" spans="1:21" x14ac:dyDescent="0.2">
      <c r="A93" s="7">
        <f t="shared" si="2"/>
        <v>2004</v>
      </c>
      <c r="B93" s="7">
        <f t="shared" si="9"/>
        <v>7728</v>
      </c>
      <c r="C93" s="7">
        <f t="shared" si="9"/>
        <v>1000</v>
      </c>
      <c r="D93" s="7">
        <f t="shared" si="9"/>
        <v>0</v>
      </c>
      <c r="E93" s="7">
        <f t="shared" si="9"/>
        <v>992</v>
      </c>
      <c r="F93" s="7">
        <f t="shared" si="9"/>
        <v>41400</v>
      </c>
      <c r="G93" s="7">
        <f t="shared" si="9"/>
        <v>8699.4599999999991</v>
      </c>
      <c r="H93" s="7">
        <f t="shared" si="9"/>
        <v>0</v>
      </c>
      <c r="I93" s="7">
        <f t="shared" si="9"/>
        <v>1575</v>
      </c>
      <c r="J93" s="7">
        <f t="shared" si="9"/>
        <v>6672</v>
      </c>
      <c r="K93" s="7">
        <f t="shared" si="9"/>
        <v>0</v>
      </c>
      <c r="L93" s="7">
        <f t="shared" si="9"/>
        <v>62.5</v>
      </c>
      <c r="M93" s="7">
        <f t="shared" si="9"/>
        <v>28600</v>
      </c>
      <c r="N93" s="7">
        <f t="shared" si="9"/>
        <v>0</v>
      </c>
      <c r="O93" s="7">
        <f t="shared" si="9"/>
        <v>77996.100000000006</v>
      </c>
      <c r="P93" s="7">
        <f t="shared" si="9"/>
        <v>2730.45</v>
      </c>
      <c r="Q93" s="7">
        <f t="shared" si="9"/>
        <v>1780.0997732426306</v>
      </c>
      <c r="R93" s="8">
        <f t="shared" si="4"/>
        <v>179235.60977324264</v>
      </c>
      <c r="S93" s="8">
        <f t="shared" si="5"/>
        <v>68098.05</v>
      </c>
      <c r="T93" s="8">
        <f>2205*R93/(area!C43*2.471)</f>
        <v>88.970018419178814</v>
      </c>
      <c r="U93" s="8">
        <f>2205*S93/(area!C43*2.471)</f>
        <v>33.802907639141679</v>
      </c>
    </row>
    <row r="94" spans="1:21" x14ac:dyDescent="0.2">
      <c r="A94" s="7">
        <f t="shared" si="2"/>
        <v>2005</v>
      </c>
      <c r="B94" s="7">
        <f t="shared" si="9"/>
        <v>7140</v>
      </c>
      <c r="C94" s="7">
        <f t="shared" si="9"/>
        <v>910</v>
      </c>
      <c r="D94" s="7">
        <f t="shared" si="9"/>
        <v>0</v>
      </c>
      <c r="E94" s="7">
        <f t="shared" si="9"/>
        <v>832</v>
      </c>
      <c r="F94" s="7">
        <f t="shared" si="9"/>
        <v>40200</v>
      </c>
      <c r="G94" s="7">
        <f t="shared" si="9"/>
        <v>8819.51</v>
      </c>
      <c r="H94" s="7">
        <f t="shared" si="9"/>
        <v>0</v>
      </c>
      <c r="I94" s="7">
        <f t="shared" si="9"/>
        <v>1462.5</v>
      </c>
      <c r="J94" s="7">
        <f t="shared" si="9"/>
        <v>6360</v>
      </c>
      <c r="K94" s="7">
        <f t="shared" si="9"/>
        <v>0</v>
      </c>
      <c r="L94" s="7">
        <f t="shared" si="9"/>
        <v>30</v>
      </c>
      <c r="M94" s="7">
        <f t="shared" si="9"/>
        <v>27775</v>
      </c>
      <c r="N94" s="7">
        <f t="shared" si="9"/>
        <v>0</v>
      </c>
      <c r="O94" s="7">
        <f t="shared" si="9"/>
        <v>76050</v>
      </c>
      <c r="P94" s="7">
        <f t="shared" si="9"/>
        <v>2702.06</v>
      </c>
      <c r="Q94" s="7">
        <f t="shared" si="9"/>
        <v>1563.5736961451248</v>
      </c>
      <c r="R94" s="8">
        <f t="shared" si="4"/>
        <v>173844.64369614513</v>
      </c>
      <c r="S94" s="8">
        <f t="shared" si="5"/>
        <v>66255</v>
      </c>
      <c r="T94" s="8">
        <f>2205*R94/(area!C44*2.471)</f>
        <v>86.232349638801622</v>
      </c>
      <c r="U94" s="8">
        <f>2205*S94/(area!C44*2.471)</f>
        <v>32.864540453169511</v>
      </c>
    </row>
    <row r="95" spans="1:21" x14ac:dyDescent="0.2">
      <c r="A95" s="7">
        <f t="shared" si="2"/>
        <v>2006</v>
      </c>
      <c r="B95" s="7">
        <f t="shared" si="9"/>
        <v>6331.5</v>
      </c>
      <c r="C95" s="7">
        <f t="shared" si="9"/>
        <v>620</v>
      </c>
      <c r="D95" s="7">
        <f t="shared" si="9"/>
        <v>0</v>
      </c>
      <c r="E95" s="7">
        <f t="shared" si="9"/>
        <v>377.6</v>
      </c>
      <c r="F95" s="7">
        <f t="shared" si="9"/>
        <v>32400</v>
      </c>
      <c r="G95" s="7">
        <f t="shared" si="9"/>
        <v>9997.4699999999993</v>
      </c>
      <c r="H95" s="7">
        <f t="shared" si="9"/>
        <v>0</v>
      </c>
      <c r="I95" s="7">
        <f t="shared" si="9"/>
        <v>1311.75</v>
      </c>
      <c r="J95" s="7">
        <f t="shared" si="9"/>
        <v>6480</v>
      </c>
      <c r="K95" s="7">
        <f t="shared" si="9"/>
        <v>0</v>
      </c>
      <c r="L95" s="7">
        <f t="shared" si="9"/>
        <v>110</v>
      </c>
      <c r="M95" s="7">
        <f t="shared" si="9"/>
        <v>29425</v>
      </c>
      <c r="N95" s="7">
        <f t="shared" si="9"/>
        <v>0</v>
      </c>
      <c r="O95" s="7">
        <f t="shared" si="9"/>
        <v>86769.15</v>
      </c>
      <c r="P95" s="7">
        <f t="shared" si="9"/>
        <v>2678.68</v>
      </c>
      <c r="Q95" s="7">
        <f t="shared" si="9"/>
        <v>1692.4444444444446</v>
      </c>
      <c r="R95" s="8">
        <f t="shared" si="4"/>
        <v>178193.59444444443</v>
      </c>
      <c r="S95" s="8">
        <f t="shared" si="5"/>
        <v>73119.574999999997</v>
      </c>
      <c r="T95" s="8">
        <f>2205*R95/(area!C45*2.471)</f>
        <v>88.867311998691079</v>
      </c>
      <c r="U95" s="8">
        <f>2205*S95/(area!C45*2.471)</f>
        <v>36.465621028608638</v>
      </c>
    </row>
    <row r="96" spans="1:21" x14ac:dyDescent="0.2">
      <c r="A96" s="7">
        <f t="shared" si="2"/>
        <v>2007</v>
      </c>
      <c r="B96" s="7">
        <f t="shared" si="9"/>
        <v>6468</v>
      </c>
      <c r="C96" s="7">
        <f t="shared" si="9"/>
        <v>625</v>
      </c>
      <c r="D96" s="7">
        <f t="shared" si="9"/>
        <v>0</v>
      </c>
      <c r="E96" s="7">
        <f t="shared" si="9"/>
        <v>592</v>
      </c>
      <c r="F96" s="7">
        <f t="shared" si="9"/>
        <v>49200</v>
      </c>
      <c r="G96" s="7">
        <f t="shared" si="9"/>
        <v>9210.5300000000007</v>
      </c>
      <c r="H96" s="7">
        <f t="shared" si="9"/>
        <v>0</v>
      </c>
      <c r="I96" s="7">
        <f t="shared" si="9"/>
        <v>1575</v>
      </c>
      <c r="J96" s="7">
        <f t="shared" si="9"/>
        <v>6720</v>
      </c>
      <c r="K96" s="7">
        <f t="shared" si="9"/>
        <v>0</v>
      </c>
      <c r="L96" s="7">
        <f t="shared" si="9"/>
        <v>0</v>
      </c>
      <c r="M96" s="7">
        <f t="shared" si="9"/>
        <v>25960</v>
      </c>
      <c r="N96" s="7">
        <f t="shared" si="9"/>
        <v>0</v>
      </c>
      <c r="O96" s="7">
        <f t="shared" si="9"/>
        <v>77996.100000000006</v>
      </c>
      <c r="P96" s="7">
        <f t="shared" si="9"/>
        <v>2900.79</v>
      </c>
      <c r="Q96" s="7">
        <f t="shared" si="9"/>
        <v>1850.049886621315</v>
      </c>
      <c r="R96" s="8">
        <f t="shared" si="4"/>
        <v>183097.46988662131</v>
      </c>
      <c r="S96" s="8">
        <f t="shared" si="5"/>
        <v>65270.55</v>
      </c>
      <c r="T96" s="8">
        <f>2205*R96/(area!C46*2.471)</f>
        <v>90.419578932200395</v>
      </c>
      <c r="U96" s="8">
        <f>2205*S96/(area!C46*2.471)</f>
        <v>32.232753687572192</v>
      </c>
    </row>
    <row r="97" spans="1:21" x14ac:dyDescent="0.2">
      <c r="A97" s="7">
        <f t="shared" si="2"/>
        <v>2008</v>
      </c>
      <c r="B97" s="7">
        <f t="shared" si="9"/>
        <v>5418</v>
      </c>
      <c r="C97" s="7">
        <f t="shared" si="9"/>
        <v>550</v>
      </c>
      <c r="D97" s="7">
        <f t="shared" si="9"/>
        <v>0</v>
      </c>
      <c r="E97" s="7">
        <f t="shared" si="9"/>
        <v>1120</v>
      </c>
      <c r="F97" s="7">
        <f t="shared" si="9"/>
        <v>37800</v>
      </c>
      <c r="G97" s="7">
        <f t="shared" si="9"/>
        <v>8206.0300000000007</v>
      </c>
      <c r="H97" s="7">
        <f t="shared" si="9"/>
        <v>0</v>
      </c>
      <c r="I97" s="7">
        <f t="shared" si="9"/>
        <v>1080</v>
      </c>
      <c r="J97" s="7">
        <f t="shared" si="9"/>
        <v>4920</v>
      </c>
      <c r="K97" s="7">
        <f t="shared" si="9"/>
        <v>0</v>
      </c>
      <c r="L97" s="7">
        <f t="shared" si="9"/>
        <v>0</v>
      </c>
      <c r="M97" s="7">
        <f t="shared" si="9"/>
        <v>33000</v>
      </c>
      <c r="N97" s="7">
        <f t="shared" si="9"/>
        <v>0</v>
      </c>
      <c r="O97" s="7">
        <f t="shared" si="9"/>
        <v>86769.15</v>
      </c>
      <c r="P97" s="7">
        <f t="shared" si="9"/>
        <v>2496.65</v>
      </c>
      <c r="Q97" s="7">
        <f t="shared" si="9"/>
        <v>1589.4058956916099</v>
      </c>
      <c r="R97" s="8">
        <f t="shared" si="4"/>
        <v>182949.23589569159</v>
      </c>
      <c r="S97" s="8">
        <f t="shared" si="5"/>
        <v>76659.574999999997</v>
      </c>
      <c r="T97" s="8">
        <f>2205*R97/(area!C47*2.471)</f>
        <v>93.335697900693859</v>
      </c>
      <c r="U97" s="8">
        <f>2205*S97/(area!C47*2.471)</f>
        <v>39.10961911573682</v>
      </c>
    </row>
    <row r="98" spans="1:21" x14ac:dyDescent="0.2">
      <c r="A98" s="7">
        <f t="shared" si="2"/>
        <v>2009</v>
      </c>
      <c r="B98" s="7">
        <f t="shared" si="9"/>
        <v>5796</v>
      </c>
      <c r="C98" s="7">
        <f t="shared" si="9"/>
        <v>250</v>
      </c>
      <c r="D98" s="7">
        <f t="shared" si="9"/>
        <v>0</v>
      </c>
      <c r="E98" s="7">
        <f t="shared" si="9"/>
        <v>752</v>
      </c>
      <c r="F98" s="7">
        <f t="shared" si="9"/>
        <v>32640</v>
      </c>
      <c r="G98" s="7">
        <f t="shared" si="9"/>
        <v>10290.49</v>
      </c>
      <c r="H98" s="7">
        <f t="shared" si="9"/>
        <v>0</v>
      </c>
      <c r="I98" s="7">
        <f t="shared" si="9"/>
        <v>1192.5</v>
      </c>
      <c r="J98" s="7">
        <f t="shared" si="9"/>
        <v>5280</v>
      </c>
      <c r="K98" s="7">
        <f t="shared" si="9"/>
        <v>0</v>
      </c>
      <c r="L98" s="7">
        <f t="shared" si="9"/>
        <v>0</v>
      </c>
      <c r="M98" s="7">
        <f t="shared" si="9"/>
        <v>29150</v>
      </c>
      <c r="N98" s="7">
        <f t="shared" si="9"/>
        <v>0</v>
      </c>
      <c r="O98" s="7">
        <f t="shared" si="9"/>
        <v>77023.05</v>
      </c>
      <c r="P98" s="7">
        <f t="shared" si="9"/>
        <v>2479.9499999999998</v>
      </c>
      <c r="Q98" s="7">
        <f t="shared" si="9"/>
        <v>1596.0816326530612</v>
      </c>
      <c r="R98" s="8">
        <f t="shared" si="4"/>
        <v>166450.07163265304</v>
      </c>
      <c r="S98" s="8">
        <f t="shared" si="5"/>
        <v>67786.524999999994</v>
      </c>
      <c r="T98" s="8">
        <f>2205*R98/(area!C48*2.471)</f>
        <v>84.942556983313395</v>
      </c>
      <c r="U98" s="8">
        <f>2205*S98/(area!C48*2.471)</f>
        <v>34.592720243586491</v>
      </c>
    </row>
    <row r="99" spans="1:21" x14ac:dyDescent="0.2">
      <c r="A99" s="7">
        <v>2010</v>
      </c>
      <c r="B99" s="7">
        <f t="shared" si="9"/>
        <v>5670</v>
      </c>
      <c r="C99" s="7">
        <f t="shared" si="9"/>
        <v>350</v>
      </c>
      <c r="D99" s="7">
        <f t="shared" si="9"/>
        <v>0</v>
      </c>
      <c r="E99" s="7">
        <f t="shared" si="9"/>
        <v>800</v>
      </c>
      <c r="F99" s="7">
        <f t="shared" si="9"/>
        <v>40920</v>
      </c>
      <c r="G99" s="7">
        <f t="shared" si="9"/>
        <v>10388.49</v>
      </c>
      <c r="H99" s="7">
        <f t="shared" si="9"/>
        <v>0</v>
      </c>
      <c r="I99" s="7">
        <f t="shared" si="9"/>
        <v>1327.5</v>
      </c>
      <c r="J99" s="7">
        <f t="shared" si="9"/>
        <v>6312</v>
      </c>
      <c r="K99" s="7">
        <f t="shared" si="9"/>
        <v>0</v>
      </c>
      <c r="L99" s="7">
        <f t="shared" si="9"/>
        <v>0</v>
      </c>
      <c r="M99" s="7">
        <f t="shared" si="9"/>
        <v>45265</v>
      </c>
      <c r="N99" s="7">
        <f t="shared" si="9"/>
        <v>0</v>
      </c>
      <c r="O99" s="7">
        <f t="shared" si="9"/>
        <v>76545.3</v>
      </c>
      <c r="P99" s="7">
        <f t="shared" si="9"/>
        <v>2621.9</v>
      </c>
      <c r="Q99" s="7">
        <f t="shared" si="9"/>
        <v>1666.9024943310658</v>
      </c>
      <c r="R99" s="8">
        <f t="shared" si="4"/>
        <v>191867.09249433104</v>
      </c>
      <c r="S99" s="8">
        <f t="shared" si="5"/>
        <v>83712.649999999994</v>
      </c>
      <c r="T99" s="8">
        <f>2205*R99/(area!C49*2.471)</f>
        <v>97.747633720536768</v>
      </c>
      <c r="U99" s="8">
        <f>2205*S99/(area!C49*2.471)</f>
        <v>42.64782117453133</v>
      </c>
    </row>
    <row r="100" spans="1:21" x14ac:dyDescent="0.2">
      <c r="A100" s="7">
        <v>2011</v>
      </c>
      <c r="B100" s="7">
        <f t="shared" si="9"/>
        <v>4116</v>
      </c>
      <c r="C100" s="7">
        <f t="shared" si="9"/>
        <v>0</v>
      </c>
      <c r="D100" s="7">
        <f t="shared" si="9"/>
        <v>0</v>
      </c>
      <c r="E100" s="7">
        <f t="shared" si="9"/>
        <v>1152</v>
      </c>
      <c r="F100" s="7">
        <f t="shared" si="9"/>
        <v>37500</v>
      </c>
      <c r="G100" s="7">
        <f t="shared" si="9"/>
        <v>9801.4699999999993</v>
      </c>
      <c r="H100" s="7">
        <f t="shared" si="9"/>
        <v>0</v>
      </c>
      <c r="I100" s="7">
        <f t="shared" si="9"/>
        <v>945</v>
      </c>
      <c r="J100" s="7">
        <f t="shared" si="9"/>
        <v>5352</v>
      </c>
      <c r="K100" s="7">
        <f t="shared" si="9"/>
        <v>0</v>
      </c>
      <c r="L100" s="7">
        <f t="shared" si="9"/>
        <v>0</v>
      </c>
      <c r="M100" s="7">
        <f t="shared" si="9"/>
        <v>44000</v>
      </c>
      <c r="N100" s="7">
        <f t="shared" si="9"/>
        <v>0</v>
      </c>
      <c r="O100" s="7">
        <f t="shared" si="9"/>
        <v>76050</v>
      </c>
      <c r="P100" s="7">
        <f t="shared" si="9"/>
        <v>1937.2</v>
      </c>
      <c r="Q100" s="7">
        <f t="shared" si="9"/>
        <v>1632.6530612244899</v>
      </c>
      <c r="R100" s="8">
        <f t="shared" si="4"/>
        <v>182486.32306122451</v>
      </c>
      <c r="S100" s="8">
        <f t="shared" si="5"/>
        <v>82025</v>
      </c>
      <c r="T100" s="8">
        <f>2205*R100/(area!C50*2.471)</f>
        <v>93.548919664827224</v>
      </c>
      <c r="U100" s="8">
        <f>2205*S100/(area!C50*2.471)</f>
        <v>42.048905401710734</v>
      </c>
    </row>
    <row r="101" spans="1:21" x14ac:dyDescent="0.2">
      <c r="A101" s="7">
        <v>2012</v>
      </c>
      <c r="B101" s="7">
        <f t="shared" si="9"/>
        <v>4914</v>
      </c>
      <c r="C101" s="7">
        <f t="shared" si="9"/>
        <v>0</v>
      </c>
      <c r="D101" s="7">
        <f t="shared" si="9"/>
        <v>0</v>
      </c>
      <c r="E101" s="7">
        <f t="shared" si="9"/>
        <v>1056</v>
      </c>
      <c r="F101" s="7">
        <f t="shared" si="9"/>
        <v>42060</v>
      </c>
      <c r="G101" s="7">
        <f t="shared" si="9"/>
        <v>11908.47</v>
      </c>
      <c r="H101" s="7">
        <f t="shared" si="9"/>
        <v>0</v>
      </c>
      <c r="I101" s="7">
        <f t="shared" si="9"/>
        <v>922.5</v>
      </c>
      <c r="J101" s="7">
        <f t="shared" si="9"/>
        <v>5280</v>
      </c>
      <c r="K101" s="7">
        <f t="shared" si="9"/>
        <v>0</v>
      </c>
      <c r="L101" s="7">
        <f t="shared" si="9"/>
        <v>0</v>
      </c>
      <c r="M101" s="7">
        <f t="shared" si="9"/>
        <v>46365</v>
      </c>
      <c r="N101" s="7">
        <f t="shared" si="9"/>
        <v>0</v>
      </c>
      <c r="O101" s="7">
        <f t="shared" si="9"/>
        <v>74969.7</v>
      </c>
      <c r="P101" s="7">
        <f t="shared" si="9"/>
        <v>2672</v>
      </c>
      <c r="Q101" s="7">
        <f t="shared" si="9"/>
        <v>1596.5170068027212</v>
      </c>
      <c r="R101" s="8">
        <f t="shared" si="4"/>
        <v>191744.18700680271</v>
      </c>
      <c r="S101" s="8">
        <f t="shared" si="5"/>
        <v>83849.850000000006</v>
      </c>
      <c r="T101" s="8">
        <f>2205*R101/(area!C51*2.471)</f>
        <v>99.178716406287975</v>
      </c>
      <c r="U101" s="8">
        <f>2205*S101/(area!C51*2.471)</f>
        <v>43.370913213472001</v>
      </c>
    </row>
    <row r="102" spans="1:21" x14ac:dyDescent="0.2">
      <c r="A102" s="7">
        <v>2013</v>
      </c>
      <c r="B102" s="7">
        <f t="shared" si="9"/>
        <v>4641</v>
      </c>
      <c r="C102" s="7">
        <f t="shared" si="9"/>
        <v>0</v>
      </c>
      <c r="D102" s="7">
        <f t="shared" si="9"/>
        <v>0</v>
      </c>
      <c r="E102" s="7">
        <f t="shared" si="9"/>
        <v>1072</v>
      </c>
      <c r="F102" s="7">
        <f t="shared" si="9"/>
        <v>45300</v>
      </c>
      <c r="G102" s="7">
        <f t="shared" si="9"/>
        <v>10117.52</v>
      </c>
      <c r="H102" s="7">
        <f t="shared" si="9"/>
        <v>0</v>
      </c>
      <c r="I102" s="7">
        <f t="shared" si="9"/>
        <v>866.25</v>
      </c>
      <c r="J102" s="7">
        <f t="shared" si="9"/>
        <v>4536</v>
      </c>
      <c r="K102" s="7">
        <f t="shared" si="9"/>
        <v>0</v>
      </c>
      <c r="L102" s="7">
        <f t="shared" si="9"/>
        <v>0</v>
      </c>
      <c r="M102" s="7">
        <f t="shared" si="9"/>
        <v>46585</v>
      </c>
      <c r="N102" s="7">
        <f t="shared" si="9"/>
        <v>0</v>
      </c>
      <c r="O102" s="7">
        <f t="shared" si="9"/>
        <v>74103.899999999994</v>
      </c>
      <c r="P102" s="7">
        <f t="shared" si="9"/>
        <v>3061.11</v>
      </c>
      <c r="Q102" s="7">
        <f t="shared" si="9"/>
        <v>1716.8253968253966</v>
      </c>
      <c r="R102" s="8">
        <f t="shared" si="4"/>
        <v>191999.60539682535</v>
      </c>
      <c r="S102" s="8">
        <f t="shared" si="5"/>
        <v>83636.95</v>
      </c>
      <c r="T102" s="8">
        <f>2205*R102/(area!C52*2.471)</f>
        <v>98.432200764715773</v>
      </c>
      <c r="U102" s="8">
        <f>2205*S102/(area!C52*2.471)</f>
        <v>42.878051945645389</v>
      </c>
    </row>
    <row r="103" spans="1:21" x14ac:dyDescent="0.2">
      <c r="B103" s="7"/>
      <c r="C103" s="7"/>
      <c r="D103" s="7"/>
      <c r="E103" s="7"/>
      <c r="F103" s="7"/>
      <c r="G103" s="7"/>
      <c r="H103" s="7"/>
      <c r="I103" s="7"/>
      <c r="J103" s="7"/>
      <c r="K103" s="7"/>
      <c r="L103" s="7"/>
      <c r="M103" s="7"/>
      <c r="N103" s="7"/>
      <c r="O103" s="7"/>
      <c r="P103" s="7"/>
      <c r="Q103" s="7"/>
      <c r="R103" s="8"/>
      <c r="S103" s="8"/>
      <c r="T103" s="8"/>
      <c r="U103" s="8"/>
    </row>
    <row r="104" spans="1:21" x14ac:dyDescent="0.2">
      <c r="B104" s="7"/>
      <c r="C104" s="7"/>
      <c r="D104" s="7"/>
      <c r="E104" s="7"/>
      <c r="F104" s="7"/>
      <c r="G104" s="7"/>
      <c r="H104" s="7"/>
      <c r="I104" s="7"/>
      <c r="J104" s="7"/>
      <c r="K104" s="7"/>
      <c r="L104" s="7"/>
      <c r="M104" s="7"/>
      <c r="N104" s="7"/>
      <c r="O104" s="7"/>
      <c r="P104" s="7"/>
      <c r="Q104" s="7"/>
      <c r="R104" s="8"/>
      <c r="S104" s="8"/>
      <c r="T104" s="8"/>
      <c r="U104" s="8"/>
    </row>
    <row r="105" spans="1:21" x14ac:dyDescent="0.2">
      <c r="B105" s="7"/>
      <c r="C105" s="7"/>
      <c r="D105" s="7"/>
      <c r="E105" s="7"/>
      <c r="F105" s="7"/>
      <c r="G105" s="7"/>
      <c r="H105" s="7"/>
      <c r="I105" s="7"/>
      <c r="J105" s="7"/>
      <c r="K105" s="7"/>
      <c r="L105" s="7"/>
      <c r="M105" s="7"/>
      <c r="N105" s="7"/>
      <c r="O105" s="7"/>
      <c r="P105" s="7"/>
      <c r="Q105" s="7"/>
      <c r="R105" s="8"/>
      <c r="S105" s="8"/>
      <c r="T105" s="8"/>
      <c r="U105" s="8"/>
    </row>
    <row r="106" spans="1:21" ht="25.5" x14ac:dyDescent="0.35">
      <c r="A106" s="9" t="s">
        <v>96</v>
      </c>
      <c r="Q106" s="7"/>
      <c r="R106" s="8"/>
      <c r="S106" s="8"/>
    </row>
    <row r="107" spans="1:21" x14ac:dyDescent="0.2">
      <c r="A107" s="15" t="s">
        <v>20</v>
      </c>
      <c r="B107" s="16">
        <f>Coefficients!C5</f>
        <v>8.3000000000000007</v>
      </c>
      <c r="C107" s="16">
        <f>Coefficients!D5</f>
        <v>13</v>
      </c>
      <c r="D107" s="16">
        <f>Coefficients!E5</f>
        <v>2.5190000000000001</v>
      </c>
      <c r="E107" s="16">
        <f>Coefficients!F5</f>
        <v>16.0142144</v>
      </c>
      <c r="F107" s="16">
        <f>Coefficients!G5</f>
        <v>6.84</v>
      </c>
      <c r="G107" s="16">
        <f>Coefficients!H5</f>
        <v>1.6</v>
      </c>
      <c r="H107" s="16">
        <f>Coefficients!I5</f>
        <v>13</v>
      </c>
      <c r="I107" s="16">
        <f>Coefficients!J5</f>
        <v>8.5500000000000007</v>
      </c>
      <c r="J107" s="16">
        <f>Coefficients!K5</f>
        <v>8.8000000000000007</v>
      </c>
      <c r="K107" s="16">
        <f>Coefficients!L5</f>
        <v>8.3814000000000011</v>
      </c>
      <c r="L107" s="16">
        <f>Coefficients!M5</f>
        <v>8.1999999999999993</v>
      </c>
      <c r="M107" s="16">
        <f>Coefficients!N5</f>
        <v>12</v>
      </c>
      <c r="N107" s="16">
        <f>Coefficients!O5</f>
        <v>1.1000000000000001</v>
      </c>
      <c r="O107" s="16">
        <f>Coefficients!P5</f>
        <v>5.75</v>
      </c>
      <c r="P107" s="16">
        <f>Coefficients!Q5</f>
        <v>8</v>
      </c>
      <c r="Q107" s="16">
        <f>Coefficients!R5</f>
        <v>1.2</v>
      </c>
    </row>
    <row r="109" spans="1:21" x14ac:dyDescent="0.2">
      <c r="A109" t="s">
        <v>19</v>
      </c>
      <c r="B109" t="str">
        <f>B57</f>
        <v>Barley</v>
      </c>
      <c r="C109" t="str">
        <f t="shared" ref="C109:Q109" si="10">C57</f>
        <v>Beans, dry</v>
      </c>
      <c r="D109" t="str">
        <f t="shared" si="10"/>
        <v>Buckwheat</v>
      </c>
      <c r="E109" t="str">
        <f t="shared" si="10"/>
        <v>Canola</v>
      </c>
      <c r="F109" t="str">
        <f t="shared" si="10"/>
        <v>Corn for grain</v>
      </c>
      <c r="G109" t="str">
        <f t="shared" si="10"/>
        <v>Corn, fodder</v>
      </c>
      <c r="H109" t="str">
        <f t="shared" si="10"/>
        <v>Flaxseed</v>
      </c>
      <c r="I109" t="str">
        <f t="shared" si="10"/>
        <v>Mixed grains</v>
      </c>
      <c r="J109" t="str">
        <f t="shared" si="10"/>
        <v>Oats</v>
      </c>
      <c r="K109" t="str">
        <f t="shared" si="10"/>
        <v>Peas, dry</v>
      </c>
      <c r="L109" t="str">
        <f t="shared" si="10"/>
        <v>Rye, all</v>
      </c>
      <c r="M109" t="str">
        <f t="shared" si="10"/>
        <v>Soybeans</v>
      </c>
      <c r="N109" t="str">
        <f t="shared" si="10"/>
        <v>Sugar beets</v>
      </c>
      <c r="O109" t="str">
        <f t="shared" si="10"/>
        <v>Tame hay</v>
      </c>
      <c r="P109" t="str">
        <f t="shared" si="10"/>
        <v>Wheat, all</v>
      </c>
      <c r="Q109" t="str">
        <f t="shared" si="10"/>
        <v>Potato</v>
      </c>
    </row>
    <row r="110" spans="1:21" x14ac:dyDescent="0.2">
      <c r="A110">
        <f t="shared" ref="A110:A150" si="11">A8</f>
        <v>1969</v>
      </c>
      <c r="B110" s="7">
        <f>B$107*B8/1000</f>
        <v>188.41000000000003</v>
      </c>
      <c r="C110" s="7">
        <f t="shared" ref="C110:Q110" si="12">C$107*C8/1000</f>
        <v>6.5</v>
      </c>
      <c r="D110" s="7">
        <f t="shared" si="12"/>
        <v>18.514650000000003</v>
      </c>
      <c r="E110" s="7">
        <f t="shared" si="12"/>
        <v>0</v>
      </c>
      <c r="F110" s="7">
        <f t="shared" si="12"/>
        <v>661.428</v>
      </c>
      <c r="G110" s="7">
        <f t="shared" si="12"/>
        <v>1747.2</v>
      </c>
      <c r="H110" s="7">
        <f t="shared" si="12"/>
        <v>63.7</v>
      </c>
      <c r="I110" s="7">
        <f t="shared" si="12"/>
        <v>750.69000000000017</v>
      </c>
      <c r="J110" s="7">
        <f t="shared" si="12"/>
        <v>4496.8</v>
      </c>
      <c r="K110" s="7">
        <f t="shared" si="12"/>
        <v>5.8669800000000008</v>
      </c>
      <c r="L110" s="7">
        <f t="shared" si="12"/>
        <v>15.579999999999998</v>
      </c>
      <c r="M110" s="7">
        <f t="shared" si="12"/>
        <v>0</v>
      </c>
      <c r="N110" s="7">
        <f t="shared" si="12"/>
        <v>158.07</v>
      </c>
      <c r="O110" s="7">
        <f t="shared" si="12"/>
        <v>32269</v>
      </c>
      <c r="P110" s="7">
        <f t="shared" si="12"/>
        <v>168</v>
      </c>
      <c r="Q110" s="7">
        <f t="shared" si="12"/>
        <v>418.93877551020404</v>
      </c>
      <c r="R110" s="8">
        <f>SUM(B110:Q110)</f>
        <v>40968.698405510208</v>
      </c>
      <c r="S110" s="8"/>
      <c r="T110" s="8">
        <f>2205*R110/(area!C8*2.471)</f>
        <v>21.628145590125577</v>
      </c>
    </row>
    <row r="111" spans="1:21" x14ac:dyDescent="0.2">
      <c r="A111">
        <f t="shared" si="11"/>
        <v>1970</v>
      </c>
      <c r="B111" s="7">
        <f t="shared" ref="B111:Q126" si="13">B$107*B9/1000</f>
        <v>200.03000000000003</v>
      </c>
      <c r="C111" s="7">
        <f t="shared" si="13"/>
        <v>7.15</v>
      </c>
      <c r="D111" s="7">
        <f t="shared" si="13"/>
        <v>19.3963</v>
      </c>
      <c r="E111" s="7">
        <f t="shared" si="13"/>
        <v>0</v>
      </c>
      <c r="F111" s="7">
        <f t="shared" si="13"/>
        <v>1376.2080000000001</v>
      </c>
      <c r="G111" s="7">
        <f t="shared" si="13"/>
        <v>2134.4</v>
      </c>
      <c r="H111" s="7">
        <f t="shared" si="13"/>
        <v>42.25</v>
      </c>
      <c r="I111" s="7">
        <f t="shared" si="13"/>
        <v>741.28500000000008</v>
      </c>
      <c r="J111" s="7">
        <f t="shared" si="13"/>
        <v>3852.6400000000003</v>
      </c>
      <c r="K111" s="7">
        <f t="shared" si="13"/>
        <v>3.7716300000000005</v>
      </c>
      <c r="L111" s="7">
        <f t="shared" si="13"/>
        <v>11.479999999999999</v>
      </c>
      <c r="M111" s="7">
        <f t="shared" si="13"/>
        <v>0</v>
      </c>
      <c r="N111" s="7">
        <f t="shared" si="13"/>
        <v>176.88</v>
      </c>
      <c r="O111" s="7">
        <f t="shared" si="13"/>
        <v>30503.75</v>
      </c>
      <c r="P111" s="7">
        <f t="shared" si="13"/>
        <v>168</v>
      </c>
      <c r="Q111" s="7">
        <f t="shared" si="13"/>
        <v>442.99319727891157</v>
      </c>
      <c r="R111" s="8">
        <f t="shared" ref="R111:R154" si="14">SUM(B111:Q111)</f>
        <v>39680.234127278913</v>
      </c>
      <c r="S111" s="8"/>
      <c r="T111" s="8">
        <f>2205*R111/(area!C9*2.471)</f>
        <v>21.4096782998284</v>
      </c>
    </row>
    <row r="112" spans="1:21" x14ac:dyDescent="0.2">
      <c r="A112">
        <f t="shared" si="11"/>
        <v>1971</v>
      </c>
      <c r="B112" s="7">
        <f t="shared" si="13"/>
        <v>277.22000000000003</v>
      </c>
      <c r="C112" s="7">
        <f t="shared" si="13"/>
        <v>7.15</v>
      </c>
      <c r="D112" s="7">
        <f t="shared" si="13"/>
        <v>14.610200000000001</v>
      </c>
      <c r="E112" s="7">
        <f t="shared" si="13"/>
        <v>0</v>
      </c>
      <c r="F112" s="7">
        <f t="shared" si="13"/>
        <v>2266.0920000000001</v>
      </c>
      <c r="G112" s="7">
        <f t="shared" si="13"/>
        <v>2571.1999999999998</v>
      </c>
      <c r="H112" s="7">
        <f t="shared" si="13"/>
        <v>20.8</v>
      </c>
      <c r="I112" s="7">
        <f t="shared" si="13"/>
        <v>916.56000000000017</v>
      </c>
      <c r="J112" s="7">
        <f t="shared" si="13"/>
        <v>4018.0800000000004</v>
      </c>
      <c r="K112" s="7">
        <f t="shared" si="13"/>
        <v>3.3525600000000004</v>
      </c>
      <c r="L112" s="7">
        <f t="shared" si="13"/>
        <v>9.02</v>
      </c>
      <c r="M112" s="7">
        <f t="shared" si="13"/>
        <v>0</v>
      </c>
      <c r="N112" s="7">
        <f t="shared" si="13"/>
        <v>168.3</v>
      </c>
      <c r="O112" s="7">
        <f t="shared" si="13"/>
        <v>29141</v>
      </c>
      <c r="P112" s="7">
        <f t="shared" si="13"/>
        <v>232.8</v>
      </c>
      <c r="Q112" s="7">
        <f t="shared" si="13"/>
        <v>348.95238095238091</v>
      </c>
      <c r="R112" s="8">
        <f t="shared" si="14"/>
        <v>39995.137140952385</v>
      </c>
      <c r="S112" s="8"/>
      <c r="T112" s="8">
        <f>2205*R112/(area!C10*2.471)</f>
        <v>22.417132827709604</v>
      </c>
    </row>
    <row r="113" spans="1:20" x14ac:dyDescent="0.2">
      <c r="A113">
        <f t="shared" si="11"/>
        <v>1972</v>
      </c>
      <c r="B113" s="7">
        <f t="shared" si="13"/>
        <v>233.23000000000002</v>
      </c>
      <c r="C113" s="7">
        <f t="shared" si="13"/>
        <v>7.15</v>
      </c>
      <c r="D113" s="7">
        <f t="shared" si="13"/>
        <v>9.3203000000000014</v>
      </c>
      <c r="E113" s="7">
        <f t="shared" si="13"/>
        <v>0</v>
      </c>
      <c r="F113" s="7">
        <f t="shared" si="13"/>
        <v>1326.96</v>
      </c>
      <c r="G113" s="7">
        <f t="shared" si="13"/>
        <v>2424</v>
      </c>
      <c r="H113" s="7">
        <f t="shared" si="13"/>
        <v>0</v>
      </c>
      <c r="I113" s="7">
        <f t="shared" si="13"/>
        <v>751.54500000000007</v>
      </c>
      <c r="J113" s="7">
        <f t="shared" si="13"/>
        <v>3175.0400000000004</v>
      </c>
      <c r="K113" s="7">
        <f t="shared" si="13"/>
        <v>2.9334900000000004</v>
      </c>
      <c r="L113" s="7">
        <f t="shared" si="13"/>
        <v>13.119999999999997</v>
      </c>
      <c r="M113" s="7">
        <f t="shared" si="13"/>
        <v>0</v>
      </c>
      <c r="N113" s="7">
        <f t="shared" si="13"/>
        <v>81.510000000000005</v>
      </c>
      <c r="O113" s="7">
        <f t="shared" si="13"/>
        <v>21148.5</v>
      </c>
      <c r="P113" s="7">
        <f t="shared" si="13"/>
        <v>164.8</v>
      </c>
      <c r="Q113" s="7">
        <f t="shared" si="13"/>
        <v>272.38095238095235</v>
      </c>
      <c r="R113" s="8">
        <f t="shared" si="14"/>
        <v>29610.489742380956</v>
      </c>
      <c r="S113" s="8"/>
      <c r="T113" s="8">
        <f>2205*R113/(area!C11*2.471)</f>
        <v>16.889442914237556</v>
      </c>
    </row>
    <row r="114" spans="1:20" x14ac:dyDescent="0.2">
      <c r="A114">
        <f t="shared" si="11"/>
        <v>1973</v>
      </c>
      <c r="B114" s="7">
        <f t="shared" si="13"/>
        <v>190.90000000000003</v>
      </c>
      <c r="C114" s="7">
        <f t="shared" si="13"/>
        <v>9.1</v>
      </c>
      <c r="D114" s="7">
        <f t="shared" si="13"/>
        <v>10.20195</v>
      </c>
      <c r="E114" s="7">
        <f t="shared" si="13"/>
        <v>0</v>
      </c>
      <c r="F114" s="7">
        <f t="shared" si="13"/>
        <v>1465.8119999999999</v>
      </c>
      <c r="G114" s="7">
        <f t="shared" si="13"/>
        <v>3289.6</v>
      </c>
      <c r="H114" s="7">
        <f t="shared" si="13"/>
        <v>0</v>
      </c>
      <c r="I114" s="7">
        <f t="shared" si="13"/>
        <v>590.80499999999995</v>
      </c>
      <c r="J114" s="7">
        <f t="shared" si="13"/>
        <v>2602.16</v>
      </c>
      <c r="K114" s="7">
        <f t="shared" si="13"/>
        <v>3.3525600000000004</v>
      </c>
      <c r="L114" s="7">
        <f t="shared" si="13"/>
        <v>17.22</v>
      </c>
      <c r="M114" s="7">
        <f t="shared" si="13"/>
        <v>0</v>
      </c>
      <c r="N114" s="7">
        <f t="shared" si="13"/>
        <v>106.15000000000002</v>
      </c>
      <c r="O114" s="7">
        <f t="shared" si="13"/>
        <v>28048.5</v>
      </c>
      <c r="P114" s="7">
        <f t="shared" si="13"/>
        <v>237.6</v>
      </c>
      <c r="Q114" s="7">
        <f t="shared" si="13"/>
        <v>395.91836734693874</v>
      </c>
      <c r="R114" s="8">
        <f t="shared" si="14"/>
        <v>36967.319877346941</v>
      </c>
      <c r="S114" s="8"/>
      <c r="T114" s="8">
        <f>2205*R114/(area!C12*2.471)</f>
        <v>20.907690727170877</v>
      </c>
    </row>
    <row r="115" spans="1:20" x14ac:dyDescent="0.2">
      <c r="A115">
        <f t="shared" si="11"/>
        <v>1974</v>
      </c>
      <c r="B115" s="7">
        <f t="shared" si="13"/>
        <v>247.34000000000003</v>
      </c>
      <c r="C115" s="7">
        <f t="shared" si="13"/>
        <v>11.05</v>
      </c>
      <c r="D115" s="7">
        <f t="shared" si="13"/>
        <v>10.70575</v>
      </c>
      <c r="E115" s="7">
        <f t="shared" si="13"/>
        <v>0</v>
      </c>
      <c r="F115" s="7">
        <f t="shared" si="13"/>
        <v>1588.932</v>
      </c>
      <c r="G115" s="7">
        <f t="shared" si="13"/>
        <v>3683.2</v>
      </c>
      <c r="H115" s="7">
        <f t="shared" si="13"/>
        <v>0</v>
      </c>
      <c r="I115" s="7">
        <f t="shared" si="13"/>
        <v>743.85000000000014</v>
      </c>
      <c r="J115" s="7">
        <f t="shared" si="13"/>
        <v>3231.3600000000006</v>
      </c>
      <c r="K115" s="7">
        <f t="shared" si="13"/>
        <v>4.1907000000000005</v>
      </c>
      <c r="L115" s="7">
        <f t="shared" si="13"/>
        <v>27.059999999999995</v>
      </c>
      <c r="M115" s="7">
        <f t="shared" si="13"/>
        <v>0</v>
      </c>
      <c r="N115" s="7">
        <f t="shared" si="13"/>
        <v>81.84</v>
      </c>
      <c r="O115" s="7">
        <f t="shared" si="13"/>
        <v>25978.5</v>
      </c>
      <c r="P115" s="7">
        <f t="shared" si="13"/>
        <v>334.4</v>
      </c>
      <c r="Q115" s="7">
        <f t="shared" si="13"/>
        <v>458.50340136054422</v>
      </c>
      <c r="R115" s="8">
        <f t="shared" si="14"/>
        <v>36400.931851360547</v>
      </c>
      <c r="S115" s="8"/>
      <c r="T115" s="8">
        <f>2205*R115/(area!C13*2.471)</f>
        <v>20.433064310877469</v>
      </c>
    </row>
    <row r="116" spans="1:20" x14ac:dyDescent="0.2">
      <c r="A116">
        <f t="shared" si="11"/>
        <v>1975</v>
      </c>
      <c r="B116" s="7">
        <f t="shared" si="13"/>
        <v>310.42</v>
      </c>
      <c r="C116" s="7">
        <f t="shared" si="13"/>
        <v>15.6</v>
      </c>
      <c r="D116" s="7">
        <f t="shared" si="13"/>
        <v>11.839300000000001</v>
      </c>
      <c r="E116" s="7">
        <f t="shared" si="13"/>
        <v>0</v>
      </c>
      <c r="F116" s="7">
        <f t="shared" si="13"/>
        <v>2103.9839999999999</v>
      </c>
      <c r="G116" s="7">
        <f t="shared" si="13"/>
        <v>4620.8</v>
      </c>
      <c r="H116" s="7">
        <f t="shared" si="13"/>
        <v>0</v>
      </c>
      <c r="I116" s="7">
        <f t="shared" si="13"/>
        <v>817.38000000000011</v>
      </c>
      <c r="J116" s="7">
        <f t="shared" si="13"/>
        <v>3211.1200000000003</v>
      </c>
      <c r="K116" s="7">
        <f t="shared" si="13"/>
        <v>5.8669800000000008</v>
      </c>
      <c r="L116" s="7">
        <f t="shared" si="13"/>
        <v>39.36</v>
      </c>
      <c r="M116" s="7">
        <f t="shared" si="13"/>
        <v>0</v>
      </c>
      <c r="N116" s="7">
        <f t="shared" si="13"/>
        <v>154.44</v>
      </c>
      <c r="O116" s="7">
        <f t="shared" si="13"/>
        <v>27324</v>
      </c>
      <c r="P116" s="7">
        <f t="shared" si="13"/>
        <v>511.2</v>
      </c>
      <c r="Q116" s="7">
        <f t="shared" si="13"/>
        <v>387.91836734693874</v>
      </c>
      <c r="R116" s="8">
        <f t="shared" si="14"/>
        <v>39513.92864734694</v>
      </c>
      <c r="S116" s="8"/>
      <c r="T116" s="8">
        <f>2205*R116/(area!C14*2.471)</f>
        <v>21.985031065412979</v>
      </c>
    </row>
    <row r="117" spans="1:20" x14ac:dyDescent="0.2">
      <c r="A117">
        <f t="shared" si="11"/>
        <v>1976</v>
      </c>
      <c r="B117" s="7">
        <f t="shared" si="13"/>
        <v>321.12700000000001</v>
      </c>
      <c r="C117" s="7">
        <f t="shared" si="13"/>
        <v>0</v>
      </c>
      <c r="D117" s="7">
        <f t="shared" si="13"/>
        <v>12.846900000000002</v>
      </c>
      <c r="E117" s="7">
        <f t="shared" si="13"/>
        <v>0</v>
      </c>
      <c r="F117" s="7">
        <f t="shared" si="13"/>
        <v>2072.52</v>
      </c>
      <c r="G117" s="7">
        <f t="shared" si="13"/>
        <v>5295.0559999999996</v>
      </c>
      <c r="H117" s="7">
        <f t="shared" si="13"/>
        <v>0</v>
      </c>
      <c r="I117" s="7">
        <f t="shared" si="13"/>
        <v>725.04000000000008</v>
      </c>
      <c r="J117" s="7">
        <f t="shared" si="13"/>
        <v>2961.5696000000003</v>
      </c>
      <c r="K117" s="7">
        <f t="shared" si="13"/>
        <v>0</v>
      </c>
      <c r="L117" s="7">
        <f t="shared" si="13"/>
        <v>63.139999999999993</v>
      </c>
      <c r="M117" s="7">
        <f t="shared" si="13"/>
        <v>0</v>
      </c>
      <c r="N117" s="7">
        <f t="shared" si="13"/>
        <v>116.71000000000001</v>
      </c>
      <c r="O117" s="7">
        <f t="shared" si="13"/>
        <v>27787.294750000001</v>
      </c>
      <c r="P117" s="7">
        <f t="shared" si="13"/>
        <v>478.99200000000002</v>
      </c>
      <c r="Q117" s="7">
        <f t="shared" si="13"/>
        <v>389.55102040816325</v>
      </c>
      <c r="R117" s="8">
        <f t="shared" si="14"/>
        <v>40223.847270408165</v>
      </c>
      <c r="S117" s="8"/>
      <c r="T117" s="8">
        <f>2205*R117/(area!C15*2.471)</f>
        <v>21.95739922483288</v>
      </c>
    </row>
    <row r="118" spans="1:20" x14ac:dyDescent="0.2">
      <c r="A118">
        <f t="shared" si="11"/>
        <v>1977</v>
      </c>
      <c r="B118" s="7">
        <f t="shared" si="13"/>
        <v>384.29000000000008</v>
      </c>
      <c r="C118" s="7">
        <f t="shared" si="13"/>
        <v>0</v>
      </c>
      <c r="D118" s="7">
        <f t="shared" si="13"/>
        <v>14.106400000000001</v>
      </c>
      <c r="E118" s="7">
        <f t="shared" si="13"/>
        <v>0</v>
      </c>
      <c r="F118" s="7">
        <f t="shared" si="13"/>
        <v>2342.0160000000001</v>
      </c>
      <c r="G118" s="7">
        <f t="shared" si="13"/>
        <v>5288.64</v>
      </c>
      <c r="H118" s="7">
        <f t="shared" si="13"/>
        <v>0</v>
      </c>
      <c r="I118" s="7">
        <f t="shared" si="13"/>
        <v>693.40499999999997</v>
      </c>
      <c r="J118" s="7">
        <f t="shared" si="13"/>
        <v>2698.08</v>
      </c>
      <c r="K118" s="7">
        <f t="shared" si="13"/>
        <v>0</v>
      </c>
      <c r="L118" s="7">
        <f t="shared" si="13"/>
        <v>54.11999999999999</v>
      </c>
      <c r="M118" s="7">
        <f t="shared" si="13"/>
        <v>0</v>
      </c>
      <c r="N118" s="7">
        <f t="shared" si="13"/>
        <v>75.267499999999998</v>
      </c>
      <c r="O118" s="7">
        <f t="shared" si="13"/>
        <v>25332.2</v>
      </c>
      <c r="P118" s="7">
        <f t="shared" si="13"/>
        <v>565.6</v>
      </c>
      <c r="Q118" s="7">
        <f t="shared" si="13"/>
        <v>465.52380952380952</v>
      </c>
      <c r="R118" s="8">
        <f t="shared" si="14"/>
        <v>37913.24870952381</v>
      </c>
      <c r="S118" s="8"/>
      <c r="T118" s="8">
        <f>2205*R118/(area!C16*2.471)</f>
        <v>21.890785870490024</v>
      </c>
    </row>
    <row r="119" spans="1:20" x14ac:dyDescent="0.2">
      <c r="A119">
        <f t="shared" si="11"/>
        <v>1978</v>
      </c>
      <c r="B119" s="7">
        <f t="shared" si="13"/>
        <v>608.39</v>
      </c>
      <c r="C119" s="7">
        <f t="shared" si="13"/>
        <v>0</v>
      </c>
      <c r="D119" s="7">
        <f t="shared" si="13"/>
        <v>16.625400000000003</v>
      </c>
      <c r="E119" s="7">
        <f t="shared" si="13"/>
        <v>0</v>
      </c>
      <c r="F119" s="7">
        <f t="shared" si="13"/>
        <v>3361.86</v>
      </c>
      <c r="G119" s="7">
        <f t="shared" si="13"/>
        <v>5192.96</v>
      </c>
      <c r="H119" s="7">
        <f t="shared" si="13"/>
        <v>0</v>
      </c>
      <c r="I119" s="7">
        <f t="shared" si="13"/>
        <v>925.96500000000015</v>
      </c>
      <c r="J119" s="7">
        <f t="shared" si="13"/>
        <v>3007.8400000000006</v>
      </c>
      <c r="K119" s="7">
        <f t="shared" si="13"/>
        <v>0</v>
      </c>
      <c r="L119" s="7">
        <f t="shared" si="13"/>
        <v>40.18</v>
      </c>
      <c r="M119" s="7">
        <f t="shared" si="13"/>
        <v>0</v>
      </c>
      <c r="N119" s="7">
        <f t="shared" si="13"/>
        <v>108.13000000000001</v>
      </c>
      <c r="O119" s="7">
        <f t="shared" si="13"/>
        <v>27536.75</v>
      </c>
      <c r="P119" s="7">
        <f t="shared" si="13"/>
        <v>710.4</v>
      </c>
      <c r="Q119" s="7">
        <f t="shared" si="13"/>
        <v>429.27891156462579</v>
      </c>
      <c r="R119" s="8">
        <f t="shared" si="14"/>
        <v>41938.379311564626</v>
      </c>
      <c r="S119" s="8"/>
      <c r="T119" s="8">
        <f>2205*R119/(area!C17*2.471)</f>
        <v>24.020581912698496</v>
      </c>
    </row>
    <row r="120" spans="1:20" x14ac:dyDescent="0.2">
      <c r="A120">
        <f t="shared" si="11"/>
        <v>1979</v>
      </c>
      <c r="B120" s="7">
        <f t="shared" si="13"/>
        <v>871.50000000000011</v>
      </c>
      <c r="C120" s="7">
        <f t="shared" si="13"/>
        <v>0</v>
      </c>
      <c r="D120" s="7">
        <f t="shared" si="13"/>
        <v>22.922900000000002</v>
      </c>
      <c r="E120" s="7">
        <f t="shared" si="13"/>
        <v>0</v>
      </c>
      <c r="F120" s="7">
        <f t="shared" si="13"/>
        <v>4794.84</v>
      </c>
      <c r="G120" s="7">
        <f t="shared" si="13"/>
        <v>4856.6400000000003</v>
      </c>
      <c r="H120" s="7">
        <f t="shared" si="13"/>
        <v>0</v>
      </c>
      <c r="I120" s="7">
        <f t="shared" si="13"/>
        <v>990.94500000000016</v>
      </c>
      <c r="J120" s="7">
        <f t="shared" si="13"/>
        <v>2984.0800000000004</v>
      </c>
      <c r="K120" s="7">
        <f t="shared" si="13"/>
        <v>0</v>
      </c>
      <c r="L120" s="7">
        <f t="shared" si="13"/>
        <v>55.759999999999991</v>
      </c>
      <c r="M120" s="7">
        <f t="shared" si="13"/>
        <v>0</v>
      </c>
      <c r="N120" s="7">
        <f t="shared" si="13"/>
        <v>116.05000000000001</v>
      </c>
      <c r="O120" s="7">
        <f t="shared" si="13"/>
        <v>28718.375</v>
      </c>
      <c r="P120" s="7">
        <f t="shared" si="13"/>
        <v>802.4</v>
      </c>
      <c r="Q120" s="7">
        <f t="shared" si="13"/>
        <v>497.68707482993193</v>
      </c>
      <c r="R120" s="8">
        <f t="shared" si="14"/>
        <v>44711.199974829935</v>
      </c>
      <c r="S120" s="8"/>
      <c r="T120" s="8">
        <f>2205*R120/(area!C18*2.471)</f>
        <v>25.324248514282708</v>
      </c>
    </row>
    <row r="121" spans="1:20" x14ac:dyDescent="0.2">
      <c r="A121">
        <f t="shared" si="11"/>
        <v>1980</v>
      </c>
      <c r="B121" s="7">
        <f t="shared" si="13"/>
        <v>1423.4500000000003</v>
      </c>
      <c r="C121" s="7">
        <f t="shared" si="13"/>
        <v>0</v>
      </c>
      <c r="D121" s="7">
        <f t="shared" si="13"/>
        <v>20.655799999999999</v>
      </c>
      <c r="E121" s="7">
        <f t="shared" si="13"/>
        <v>0</v>
      </c>
      <c r="F121" s="7">
        <f t="shared" si="13"/>
        <v>5733.2879999999996</v>
      </c>
      <c r="G121" s="7">
        <f t="shared" si="13"/>
        <v>4599.5200000000004</v>
      </c>
      <c r="H121" s="7">
        <f t="shared" si="13"/>
        <v>0</v>
      </c>
      <c r="I121" s="7">
        <f t="shared" si="13"/>
        <v>1099.53</v>
      </c>
      <c r="J121" s="7">
        <f t="shared" si="13"/>
        <v>2455.1999999999998</v>
      </c>
      <c r="K121" s="7">
        <f t="shared" si="13"/>
        <v>0</v>
      </c>
      <c r="L121" s="7">
        <f t="shared" si="13"/>
        <v>39.36</v>
      </c>
      <c r="M121" s="7">
        <f t="shared" si="13"/>
        <v>0</v>
      </c>
      <c r="N121" s="7">
        <f t="shared" si="13"/>
        <v>133.76</v>
      </c>
      <c r="O121" s="7">
        <f t="shared" si="13"/>
        <v>26977.85</v>
      </c>
      <c r="P121" s="7">
        <f t="shared" si="13"/>
        <v>998.4</v>
      </c>
      <c r="Q121" s="7">
        <f t="shared" si="13"/>
        <v>429.98639455782313</v>
      </c>
      <c r="R121" s="8">
        <f t="shared" si="14"/>
        <v>43911.000194557826</v>
      </c>
      <c r="S121" s="8"/>
      <c r="T121" s="8">
        <f>2205*R121/(area!C19*2.471)</f>
        <v>24.631699006156364</v>
      </c>
    </row>
    <row r="122" spans="1:20" x14ac:dyDescent="0.2">
      <c r="A122">
        <f t="shared" si="11"/>
        <v>1981</v>
      </c>
      <c r="B122" s="7">
        <f t="shared" si="13"/>
        <v>2133.9299999999998</v>
      </c>
      <c r="C122" s="7">
        <f t="shared" si="13"/>
        <v>0</v>
      </c>
      <c r="D122" s="7">
        <f t="shared" si="13"/>
        <v>17.884900000000002</v>
      </c>
      <c r="E122" s="7">
        <f t="shared" si="13"/>
        <v>0</v>
      </c>
      <c r="F122" s="7">
        <f t="shared" si="13"/>
        <v>6671.7359999999999</v>
      </c>
      <c r="G122" s="7">
        <f t="shared" si="13"/>
        <v>4603.04</v>
      </c>
      <c r="H122" s="7">
        <f t="shared" si="13"/>
        <v>0</v>
      </c>
      <c r="I122" s="7">
        <f t="shared" si="13"/>
        <v>1112.355</v>
      </c>
      <c r="J122" s="7">
        <f t="shared" si="13"/>
        <v>2344.3200000000002</v>
      </c>
      <c r="K122" s="7">
        <f t="shared" si="13"/>
        <v>0</v>
      </c>
      <c r="L122" s="7">
        <f t="shared" si="13"/>
        <v>0</v>
      </c>
      <c r="M122" s="7">
        <f t="shared" si="13"/>
        <v>0</v>
      </c>
      <c r="N122" s="7">
        <f t="shared" si="13"/>
        <v>176.55</v>
      </c>
      <c r="O122" s="7">
        <f t="shared" si="13"/>
        <v>28378.55</v>
      </c>
      <c r="P122" s="7">
        <f t="shared" si="13"/>
        <v>956</v>
      </c>
      <c r="Q122" s="7">
        <f t="shared" si="13"/>
        <v>410.06802721088434</v>
      </c>
      <c r="R122" s="8">
        <f t="shared" si="14"/>
        <v>46804.433927210885</v>
      </c>
      <c r="S122" s="8"/>
      <c r="T122" s="8">
        <f>2205*R122/(area!C20*2.471)</f>
        <v>26.258021521706571</v>
      </c>
    </row>
    <row r="123" spans="1:20" x14ac:dyDescent="0.2">
      <c r="A123">
        <f t="shared" si="11"/>
        <v>1982</v>
      </c>
      <c r="B123" s="7">
        <f t="shared" si="13"/>
        <v>2988.0000000000005</v>
      </c>
      <c r="C123" s="7">
        <f t="shared" si="13"/>
        <v>0</v>
      </c>
      <c r="D123" s="7">
        <f t="shared" si="13"/>
        <v>18.136800000000001</v>
      </c>
      <c r="E123" s="7">
        <f t="shared" si="13"/>
        <v>0</v>
      </c>
      <c r="F123" s="7">
        <f t="shared" si="13"/>
        <v>7113.6</v>
      </c>
      <c r="G123" s="7">
        <f t="shared" si="13"/>
        <v>4160</v>
      </c>
      <c r="H123" s="7">
        <f t="shared" si="13"/>
        <v>0</v>
      </c>
      <c r="I123" s="7">
        <f t="shared" si="13"/>
        <v>1231.2</v>
      </c>
      <c r="J123" s="7">
        <f t="shared" si="13"/>
        <v>2728</v>
      </c>
      <c r="K123" s="7">
        <f t="shared" si="13"/>
        <v>0</v>
      </c>
      <c r="L123" s="7">
        <f t="shared" si="13"/>
        <v>0</v>
      </c>
      <c r="M123" s="7">
        <f t="shared" si="13"/>
        <v>0</v>
      </c>
      <c r="N123" s="7">
        <f t="shared" si="13"/>
        <v>195.03000000000003</v>
      </c>
      <c r="O123" s="7">
        <f t="shared" si="13"/>
        <v>24725</v>
      </c>
      <c r="P123" s="7">
        <f t="shared" si="13"/>
        <v>744</v>
      </c>
      <c r="Q123" s="7">
        <f t="shared" si="13"/>
        <v>456.76190476190482</v>
      </c>
      <c r="R123" s="8">
        <f t="shared" si="14"/>
        <v>44359.72870476191</v>
      </c>
      <c r="S123" s="8"/>
      <c r="T123" s="8">
        <f>2205*R123/(area!C21*2.471)</f>
        <v>24.200572658201768</v>
      </c>
    </row>
    <row r="124" spans="1:20" x14ac:dyDescent="0.2">
      <c r="A124">
        <f t="shared" si="11"/>
        <v>1983</v>
      </c>
      <c r="B124" s="7">
        <f t="shared" si="13"/>
        <v>2656</v>
      </c>
      <c r="C124" s="7">
        <f t="shared" si="13"/>
        <v>0</v>
      </c>
      <c r="D124" s="7">
        <f t="shared" si="13"/>
        <v>30.228000000000002</v>
      </c>
      <c r="E124" s="7">
        <f t="shared" si="13"/>
        <v>0</v>
      </c>
      <c r="F124" s="7">
        <f t="shared" si="13"/>
        <v>6669</v>
      </c>
      <c r="G124" s="7">
        <f t="shared" si="13"/>
        <v>3840</v>
      </c>
      <c r="H124" s="7">
        <f t="shared" si="13"/>
        <v>0</v>
      </c>
      <c r="I124" s="7">
        <f t="shared" si="13"/>
        <v>1043.1000000000001</v>
      </c>
      <c r="J124" s="7">
        <f t="shared" si="13"/>
        <v>2640</v>
      </c>
      <c r="K124" s="7">
        <f t="shared" si="13"/>
        <v>0</v>
      </c>
      <c r="L124" s="7">
        <f t="shared" si="13"/>
        <v>0</v>
      </c>
      <c r="M124" s="7">
        <f t="shared" si="13"/>
        <v>0</v>
      </c>
      <c r="N124" s="7">
        <f t="shared" si="13"/>
        <v>271.92</v>
      </c>
      <c r="O124" s="7">
        <f t="shared" si="13"/>
        <v>22540</v>
      </c>
      <c r="P124" s="7">
        <f t="shared" si="13"/>
        <v>656</v>
      </c>
      <c r="Q124" s="7">
        <f t="shared" si="13"/>
        <v>336.05442176870747</v>
      </c>
      <c r="R124" s="8">
        <f t="shared" si="14"/>
        <v>40682.302421768705</v>
      </c>
      <c r="S124" s="8"/>
      <c r="T124" s="8">
        <f>2205*R124/(area!C22*2.471)</f>
        <v>22.021849258415021</v>
      </c>
    </row>
    <row r="125" spans="1:20" x14ac:dyDescent="0.2">
      <c r="A125">
        <f t="shared" si="11"/>
        <v>1984</v>
      </c>
      <c r="B125" s="7">
        <f t="shared" si="13"/>
        <v>3320.0000000000005</v>
      </c>
      <c r="C125" s="7">
        <f t="shared" si="13"/>
        <v>0</v>
      </c>
      <c r="D125" s="7">
        <f t="shared" si="13"/>
        <v>25.19</v>
      </c>
      <c r="E125" s="7">
        <f t="shared" si="13"/>
        <v>0</v>
      </c>
      <c r="F125" s="7">
        <f t="shared" si="13"/>
        <v>8823.6</v>
      </c>
      <c r="G125" s="7">
        <f t="shared" si="13"/>
        <v>4640</v>
      </c>
      <c r="H125" s="7">
        <f t="shared" si="13"/>
        <v>0</v>
      </c>
      <c r="I125" s="7">
        <f t="shared" si="13"/>
        <v>1094.4000000000001</v>
      </c>
      <c r="J125" s="7">
        <f t="shared" si="13"/>
        <v>3168.0000000000005</v>
      </c>
      <c r="K125" s="7">
        <f t="shared" si="13"/>
        <v>0</v>
      </c>
      <c r="L125" s="7">
        <f t="shared" si="13"/>
        <v>0</v>
      </c>
      <c r="M125" s="7">
        <f t="shared" si="13"/>
        <v>0</v>
      </c>
      <c r="N125" s="7">
        <f t="shared" si="13"/>
        <v>143.99</v>
      </c>
      <c r="O125" s="7">
        <f t="shared" si="13"/>
        <v>29670</v>
      </c>
      <c r="P125" s="7">
        <f t="shared" si="13"/>
        <v>960</v>
      </c>
      <c r="Q125" s="7">
        <f t="shared" si="13"/>
        <v>453.98639455782313</v>
      </c>
      <c r="R125" s="8">
        <f t="shared" si="14"/>
        <v>52299.166394557833</v>
      </c>
      <c r="S125" s="8"/>
      <c r="T125" s="8">
        <f>2205*R125/(area!C23*2.471)</f>
        <v>27.919184014665994</v>
      </c>
    </row>
    <row r="126" spans="1:20" x14ac:dyDescent="0.2">
      <c r="A126">
        <f t="shared" si="11"/>
        <v>1985</v>
      </c>
      <c r="B126" s="7">
        <f t="shared" si="13"/>
        <v>3959.1000000000004</v>
      </c>
      <c r="C126" s="7">
        <f t="shared" si="13"/>
        <v>0</v>
      </c>
      <c r="D126" s="7">
        <f t="shared" si="13"/>
        <v>27.709</v>
      </c>
      <c r="E126" s="7">
        <f t="shared" si="13"/>
        <v>0</v>
      </c>
      <c r="F126" s="7">
        <f t="shared" si="13"/>
        <v>9712.7999999999993</v>
      </c>
      <c r="G126" s="7">
        <f t="shared" si="13"/>
        <v>4160</v>
      </c>
      <c r="H126" s="7">
        <f t="shared" si="13"/>
        <v>0</v>
      </c>
      <c r="I126" s="7">
        <f t="shared" si="13"/>
        <v>1111.5</v>
      </c>
      <c r="J126" s="7">
        <f t="shared" si="13"/>
        <v>3168.0000000000005</v>
      </c>
      <c r="K126" s="7">
        <f t="shared" si="13"/>
        <v>0</v>
      </c>
      <c r="L126" s="7">
        <f t="shared" si="13"/>
        <v>0</v>
      </c>
      <c r="M126" s="7">
        <f t="shared" si="13"/>
        <v>0</v>
      </c>
      <c r="N126" s="7">
        <f t="shared" si="13"/>
        <v>121.00000000000001</v>
      </c>
      <c r="O126" s="7">
        <f t="shared" si="13"/>
        <v>29670</v>
      </c>
      <c r="P126" s="7">
        <f t="shared" si="13"/>
        <v>1312</v>
      </c>
      <c r="Q126" s="7">
        <f t="shared" ref="Q126" si="15">Q$107*Q24/1000</f>
        <v>491.8095238095238</v>
      </c>
      <c r="R126" s="8">
        <f t="shared" si="14"/>
        <v>53733.918523809523</v>
      </c>
      <c r="S126" s="8"/>
      <c r="T126" s="8">
        <f>2205*R126/(area!C24*2.471)</f>
        <v>28.626919556458397</v>
      </c>
    </row>
    <row r="127" spans="1:20" x14ac:dyDescent="0.2">
      <c r="A127">
        <f t="shared" si="11"/>
        <v>1986</v>
      </c>
      <c r="B127" s="7">
        <f t="shared" ref="B127:Q142" si="16">B$107*B25/1000</f>
        <v>4274.5</v>
      </c>
      <c r="C127" s="7">
        <f t="shared" si="16"/>
        <v>0</v>
      </c>
      <c r="D127" s="7">
        <f t="shared" si="16"/>
        <v>34.006500000000003</v>
      </c>
      <c r="E127" s="7">
        <f t="shared" si="16"/>
        <v>0</v>
      </c>
      <c r="F127" s="7">
        <f t="shared" si="16"/>
        <v>7729.2</v>
      </c>
      <c r="G127" s="7">
        <f t="shared" si="16"/>
        <v>2880</v>
      </c>
      <c r="H127" s="7">
        <f t="shared" si="16"/>
        <v>0</v>
      </c>
      <c r="I127" s="7">
        <f t="shared" si="16"/>
        <v>709.65000000000009</v>
      </c>
      <c r="J127" s="7">
        <f t="shared" si="16"/>
        <v>1971.2000000000003</v>
      </c>
      <c r="K127" s="7">
        <f t="shared" si="16"/>
        <v>0</v>
      </c>
      <c r="L127" s="7">
        <f t="shared" si="16"/>
        <v>0</v>
      </c>
      <c r="M127" s="7">
        <f t="shared" si="16"/>
        <v>120</v>
      </c>
      <c r="N127" s="7">
        <f t="shared" si="16"/>
        <v>0</v>
      </c>
      <c r="O127" s="7">
        <f t="shared" si="16"/>
        <v>35075</v>
      </c>
      <c r="P127" s="7">
        <f t="shared" si="16"/>
        <v>1328</v>
      </c>
      <c r="Q127" s="7">
        <f t="shared" si="16"/>
        <v>442.12244897959181</v>
      </c>
      <c r="R127" s="8">
        <f t="shared" si="14"/>
        <v>54563.678948979592</v>
      </c>
      <c r="S127" s="8"/>
      <c r="T127" s="8">
        <f>2205*R127/(area!C25*2.471)</f>
        <v>29.368999000658008</v>
      </c>
    </row>
    <row r="128" spans="1:20" x14ac:dyDescent="0.2">
      <c r="A128">
        <f t="shared" si="11"/>
        <v>1987</v>
      </c>
      <c r="B128" s="7">
        <f t="shared" si="16"/>
        <v>3793.1000000000004</v>
      </c>
      <c r="C128" s="7">
        <f t="shared" si="16"/>
        <v>0</v>
      </c>
      <c r="D128" s="7">
        <f t="shared" si="16"/>
        <v>17.632999999999999</v>
      </c>
      <c r="E128" s="7">
        <f t="shared" si="16"/>
        <v>0</v>
      </c>
      <c r="F128" s="7">
        <f t="shared" si="16"/>
        <v>10054.799999999999</v>
      </c>
      <c r="G128" s="7">
        <f t="shared" si="16"/>
        <v>3008</v>
      </c>
      <c r="H128" s="7">
        <f t="shared" si="16"/>
        <v>0</v>
      </c>
      <c r="I128" s="7">
        <f t="shared" si="16"/>
        <v>666.9</v>
      </c>
      <c r="J128" s="7">
        <f t="shared" si="16"/>
        <v>1997.6000000000001</v>
      </c>
      <c r="K128" s="7">
        <f t="shared" si="16"/>
        <v>0</v>
      </c>
      <c r="L128" s="7">
        <f t="shared" si="16"/>
        <v>0</v>
      </c>
      <c r="M128" s="7">
        <f t="shared" si="16"/>
        <v>213.6</v>
      </c>
      <c r="N128" s="7">
        <f t="shared" si="16"/>
        <v>0</v>
      </c>
      <c r="O128" s="7">
        <f t="shared" si="16"/>
        <v>36110</v>
      </c>
      <c r="P128" s="7">
        <f t="shared" si="16"/>
        <v>1388</v>
      </c>
      <c r="Q128" s="7">
        <f t="shared" si="16"/>
        <v>489.14285714285717</v>
      </c>
      <c r="R128" s="8">
        <f t="shared" si="14"/>
        <v>57738.775857142857</v>
      </c>
      <c r="S128" s="8"/>
      <c r="T128" s="8">
        <f>2205*R128/(area!C26*2.471)</f>
        <v>31.426449057873008</v>
      </c>
    </row>
    <row r="129" spans="1:20" x14ac:dyDescent="0.2">
      <c r="A129">
        <f t="shared" si="11"/>
        <v>1988</v>
      </c>
      <c r="B129" s="7">
        <f t="shared" si="16"/>
        <v>3718.4000000000005</v>
      </c>
      <c r="C129" s="7">
        <f t="shared" si="16"/>
        <v>0</v>
      </c>
      <c r="D129" s="7">
        <f t="shared" si="16"/>
        <v>10.3279</v>
      </c>
      <c r="E129" s="7">
        <f t="shared" si="16"/>
        <v>0</v>
      </c>
      <c r="F129" s="7">
        <f t="shared" si="16"/>
        <v>10738.8</v>
      </c>
      <c r="G129" s="7">
        <f t="shared" si="16"/>
        <v>2432</v>
      </c>
      <c r="H129" s="7">
        <f t="shared" si="16"/>
        <v>0</v>
      </c>
      <c r="I129" s="7">
        <f t="shared" si="16"/>
        <v>666.9</v>
      </c>
      <c r="J129" s="7">
        <f t="shared" si="16"/>
        <v>2252.8000000000002</v>
      </c>
      <c r="K129" s="7">
        <f t="shared" si="16"/>
        <v>0</v>
      </c>
      <c r="L129" s="7">
        <f t="shared" si="16"/>
        <v>0</v>
      </c>
      <c r="M129" s="7">
        <f t="shared" si="16"/>
        <v>343.2</v>
      </c>
      <c r="N129" s="7">
        <f t="shared" si="16"/>
        <v>0</v>
      </c>
      <c r="O129" s="7">
        <f t="shared" si="16"/>
        <v>33062.5</v>
      </c>
      <c r="P129" s="7">
        <f t="shared" si="16"/>
        <v>1252</v>
      </c>
      <c r="Q129" s="7">
        <f t="shared" si="16"/>
        <v>458.55782312925163</v>
      </c>
      <c r="R129" s="8">
        <f t="shared" si="14"/>
        <v>54935.485723129255</v>
      </c>
      <c r="S129" s="8"/>
      <c r="T129" s="8">
        <f>2205*R129/(area!C27*2.471)</f>
        <v>30.527850435800197</v>
      </c>
    </row>
    <row r="130" spans="1:20" x14ac:dyDescent="0.2">
      <c r="A130">
        <f t="shared" si="11"/>
        <v>1989</v>
      </c>
      <c r="B130" s="7">
        <f t="shared" si="16"/>
        <v>3710.1000000000004</v>
      </c>
      <c r="C130" s="7">
        <f t="shared" si="16"/>
        <v>0</v>
      </c>
      <c r="D130" s="7">
        <f t="shared" si="16"/>
        <v>10.579800000000001</v>
      </c>
      <c r="E130" s="7">
        <f t="shared" si="16"/>
        <v>0</v>
      </c>
      <c r="F130" s="7">
        <f t="shared" si="16"/>
        <v>11354.4</v>
      </c>
      <c r="G130" s="7">
        <f t="shared" si="16"/>
        <v>2160</v>
      </c>
      <c r="H130" s="7">
        <f t="shared" si="16"/>
        <v>0</v>
      </c>
      <c r="I130" s="7">
        <f t="shared" si="16"/>
        <v>607.04999999999995</v>
      </c>
      <c r="J130" s="7">
        <f t="shared" si="16"/>
        <v>2182.4</v>
      </c>
      <c r="K130" s="7">
        <f t="shared" si="16"/>
        <v>0</v>
      </c>
      <c r="L130" s="7">
        <f t="shared" si="16"/>
        <v>0</v>
      </c>
      <c r="M130" s="7">
        <f t="shared" si="16"/>
        <v>516</v>
      </c>
      <c r="N130" s="7">
        <f t="shared" si="16"/>
        <v>0</v>
      </c>
      <c r="O130" s="7">
        <f t="shared" si="16"/>
        <v>33005</v>
      </c>
      <c r="P130" s="7">
        <f t="shared" si="16"/>
        <v>1104</v>
      </c>
      <c r="Q130" s="7">
        <f t="shared" si="16"/>
        <v>440.65306122448976</v>
      </c>
      <c r="R130" s="8">
        <f t="shared" si="14"/>
        <v>55090.182861224494</v>
      </c>
      <c r="S130" s="8"/>
      <c r="T130" s="8">
        <f>2205*R130/(area!C28*2.471)</f>
        <v>31.100400339090374</v>
      </c>
    </row>
    <row r="131" spans="1:20" x14ac:dyDescent="0.2">
      <c r="A131">
        <f t="shared" si="11"/>
        <v>1990</v>
      </c>
      <c r="B131" s="7">
        <f t="shared" si="16"/>
        <v>4067.0000000000005</v>
      </c>
      <c r="C131" s="7">
        <f t="shared" si="16"/>
        <v>0</v>
      </c>
      <c r="D131" s="7">
        <f t="shared" si="16"/>
        <v>14.8621</v>
      </c>
      <c r="E131" s="7">
        <f t="shared" si="16"/>
        <v>0</v>
      </c>
      <c r="F131" s="7">
        <f t="shared" si="16"/>
        <v>12996</v>
      </c>
      <c r="G131" s="7">
        <f t="shared" si="16"/>
        <v>1952</v>
      </c>
      <c r="H131" s="7">
        <f t="shared" si="16"/>
        <v>0</v>
      </c>
      <c r="I131" s="7">
        <f t="shared" si="16"/>
        <v>684</v>
      </c>
      <c r="J131" s="7">
        <f t="shared" si="16"/>
        <v>2094.4</v>
      </c>
      <c r="K131" s="7">
        <f t="shared" si="16"/>
        <v>0</v>
      </c>
      <c r="L131" s="7">
        <f t="shared" si="16"/>
        <v>0</v>
      </c>
      <c r="M131" s="7">
        <f t="shared" si="16"/>
        <v>612</v>
      </c>
      <c r="N131" s="7">
        <f t="shared" si="16"/>
        <v>0</v>
      </c>
      <c r="O131" s="7">
        <f t="shared" si="16"/>
        <v>36225</v>
      </c>
      <c r="P131" s="7">
        <f t="shared" si="16"/>
        <v>1216</v>
      </c>
      <c r="Q131" s="7">
        <f t="shared" si="16"/>
        <v>453.0612244897959</v>
      </c>
      <c r="R131" s="8">
        <f t="shared" si="14"/>
        <v>60314.323324489793</v>
      </c>
      <c r="S131" s="8"/>
      <c r="T131" s="8">
        <f>2205*R131/(area!C29*2.471)</f>
        <v>34.567436709059812</v>
      </c>
    </row>
    <row r="132" spans="1:20" x14ac:dyDescent="0.2">
      <c r="A132">
        <f t="shared" si="11"/>
        <v>1991</v>
      </c>
      <c r="B132" s="7">
        <f t="shared" si="16"/>
        <v>3768.2000000000003</v>
      </c>
      <c r="C132" s="7">
        <f t="shared" si="16"/>
        <v>0</v>
      </c>
      <c r="D132" s="7">
        <f t="shared" si="16"/>
        <v>8.0608000000000004</v>
      </c>
      <c r="E132" s="7">
        <f t="shared" si="16"/>
        <v>0</v>
      </c>
      <c r="F132" s="7">
        <f t="shared" si="16"/>
        <v>12790.8</v>
      </c>
      <c r="G132" s="7">
        <f t="shared" si="16"/>
        <v>1408</v>
      </c>
      <c r="H132" s="7">
        <f t="shared" si="16"/>
        <v>0</v>
      </c>
      <c r="I132" s="7">
        <f t="shared" si="16"/>
        <v>624.15</v>
      </c>
      <c r="J132" s="7">
        <f t="shared" si="16"/>
        <v>1566.4000000000003</v>
      </c>
      <c r="K132" s="7">
        <f t="shared" si="16"/>
        <v>0</v>
      </c>
      <c r="L132" s="7">
        <f t="shared" si="16"/>
        <v>27.879999999999995</v>
      </c>
      <c r="M132" s="7">
        <f t="shared" si="16"/>
        <v>792</v>
      </c>
      <c r="N132" s="7">
        <f t="shared" si="16"/>
        <v>0</v>
      </c>
      <c r="O132" s="7">
        <f t="shared" si="16"/>
        <v>22942.5</v>
      </c>
      <c r="P132" s="7">
        <f t="shared" si="16"/>
        <v>862.4</v>
      </c>
      <c r="Q132" s="7">
        <f t="shared" si="16"/>
        <v>433.14285714285711</v>
      </c>
      <c r="R132" s="8">
        <f t="shared" si="14"/>
        <v>45223.533657142856</v>
      </c>
      <c r="S132" s="8"/>
      <c r="T132" s="8">
        <f>2205*R132/(area!C30*2.471)</f>
        <v>26.194940745187086</v>
      </c>
    </row>
    <row r="133" spans="1:20" x14ac:dyDescent="0.2">
      <c r="A133">
        <f t="shared" si="11"/>
        <v>1992</v>
      </c>
      <c r="B133" s="7">
        <f t="shared" si="16"/>
        <v>4648</v>
      </c>
      <c r="C133" s="7">
        <f t="shared" si="16"/>
        <v>65</v>
      </c>
      <c r="D133" s="7">
        <f t="shared" si="16"/>
        <v>2.3930500000000001</v>
      </c>
      <c r="E133" s="7">
        <f t="shared" si="16"/>
        <v>0</v>
      </c>
      <c r="F133" s="7">
        <f t="shared" si="16"/>
        <v>9781.2000000000007</v>
      </c>
      <c r="G133" s="7">
        <f t="shared" si="16"/>
        <v>1440</v>
      </c>
      <c r="H133" s="7">
        <f t="shared" si="16"/>
        <v>0</v>
      </c>
      <c r="I133" s="7">
        <f t="shared" si="16"/>
        <v>778.05000000000007</v>
      </c>
      <c r="J133" s="7">
        <f t="shared" si="16"/>
        <v>2428.8000000000002</v>
      </c>
      <c r="K133" s="7">
        <f t="shared" si="16"/>
        <v>0</v>
      </c>
      <c r="L133" s="7">
        <f t="shared" si="16"/>
        <v>12.299999999999999</v>
      </c>
      <c r="M133" s="7">
        <f t="shared" si="16"/>
        <v>1008</v>
      </c>
      <c r="N133" s="7">
        <f t="shared" si="16"/>
        <v>0</v>
      </c>
      <c r="O133" s="7">
        <f t="shared" si="16"/>
        <v>24725</v>
      </c>
      <c r="P133" s="7">
        <f t="shared" si="16"/>
        <v>964</v>
      </c>
      <c r="Q133" s="7">
        <f t="shared" si="16"/>
        <v>554.28571428571422</v>
      </c>
      <c r="R133" s="8">
        <f t="shared" si="14"/>
        <v>46407.028764285715</v>
      </c>
      <c r="S133" s="8"/>
      <c r="T133" s="8">
        <f>2205*R133/(area!C31*2.471)</f>
        <v>26.564330468466522</v>
      </c>
    </row>
    <row r="134" spans="1:20" x14ac:dyDescent="0.2">
      <c r="A134">
        <f t="shared" si="11"/>
        <v>1993</v>
      </c>
      <c r="B134" s="7">
        <f t="shared" si="16"/>
        <v>3610.5000000000005</v>
      </c>
      <c r="C134" s="7">
        <f t="shared" si="16"/>
        <v>70.2</v>
      </c>
      <c r="D134" s="7">
        <f t="shared" si="16"/>
        <v>4.5342000000000002</v>
      </c>
      <c r="E134" s="7">
        <f t="shared" si="16"/>
        <v>0</v>
      </c>
      <c r="F134" s="7">
        <f t="shared" si="16"/>
        <v>12790.8</v>
      </c>
      <c r="G134" s="7">
        <f t="shared" si="16"/>
        <v>1280</v>
      </c>
      <c r="H134" s="7">
        <f t="shared" si="16"/>
        <v>0</v>
      </c>
      <c r="I134" s="7">
        <f t="shared" si="16"/>
        <v>803.70000000000016</v>
      </c>
      <c r="J134" s="7">
        <f t="shared" si="16"/>
        <v>1980.0000000000002</v>
      </c>
      <c r="K134" s="7">
        <f t="shared" si="16"/>
        <v>0</v>
      </c>
      <c r="L134" s="7">
        <f t="shared" si="16"/>
        <v>6.5599999999999987</v>
      </c>
      <c r="M134" s="7">
        <f t="shared" si="16"/>
        <v>1260</v>
      </c>
      <c r="N134" s="7">
        <f t="shared" si="16"/>
        <v>0</v>
      </c>
      <c r="O134" s="7">
        <f t="shared" si="16"/>
        <v>36512.5</v>
      </c>
      <c r="P134" s="7">
        <f t="shared" si="16"/>
        <v>911.2</v>
      </c>
      <c r="Q134" s="7">
        <f t="shared" si="16"/>
        <v>473.90476190476187</v>
      </c>
      <c r="R134" s="8">
        <f t="shared" si="14"/>
        <v>59703.898961904764</v>
      </c>
      <c r="S134" s="8"/>
      <c r="T134" s="8">
        <f>2205*R134/(area!C32*2.471)</f>
        <v>32.950007019645071</v>
      </c>
    </row>
    <row r="135" spans="1:20" x14ac:dyDescent="0.2">
      <c r="A135">
        <f t="shared" si="11"/>
        <v>1994</v>
      </c>
      <c r="B135" s="7">
        <f t="shared" si="16"/>
        <v>2822.0000000000005</v>
      </c>
      <c r="C135" s="7">
        <f t="shared" si="16"/>
        <v>67.599999999999994</v>
      </c>
      <c r="D135" s="7">
        <f t="shared" si="16"/>
        <v>3.7785000000000002</v>
      </c>
      <c r="E135" s="7">
        <f t="shared" si="16"/>
        <v>0</v>
      </c>
      <c r="F135" s="7">
        <f t="shared" si="16"/>
        <v>13816.8</v>
      </c>
      <c r="G135" s="7">
        <f t="shared" si="16"/>
        <v>1024</v>
      </c>
      <c r="H135" s="7">
        <f t="shared" si="16"/>
        <v>0</v>
      </c>
      <c r="I135" s="7">
        <f t="shared" si="16"/>
        <v>735.30000000000007</v>
      </c>
      <c r="J135" s="7">
        <f t="shared" si="16"/>
        <v>1610.4000000000003</v>
      </c>
      <c r="K135" s="7">
        <f t="shared" si="16"/>
        <v>0</v>
      </c>
      <c r="L135" s="7">
        <f t="shared" si="16"/>
        <v>18.04</v>
      </c>
      <c r="M135" s="7">
        <f t="shared" si="16"/>
        <v>2076</v>
      </c>
      <c r="N135" s="7">
        <f t="shared" si="16"/>
        <v>0</v>
      </c>
      <c r="O135" s="7">
        <f t="shared" si="16"/>
        <v>33350</v>
      </c>
      <c r="P135" s="7">
        <f t="shared" si="16"/>
        <v>840.8</v>
      </c>
      <c r="Q135" s="7">
        <f t="shared" si="16"/>
        <v>470.31292517006807</v>
      </c>
      <c r="R135" s="8">
        <f t="shared" si="14"/>
        <v>56835.031425170069</v>
      </c>
      <c r="S135" s="8"/>
      <c r="T135" s="8">
        <f>2205*R135/(area!C33*2.471)</f>
        <v>31.688115047576076</v>
      </c>
    </row>
    <row r="136" spans="1:20" x14ac:dyDescent="0.2">
      <c r="A136">
        <f t="shared" si="11"/>
        <v>1995</v>
      </c>
      <c r="B136" s="7">
        <f t="shared" si="16"/>
        <v>2905.0000000000005</v>
      </c>
      <c r="C136" s="7">
        <f t="shared" si="16"/>
        <v>128.69999999999999</v>
      </c>
      <c r="D136" s="7">
        <f t="shared" si="16"/>
        <v>10.076000000000001</v>
      </c>
      <c r="E136" s="7">
        <f t="shared" si="16"/>
        <v>0</v>
      </c>
      <c r="F136" s="7">
        <f t="shared" si="16"/>
        <v>13885.2</v>
      </c>
      <c r="G136" s="7">
        <f t="shared" si="16"/>
        <v>1216</v>
      </c>
      <c r="H136" s="7">
        <f t="shared" si="16"/>
        <v>0</v>
      </c>
      <c r="I136" s="7">
        <f t="shared" si="16"/>
        <v>786.60000000000014</v>
      </c>
      <c r="J136" s="7">
        <f t="shared" si="16"/>
        <v>1540.0000000000002</v>
      </c>
      <c r="K136" s="7">
        <f t="shared" si="16"/>
        <v>0</v>
      </c>
      <c r="L136" s="7">
        <f t="shared" si="16"/>
        <v>16.399999999999999</v>
      </c>
      <c r="M136" s="7">
        <f t="shared" si="16"/>
        <v>3000</v>
      </c>
      <c r="N136" s="7">
        <f t="shared" si="16"/>
        <v>0</v>
      </c>
      <c r="O136" s="7">
        <f t="shared" si="16"/>
        <v>33925</v>
      </c>
      <c r="P136" s="7">
        <f t="shared" si="16"/>
        <v>795.2</v>
      </c>
      <c r="Q136" s="7">
        <f t="shared" si="16"/>
        <v>514.7210884353741</v>
      </c>
      <c r="R136" s="8">
        <f t="shared" si="14"/>
        <v>58722.897088435377</v>
      </c>
      <c r="S136" s="8"/>
      <c r="T136" s="8">
        <f>2205*R136/(area!C34*2.471)</f>
        <v>32.965343202875502</v>
      </c>
    </row>
    <row r="137" spans="1:20" x14ac:dyDescent="0.2">
      <c r="A137">
        <f t="shared" si="11"/>
        <v>1996</v>
      </c>
      <c r="B137" s="7">
        <f t="shared" si="16"/>
        <v>2946.5000000000005</v>
      </c>
      <c r="C137" s="7">
        <f t="shared" si="16"/>
        <v>127.4</v>
      </c>
      <c r="D137" s="7">
        <f t="shared" si="16"/>
        <v>9.3203000000000014</v>
      </c>
      <c r="E137" s="7">
        <f t="shared" si="16"/>
        <v>96.085286400000001</v>
      </c>
      <c r="F137" s="7">
        <f t="shared" si="16"/>
        <v>15732</v>
      </c>
      <c r="G137" s="7">
        <f t="shared" si="16"/>
        <v>1728</v>
      </c>
      <c r="H137" s="7">
        <f t="shared" si="16"/>
        <v>0</v>
      </c>
      <c r="I137" s="7">
        <f t="shared" si="16"/>
        <v>778.05000000000007</v>
      </c>
      <c r="J137" s="7">
        <f t="shared" si="16"/>
        <v>1628.0000000000002</v>
      </c>
      <c r="K137" s="7">
        <f t="shared" si="16"/>
        <v>0</v>
      </c>
      <c r="L137" s="7">
        <f t="shared" si="16"/>
        <v>19.68</v>
      </c>
      <c r="M137" s="7">
        <f t="shared" si="16"/>
        <v>3120</v>
      </c>
      <c r="N137" s="7">
        <f t="shared" si="16"/>
        <v>0</v>
      </c>
      <c r="O137" s="7">
        <f t="shared" si="16"/>
        <v>32775</v>
      </c>
      <c r="P137" s="7">
        <f t="shared" si="16"/>
        <v>740</v>
      </c>
      <c r="Q137" s="7">
        <f t="shared" si="16"/>
        <v>557.87755102040819</v>
      </c>
      <c r="R137" s="8">
        <f t="shared" si="14"/>
        <v>60257.913137420408</v>
      </c>
      <c r="S137" s="8"/>
      <c r="T137" s="8">
        <f>2205*R137/(area!C35*2.471)</f>
        <v>32.856688559175076</v>
      </c>
    </row>
    <row r="138" spans="1:20" x14ac:dyDescent="0.2">
      <c r="A138">
        <f t="shared" si="11"/>
        <v>1997</v>
      </c>
      <c r="B138" s="7">
        <f t="shared" si="16"/>
        <v>3444.5000000000005</v>
      </c>
      <c r="C138" s="7">
        <f t="shared" si="16"/>
        <v>133.9</v>
      </c>
      <c r="D138" s="7">
        <f t="shared" si="16"/>
        <v>6.8013000000000003</v>
      </c>
      <c r="E138" s="7">
        <f t="shared" si="16"/>
        <v>176.15635839999999</v>
      </c>
      <c r="F138" s="7">
        <f t="shared" si="16"/>
        <v>14911.2</v>
      </c>
      <c r="G138" s="7">
        <f t="shared" si="16"/>
        <v>2191.6799999999998</v>
      </c>
      <c r="H138" s="7">
        <f t="shared" si="16"/>
        <v>0</v>
      </c>
      <c r="I138" s="7">
        <f t="shared" si="16"/>
        <v>795.15000000000009</v>
      </c>
      <c r="J138" s="7">
        <f t="shared" si="16"/>
        <v>1716.0000000000002</v>
      </c>
      <c r="K138" s="7">
        <f t="shared" si="16"/>
        <v>0</v>
      </c>
      <c r="L138" s="7">
        <f t="shared" si="16"/>
        <v>17.22</v>
      </c>
      <c r="M138" s="7">
        <f t="shared" si="16"/>
        <v>4044</v>
      </c>
      <c r="N138" s="7">
        <f t="shared" si="16"/>
        <v>0</v>
      </c>
      <c r="O138" s="7">
        <f t="shared" si="16"/>
        <v>27599.424999999999</v>
      </c>
      <c r="P138" s="7">
        <f t="shared" si="16"/>
        <v>652.79999999999995</v>
      </c>
      <c r="Q138" s="7">
        <f t="shared" si="16"/>
        <v>545.85034013605446</v>
      </c>
      <c r="R138" s="8">
        <f t="shared" si="14"/>
        <v>56234.68299853606</v>
      </c>
      <c r="S138" s="8"/>
      <c r="T138" s="8">
        <f>2205*R138/(area!C36*2.471)</f>
        <v>30.630035102678416</v>
      </c>
    </row>
    <row r="139" spans="1:20" x14ac:dyDescent="0.2">
      <c r="A139">
        <f t="shared" si="11"/>
        <v>1998</v>
      </c>
      <c r="B139" s="7">
        <f t="shared" si="16"/>
        <v>3527.5000000000005</v>
      </c>
      <c r="C139" s="7">
        <f t="shared" si="16"/>
        <v>135.19999999999999</v>
      </c>
      <c r="D139" s="7">
        <f t="shared" si="16"/>
        <v>1.5114000000000001</v>
      </c>
      <c r="E139" s="7">
        <f t="shared" si="16"/>
        <v>296.26296639999998</v>
      </c>
      <c r="F139" s="7">
        <f t="shared" si="16"/>
        <v>18399.599999999999</v>
      </c>
      <c r="G139" s="7">
        <f t="shared" si="16"/>
        <v>2432.64</v>
      </c>
      <c r="H139" s="7">
        <f t="shared" si="16"/>
        <v>0</v>
      </c>
      <c r="I139" s="7">
        <f t="shared" si="16"/>
        <v>880.65000000000009</v>
      </c>
      <c r="J139" s="7">
        <f t="shared" si="16"/>
        <v>1733.6000000000001</v>
      </c>
      <c r="K139" s="7">
        <f t="shared" si="16"/>
        <v>0</v>
      </c>
      <c r="L139" s="7">
        <f t="shared" si="16"/>
        <v>22.959999999999997</v>
      </c>
      <c r="M139" s="7">
        <f t="shared" si="16"/>
        <v>4680</v>
      </c>
      <c r="N139" s="7">
        <f t="shared" si="16"/>
        <v>0</v>
      </c>
      <c r="O139" s="7">
        <f t="shared" si="16"/>
        <v>24725.575000000001</v>
      </c>
      <c r="P139" s="7">
        <f t="shared" si="16"/>
        <v>564</v>
      </c>
      <c r="Q139" s="7">
        <f t="shared" si="16"/>
        <v>569.90476190476193</v>
      </c>
      <c r="R139" s="8">
        <f t="shared" si="14"/>
        <v>57969.404128304763</v>
      </c>
      <c r="S139" s="8"/>
      <c r="T139" s="8">
        <f>2205*R139/(area!C37*2.471)</f>
        <v>31.807981376179772</v>
      </c>
    </row>
    <row r="140" spans="1:20" x14ac:dyDescent="0.2">
      <c r="A140">
        <f t="shared" si="11"/>
        <v>1999</v>
      </c>
      <c r="B140" s="7">
        <f t="shared" si="16"/>
        <v>3444.5000000000005</v>
      </c>
      <c r="C140" s="7">
        <f t="shared" si="16"/>
        <v>188.5</v>
      </c>
      <c r="D140" s="7">
        <f t="shared" si="16"/>
        <v>2.0152000000000001</v>
      </c>
      <c r="E140" s="7">
        <f t="shared" si="16"/>
        <v>432.38378879999999</v>
      </c>
      <c r="F140" s="7">
        <f t="shared" si="16"/>
        <v>20691</v>
      </c>
      <c r="G140" s="7">
        <f t="shared" si="16"/>
        <v>2399.36</v>
      </c>
      <c r="H140" s="7">
        <f t="shared" si="16"/>
        <v>0</v>
      </c>
      <c r="I140" s="7">
        <f t="shared" si="16"/>
        <v>837.90000000000009</v>
      </c>
      <c r="J140" s="7">
        <f t="shared" si="16"/>
        <v>1672.0000000000002</v>
      </c>
      <c r="K140" s="7">
        <f t="shared" si="16"/>
        <v>0</v>
      </c>
      <c r="L140" s="7">
        <f t="shared" si="16"/>
        <v>25.419999999999995</v>
      </c>
      <c r="M140" s="7">
        <f t="shared" si="16"/>
        <v>5220</v>
      </c>
      <c r="N140" s="7">
        <f t="shared" si="16"/>
        <v>0</v>
      </c>
      <c r="O140" s="7">
        <f t="shared" si="16"/>
        <v>24438.65</v>
      </c>
      <c r="P140" s="7">
        <f t="shared" si="16"/>
        <v>568.79999999999995</v>
      </c>
      <c r="Q140" s="7">
        <f t="shared" si="16"/>
        <v>551.89115646258495</v>
      </c>
      <c r="R140" s="8">
        <f t="shared" si="14"/>
        <v>60472.420145262586</v>
      </c>
      <c r="S140" s="8"/>
      <c r="T140" s="8">
        <f>2205*R140/(area!C38*2.471)</f>
        <v>32.684738729166561</v>
      </c>
    </row>
    <row r="141" spans="1:20" x14ac:dyDescent="0.2">
      <c r="A141">
        <f t="shared" si="11"/>
        <v>2000</v>
      </c>
      <c r="B141" s="7">
        <f t="shared" si="16"/>
        <v>3361.5000000000005</v>
      </c>
      <c r="C141" s="7">
        <f t="shared" si="16"/>
        <v>188.5</v>
      </c>
      <c r="D141" s="7">
        <f t="shared" si="16"/>
        <v>2.5190000000000001</v>
      </c>
      <c r="E141" s="7">
        <f t="shared" si="16"/>
        <v>168.14925120000001</v>
      </c>
      <c r="F141" s="7">
        <f t="shared" si="16"/>
        <v>13953.6</v>
      </c>
      <c r="G141" s="7">
        <f t="shared" si="16"/>
        <v>1663.36</v>
      </c>
      <c r="H141" s="7">
        <f t="shared" si="16"/>
        <v>0</v>
      </c>
      <c r="I141" s="7">
        <f t="shared" si="16"/>
        <v>675.45</v>
      </c>
      <c r="J141" s="7">
        <f t="shared" si="16"/>
        <v>1584.0000000000002</v>
      </c>
      <c r="K141" s="7">
        <f t="shared" si="16"/>
        <v>0</v>
      </c>
      <c r="L141" s="7">
        <f t="shared" si="16"/>
        <v>25.419999999999995</v>
      </c>
      <c r="M141" s="7">
        <f t="shared" si="16"/>
        <v>4620</v>
      </c>
      <c r="N141" s="7">
        <f t="shared" si="16"/>
        <v>0</v>
      </c>
      <c r="O141" s="7">
        <f t="shared" si="16"/>
        <v>23374.325000000001</v>
      </c>
      <c r="P141" s="7">
        <f t="shared" si="16"/>
        <v>710.4</v>
      </c>
      <c r="Q141" s="7">
        <f t="shared" si="16"/>
        <v>569.25170068027205</v>
      </c>
      <c r="R141" s="8">
        <f t="shared" si="14"/>
        <v>50896.474951880271</v>
      </c>
      <c r="S141" s="8"/>
      <c r="T141" s="8">
        <f>2205*R141/(area!C39*2.471)</f>
        <v>28.101608561371279</v>
      </c>
    </row>
    <row r="142" spans="1:20" x14ac:dyDescent="0.2">
      <c r="A142">
        <f t="shared" si="11"/>
        <v>2001</v>
      </c>
      <c r="B142" s="7">
        <f t="shared" si="16"/>
        <v>4316</v>
      </c>
      <c r="C142" s="7">
        <f t="shared" si="16"/>
        <v>162.5</v>
      </c>
      <c r="D142" s="7">
        <f t="shared" si="16"/>
        <v>2.0152000000000001</v>
      </c>
      <c r="E142" s="7">
        <f t="shared" si="16"/>
        <v>121.70802944</v>
      </c>
      <c r="F142" s="7">
        <f t="shared" si="16"/>
        <v>20417.400000000001</v>
      </c>
      <c r="G142" s="7">
        <f t="shared" si="16"/>
        <v>2351.36</v>
      </c>
      <c r="H142" s="7">
        <f t="shared" si="16"/>
        <v>0</v>
      </c>
      <c r="I142" s="7">
        <f t="shared" si="16"/>
        <v>795.15000000000009</v>
      </c>
      <c r="J142" s="7">
        <f t="shared" si="16"/>
        <v>1918.4000000000003</v>
      </c>
      <c r="K142" s="7">
        <f t="shared" si="16"/>
        <v>0</v>
      </c>
      <c r="L142" s="7">
        <f t="shared" si="16"/>
        <v>34.44</v>
      </c>
      <c r="M142" s="7">
        <f t="shared" si="16"/>
        <v>3780</v>
      </c>
      <c r="N142" s="7">
        <f t="shared" si="16"/>
        <v>0</v>
      </c>
      <c r="O142" s="7">
        <f t="shared" si="16"/>
        <v>21277.3</v>
      </c>
      <c r="P142" s="7">
        <f t="shared" si="16"/>
        <v>912</v>
      </c>
      <c r="Q142" s="7">
        <f t="shared" ref="Q142" si="17">Q$107*Q40/1000</f>
        <v>575.18367346938771</v>
      </c>
      <c r="R142" s="8">
        <f t="shared" si="14"/>
        <v>56663.456902909391</v>
      </c>
      <c r="S142" s="8"/>
      <c r="T142" s="8">
        <f>2205*R142/(area!C40*2.471)</f>
        <v>29.426316009836651</v>
      </c>
    </row>
    <row r="143" spans="1:20" x14ac:dyDescent="0.2">
      <c r="A143">
        <f t="shared" si="11"/>
        <v>2002</v>
      </c>
      <c r="B143" s="7">
        <f t="shared" ref="B143:Q154" si="18">B$107*B41/1000</f>
        <v>4108.5000000000009</v>
      </c>
      <c r="C143" s="7">
        <f t="shared" si="18"/>
        <v>234</v>
      </c>
      <c r="D143" s="7">
        <f t="shared" si="18"/>
        <v>3.2747000000000002</v>
      </c>
      <c r="E143" s="7">
        <f t="shared" si="18"/>
        <v>208.18478719999999</v>
      </c>
      <c r="F143" s="7">
        <f t="shared" si="18"/>
        <v>21204</v>
      </c>
      <c r="G143" s="7">
        <f t="shared" si="18"/>
        <v>2239.6799999999998</v>
      </c>
      <c r="H143" s="7">
        <f t="shared" si="18"/>
        <v>0</v>
      </c>
      <c r="I143" s="7">
        <f t="shared" si="18"/>
        <v>632.70000000000005</v>
      </c>
      <c r="J143" s="7">
        <f t="shared" si="18"/>
        <v>2376</v>
      </c>
      <c r="K143" s="7">
        <f t="shared" si="18"/>
        <v>0</v>
      </c>
      <c r="L143" s="7">
        <f t="shared" si="18"/>
        <v>24.599999999999998</v>
      </c>
      <c r="M143" s="7">
        <f t="shared" si="18"/>
        <v>3780</v>
      </c>
      <c r="N143" s="7">
        <f t="shared" si="18"/>
        <v>0</v>
      </c>
      <c r="O143" s="7">
        <f t="shared" si="18"/>
        <v>21705.1</v>
      </c>
      <c r="P143" s="7">
        <f t="shared" si="18"/>
        <v>1164</v>
      </c>
      <c r="Q143" s="7">
        <f t="shared" si="18"/>
        <v>548.13605442176868</v>
      </c>
      <c r="R143" s="8">
        <f t="shared" si="14"/>
        <v>58228.175541621764</v>
      </c>
      <c r="S143" s="8"/>
      <c r="T143" s="8">
        <f>2205*R143/(area!C41*2.471)</f>
        <v>29.499507871615126</v>
      </c>
    </row>
    <row r="144" spans="1:20" x14ac:dyDescent="0.2">
      <c r="A144">
        <f t="shared" si="11"/>
        <v>2003</v>
      </c>
      <c r="B144" s="7">
        <f t="shared" si="18"/>
        <v>3403.0000000000005</v>
      </c>
      <c r="C144" s="7">
        <f t="shared" si="18"/>
        <v>273</v>
      </c>
      <c r="D144" s="7">
        <f t="shared" si="18"/>
        <v>4.2823000000000002</v>
      </c>
      <c r="E144" s="7">
        <f t="shared" si="18"/>
        <v>384.3411456</v>
      </c>
      <c r="F144" s="7">
        <f t="shared" si="18"/>
        <v>23940</v>
      </c>
      <c r="G144" s="7">
        <f t="shared" si="18"/>
        <v>2319.52</v>
      </c>
      <c r="H144" s="7">
        <f t="shared" si="18"/>
        <v>0</v>
      </c>
      <c r="I144" s="7">
        <f t="shared" si="18"/>
        <v>581.4</v>
      </c>
      <c r="J144" s="7">
        <f t="shared" si="18"/>
        <v>2464</v>
      </c>
      <c r="K144" s="7">
        <f t="shared" si="18"/>
        <v>0</v>
      </c>
      <c r="L144" s="7">
        <f t="shared" si="18"/>
        <v>24.599999999999998</v>
      </c>
      <c r="M144" s="7">
        <f t="shared" si="18"/>
        <v>4680</v>
      </c>
      <c r="N144" s="7">
        <f t="shared" si="18"/>
        <v>0</v>
      </c>
      <c r="O144" s="7">
        <f t="shared" si="18"/>
        <v>21418.174999999999</v>
      </c>
      <c r="P144" s="7">
        <f t="shared" si="18"/>
        <v>1376</v>
      </c>
      <c r="Q144" s="7">
        <f t="shared" si="18"/>
        <v>632.65306122448987</v>
      </c>
      <c r="R144" s="8">
        <f t="shared" si="14"/>
        <v>61500.971506824491</v>
      </c>
      <c r="S144" s="8"/>
      <c r="T144" s="8">
        <f>2205*R144/(area!C42*2.471)</f>
        <v>30.523241947455947</v>
      </c>
    </row>
    <row r="145" spans="1:20" x14ac:dyDescent="0.2">
      <c r="A145">
        <f t="shared" si="11"/>
        <v>2004</v>
      </c>
      <c r="B145" s="7">
        <f t="shared" si="18"/>
        <v>3054.4000000000005</v>
      </c>
      <c r="C145" s="7">
        <f t="shared" si="18"/>
        <v>260</v>
      </c>
      <c r="D145" s="7">
        <f t="shared" si="18"/>
        <v>0</v>
      </c>
      <c r="E145" s="7">
        <f t="shared" si="18"/>
        <v>496.44064640000005</v>
      </c>
      <c r="F145" s="7">
        <f t="shared" si="18"/>
        <v>23598</v>
      </c>
      <c r="G145" s="7">
        <f t="shared" si="18"/>
        <v>2840.64</v>
      </c>
      <c r="H145" s="7">
        <f t="shared" si="18"/>
        <v>0</v>
      </c>
      <c r="I145" s="7">
        <f t="shared" si="18"/>
        <v>598.5</v>
      </c>
      <c r="J145" s="7">
        <f t="shared" si="18"/>
        <v>2446.4</v>
      </c>
      <c r="K145" s="7">
        <f t="shared" si="18"/>
        <v>0</v>
      </c>
      <c r="L145" s="7">
        <f t="shared" si="18"/>
        <v>20.5</v>
      </c>
      <c r="M145" s="7">
        <f t="shared" si="18"/>
        <v>6240</v>
      </c>
      <c r="N145" s="7">
        <f t="shared" si="18"/>
        <v>0</v>
      </c>
      <c r="O145" s="7">
        <f t="shared" si="18"/>
        <v>22998.85</v>
      </c>
      <c r="P145" s="7">
        <f t="shared" si="18"/>
        <v>1308</v>
      </c>
      <c r="Q145" s="7">
        <f t="shared" si="18"/>
        <v>667.53741496598639</v>
      </c>
      <c r="R145" s="8">
        <f t="shared" si="14"/>
        <v>64529.268061365983</v>
      </c>
      <c r="S145" s="8"/>
      <c r="T145" s="8">
        <f>2205*R145/(area!C43*2.471)</f>
        <v>32.031414824650177</v>
      </c>
    </row>
    <row r="146" spans="1:20" x14ac:dyDescent="0.2">
      <c r="A146">
        <f t="shared" si="11"/>
        <v>2005</v>
      </c>
      <c r="B146" s="7">
        <f t="shared" si="18"/>
        <v>2822.0000000000005</v>
      </c>
      <c r="C146" s="7">
        <f t="shared" si="18"/>
        <v>236.6</v>
      </c>
      <c r="D146" s="7">
        <f t="shared" si="18"/>
        <v>0</v>
      </c>
      <c r="E146" s="7">
        <f t="shared" si="18"/>
        <v>416.36957439999998</v>
      </c>
      <c r="F146" s="7">
        <f t="shared" si="18"/>
        <v>22914</v>
      </c>
      <c r="G146" s="7">
        <f t="shared" si="18"/>
        <v>2879.84</v>
      </c>
      <c r="H146" s="7">
        <f t="shared" si="18"/>
        <v>0</v>
      </c>
      <c r="I146" s="7">
        <f t="shared" si="18"/>
        <v>555.75</v>
      </c>
      <c r="J146" s="7">
        <f t="shared" si="18"/>
        <v>2332</v>
      </c>
      <c r="K146" s="7">
        <f t="shared" si="18"/>
        <v>0</v>
      </c>
      <c r="L146" s="7">
        <f t="shared" si="18"/>
        <v>9.84</v>
      </c>
      <c r="M146" s="7">
        <f t="shared" si="18"/>
        <v>6060</v>
      </c>
      <c r="N146" s="7">
        <f t="shared" si="18"/>
        <v>0</v>
      </c>
      <c r="O146" s="7">
        <f t="shared" si="18"/>
        <v>22425</v>
      </c>
      <c r="P146" s="7">
        <f t="shared" si="18"/>
        <v>1294.4000000000001</v>
      </c>
      <c r="Q146" s="7">
        <f t="shared" si="18"/>
        <v>586.34013605442181</v>
      </c>
      <c r="R146" s="8">
        <f t="shared" si="14"/>
        <v>62532.139710454423</v>
      </c>
      <c r="S146" s="8"/>
      <c r="T146" s="8">
        <f>2205*R146/(area!C44*2.471)</f>
        <v>31.017885972945084</v>
      </c>
    </row>
    <row r="147" spans="1:20" x14ac:dyDescent="0.2">
      <c r="A147">
        <f t="shared" si="11"/>
        <v>2006</v>
      </c>
      <c r="B147" s="7">
        <f t="shared" si="18"/>
        <v>2502.4499999999998</v>
      </c>
      <c r="C147" s="7">
        <f t="shared" si="18"/>
        <v>161.19999999999999</v>
      </c>
      <c r="D147" s="7">
        <f t="shared" si="18"/>
        <v>0</v>
      </c>
      <c r="E147" s="7">
        <f t="shared" si="18"/>
        <v>188.96772992000001</v>
      </c>
      <c r="F147" s="7">
        <f t="shared" si="18"/>
        <v>18468</v>
      </c>
      <c r="G147" s="7">
        <f t="shared" si="18"/>
        <v>3264.48</v>
      </c>
      <c r="H147" s="7">
        <f t="shared" si="18"/>
        <v>0</v>
      </c>
      <c r="I147" s="7">
        <f t="shared" si="18"/>
        <v>498.46500000000003</v>
      </c>
      <c r="J147" s="7">
        <f t="shared" si="18"/>
        <v>2376</v>
      </c>
      <c r="K147" s="7">
        <f t="shared" si="18"/>
        <v>0</v>
      </c>
      <c r="L147" s="7">
        <f t="shared" si="18"/>
        <v>36.08</v>
      </c>
      <c r="M147" s="7">
        <f t="shared" si="18"/>
        <v>6420</v>
      </c>
      <c r="N147" s="7">
        <f t="shared" si="18"/>
        <v>0</v>
      </c>
      <c r="O147" s="7">
        <f t="shared" si="18"/>
        <v>25585.775000000001</v>
      </c>
      <c r="P147" s="7">
        <f t="shared" si="18"/>
        <v>1283.2</v>
      </c>
      <c r="Q147" s="7">
        <f t="shared" si="18"/>
        <v>634.66666666666663</v>
      </c>
      <c r="R147" s="8">
        <f t="shared" si="14"/>
        <v>61419.284396586663</v>
      </c>
      <c r="S147" s="8"/>
      <c r="T147" s="8">
        <f>2205*R147/(area!C45*2.471)</f>
        <v>30.63054385442291</v>
      </c>
    </row>
    <row r="148" spans="1:20" x14ac:dyDescent="0.2">
      <c r="A148">
        <f t="shared" si="11"/>
        <v>2007</v>
      </c>
      <c r="B148" s="7">
        <f t="shared" si="18"/>
        <v>2556.4</v>
      </c>
      <c r="C148" s="7">
        <f t="shared" si="18"/>
        <v>162.5</v>
      </c>
      <c r="D148" s="7">
        <f t="shared" si="18"/>
        <v>0</v>
      </c>
      <c r="E148" s="7">
        <f t="shared" si="18"/>
        <v>296.26296639999998</v>
      </c>
      <c r="F148" s="7">
        <f t="shared" si="18"/>
        <v>28044</v>
      </c>
      <c r="G148" s="7">
        <f t="shared" si="18"/>
        <v>3007.52</v>
      </c>
      <c r="H148" s="7">
        <f t="shared" si="18"/>
        <v>0</v>
      </c>
      <c r="I148" s="7">
        <f t="shared" si="18"/>
        <v>598.5</v>
      </c>
      <c r="J148" s="7">
        <f t="shared" si="18"/>
        <v>2464</v>
      </c>
      <c r="K148" s="7">
        <f t="shared" si="18"/>
        <v>0</v>
      </c>
      <c r="L148" s="7">
        <f t="shared" si="18"/>
        <v>0</v>
      </c>
      <c r="M148" s="7">
        <f t="shared" si="18"/>
        <v>5664</v>
      </c>
      <c r="N148" s="7">
        <f t="shared" si="18"/>
        <v>0</v>
      </c>
      <c r="O148" s="7">
        <f t="shared" si="18"/>
        <v>22998.85</v>
      </c>
      <c r="P148" s="7">
        <f t="shared" si="18"/>
        <v>1389.6</v>
      </c>
      <c r="Q148" s="7">
        <f t="shared" si="18"/>
        <v>693.76870748299314</v>
      </c>
      <c r="R148" s="8">
        <f t="shared" si="14"/>
        <v>67875.401673882996</v>
      </c>
      <c r="S148" s="8"/>
      <c r="T148" s="8">
        <f>2205*R148/(area!C46*2.471)</f>
        <v>33.51911549081931</v>
      </c>
    </row>
    <row r="149" spans="1:20" x14ac:dyDescent="0.2">
      <c r="A149">
        <f t="shared" si="11"/>
        <v>2008</v>
      </c>
      <c r="B149" s="7">
        <f t="shared" si="18"/>
        <v>2141.4</v>
      </c>
      <c r="C149" s="7">
        <f t="shared" si="18"/>
        <v>143</v>
      </c>
      <c r="D149" s="7">
        <f t="shared" si="18"/>
        <v>0</v>
      </c>
      <c r="E149" s="7">
        <f t="shared" si="18"/>
        <v>560.49750399999994</v>
      </c>
      <c r="F149" s="7">
        <f t="shared" si="18"/>
        <v>21546</v>
      </c>
      <c r="G149" s="7">
        <f t="shared" si="18"/>
        <v>2679.52</v>
      </c>
      <c r="H149" s="7">
        <f t="shared" si="18"/>
        <v>0</v>
      </c>
      <c r="I149" s="7">
        <f t="shared" si="18"/>
        <v>410.40000000000003</v>
      </c>
      <c r="J149" s="7">
        <f t="shared" si="18"/>
        <v>1804.0000000000002</v>
      </c>
      <c r="K149" s="7">
        <f t="shared" si="18"/>
        <v>0</v>
      </c>
      <c r="L149" s="7">
        <f t="shared" si="18"/>
        <v>0</v>
      </c>
      <c r="M149" s="7">
        <f t="shared" si="18"/>
        <v>7200</v>
      </c>
      <c r="N149" s="7">
        <f t="shared" si="18"/>
        <v>0</v>
      </c>
      <c r="O149" s="7">
        <f t="shared" si="18"/>
        <v>25585.775000000001</v>
      </c>
      <c r="P149" s="7">
        <f t="shared" si="18"/>
        <v>1196</v>
      </c>
      <c r="Q149" s="7">
        <f t="shared" si="18"/>
        <v>596.02721088435374</v>
      </c>
      <c r="R149" s="8">
        <f t="shared" si="14"/>
        <v>63862.619714884364</v>
      </c>
      <c r="S149" s="8"/>
      <c r="T149" s="8">
        <f>2205*R149/(area!C47*2.471)</f>
        <v>32.58096242748897</v>
      </c>
    </row>
    <row r="150" spans="1:20" x14ac:dyDescent="0.2">
      <c r="A150">
        <f t="shared" si="11"/>
        <v>2009</v>
      </c>
      <c r="B150" s="7">
        <f t="shared" si="18"/>
        <v>2290.8000000000002</v>
      </c>
      <c r="C150" s="7">
        <f t="shared" si="18"/>
        <v>65</v>
      </c>
      <c r="D150" s="7">
        <f t="shared" si="18"/>
        <v>0</v>
      </c>
      <c r="E150" s="7">
        <f t="shared" si="18"/>
        <v>376.3340384</v>
      </c>
      <c r="F150" s="7">
        <f t="shared" si="18"/>
        <v>18604.8</v>
      </c>
      <c r="G150" s="7">
        <f t="shared" si="18"/>
        <v>3360.16</v>
      </c>
      <c r="H150" s="7">
        <f t="shared" si="18"/>
        <v>0</v>
      </c>
      <c r="I150" s="7">
        <f t="shared" si="18"/>
        <v>453.15000000000003</v>
      </c>
      <c r="J150" s="7">
        <f t="shared" si="18"/>
        <v>1936.0000000000002</v>
      </c>
      <c r="K150" s="7">
        <f t="shared" si="18"/>
        <v>0</v>
      </c>
      <c r="L150" s="7">
        <f t="shared" si="18"/>
        <v>0</v>
      </c>
      <c r="M150" s="7">
        <f t="shared" si="18"/>
        <v>6360</v>
      </c>
      <c r="N150" s="7">
        <f t="shared" si="18"/>
        <v>0</v>
      </c>
      <c r="O150" s="7">
        <f t="shared" si="18"/>
        <v>22711.924999999999</v>
      </c>
      <c r="P150" s="7">
        <f t="shared" si="18"/>
        <v>1188</v>
      </c>
      <c r="Q150" s="7">
        <f t="shared" si="18"/>
        <v>598.53061224489795</v>
      </c>
      <c r="R150" s="8">
        <f t="shared" si="14"/>
        <v>57944.699650644892</v>
      </c>
      <c r="S150" s="8"/>
      <c r="T150" s="8">
        <f>2205*R150/(area!C48*2.471)</f>
        <v>29.570254333193841</v>
      </c>
    </row>
    <row r="151" spans="1:20" x14ac:dyDescent="0.2">
      <c r="A151">
        <v>2010</v>
      </c>
      <c r="B151" s="7">
        <f t="shared" si="18"/>
        <v>2241</v>
      </c>
      <c r="C151" s="7">
        <f t="shared" si="18"/>
        <v>91</v>
      </c>
      <c r="D151" s="7">
        <f t="shared" si="18"/>
        <v>0</v>
      </c>
      <c r="E151" s="7">
        <f t="shared" si="18"/>
        <v>400.35535999999996</v>
      </c>
      <c r="F151" s="7">
        <f t="shared" si="18"/>
        <v>23324.400000000001</v>
      </c>
      <c r="G151" s="7">
        <f t="shared" si="18"/>
        <v>3392.16</v>
      </c>
      <c r="H151" s="7">
        <f t="shared" si="18"/>
        <v>0</v>
      </c>
      <c r="I151" s="7">
        <f t="shared" si="18"/>
        <v>504.45000000000005</v>
      </c>
      <c r="J151" s="7">
        <f t="shared" si="18"/>
        <v>2314.4</v>
      </c>
      <c r="K151" s="7">
        <f t="shared" si="18"/>
        <v>0</v>
      </c>
      <c r="L151" s="7">
        <f t="shared" si="18"/>
        <v>0</v>
      </c>
      <c r="M151" s="7">
        <f t="shared" si="18"/>
        <v>9876</v>
      </c>
      <c r="N151" s="7">
        <f t="shared" si="18"/>
        <v>0</v>
      </c>
      <c r="O151" s="7">
        <f t="shared" si="18"/>
        <v>22571.05</v>
      </c>
      <c r="P151" s="7">
        <f t="shared" si="18"/>
        <v>1256</v>
      </c>
      <c r="Q151" s="7">
        <f t="shared" si="18"/>
        <v>625.08843537414964</v>
      </c>
      <c r="R151" s="8">
        <f t="shared" si="14"/>
        <v>66595.903795374164</v>
      </c>
      <c r="T151" s="8">
        <f>2205*R151/(area!C49*2.471)</f>
        <v>33.927610654081668</v>
      </c>
    </row>
    <row r="152" spans="1:20" x14ac:dyDescent="0.2">
      <c r="A152">
        <v>2011</v>
      </c>
      <c r="B152" s="7">
        <f t="shared" si="18"/>
        <v>1626.8000000000002</v>
      </c>
      <c r="C152" s="7">
        <f t="shared" si="18"/>
        <v>0</v>
      </c>
      <c r="D152" s="7">
        <f t="shared" si="18"/>
        <v>0</v>
      </c>
      <c r="E152" s="7">
        <f t="shared" si="18"/>
        <v>576.51171840000006</v>
      </c>
      <c r="F152" s="7">
        <f t="shared" si="18"/>
        <v>21375</v>
      </c>
      <c r="G152" s="7">
        <f t="shared" si="18"/>
        <v>3200.48</v>
      </c>
      <c r="H152" s="7">
        <f t="shared" si="18"/>
        <v>0</v>
      </c>
      <c r="I152" s="7">
        <f t="shared" si="18"/>
        <v>359.10000000000008</v>
      </c>
      <c r="J152" s="7">
        <f t="shared" si="18"/>
        <v>1962.4000000000003</v>
      </c>
      <c r="K152" s="7">
        <f t="shared" si="18"/>
        <v>0</v>
      </c>
      <c r="L152" s="7">
        <f t="shared" si="18"/>
        <v>0</v>
      </c>
      <c r="M152" s="7">
        <f t="shared" si="18"/>
        <v>9600</v>
      </c>
      <c r="N152" s="7">
        <f t="shared" si="18"/>
        <v>0</v>
      </c>
      <c r="O152" s="7">
        <f t="shared" si="18"/>
        <v>22425</v>
      </c>
      <c r="P152" s="7">
        <f t="shared" si="18"/>
        <v>928</v>
      </c>
      <c r="Q152" s="7">
        <f t="shared" si="18"/>
        <v>612.24489795918362</v>
      </c>
      <c r="R152" s="8">
        <f t="shared" si="14"/>
        <v>62665.536616359183</v>
      </c>
      <c r="T152" s="8">
        <f>2205*R152/(area!C50*2.471)</f>
        <v>32.124562281362117</v>
      </c>
    </row>
    <row r="153" spans="1:20" x14ac:dyDescent="0.2">
      <c r="A153">
        <v>2012</v>
      </c>
      <c r="B153" s="7">
        <f t="shared" si="18"/>
        <v>1942.2000000000003</v>
      </c>
      <c r="C153" s="7">
        <f t="shared" si="18"/>
        <v>0</v>
      </c>
      <c r="D153" s="7">
        <f t="shared" si="18"/>
        <v>0</v>
      </c>
      <c r="E153" s="7">
        <f t="shared" si="18"/>
        <v>528.46907519999991</v>
      </c>
      <c r="F153" s="7">
        <f t="shared" si="18"/>
        <v>23974.2</v>
      </c>
      <c r="G153" s="7">
        <f t="shared" si="18"/>
        <v>3888.48</v>
      </c>
      <c r="H153" s="7">
        <f t="shared" si="18"/>
        <v>0</v>
      </c>
      <c r="I153" s="7">
        <f t="shared" si="18"/>
        <v>350.55000000000007</v>
      </c>
      <c r="J153" s="7">
        <f t="shared" si="18"/>
        <v>1936.0000000000002</v>
      </c>
      <c r="K153" s="7">
        <f t="shared" si="18"/>
        <v>0</v>
      </c>
      <c r="L153" s="7">
        <f t="shared" si="18"/>
        <v>0</v>
      </c>
      <c r="M153" s="7">
        <f t="shared" si="18"/>
        <v>10116</v>
      </c>
      <c r="N153" s="7">
        <f t="shared" si="18"/>
        <v>0</v>
      </c>
      <c r="O153" s="7">
        <f t="shared" si="18"/>
        <v>22106.45</v>
      </c>
      <c r="P153" s="7">
        <f t="shared" si="18"/>
        <v>1280</v>
      </c>
      <c r="Q153" s="7">
        <f t="shared" si="18"/>
        <v>598.69387755102036</v>
      </c>
      <c r="R153" s="8">
        <f t="shared" si="14"/>
        <v>66721.042952751013</v>
      </c>
      <c r="T153" s="8">
        <f>2205*R153/(area!C51*2.471)</f>
        <v>34.511123912757171</v>
      </c>
    </row>
    <row r="154" spans="1:20" x14ac:dyDescent="0.2">
      <c r="A154">
        <v>2013</v>
      </c>
      <c r="B154" s="7">
        <f t="shared" si="18"/>
        <v>1834.3000000000002</v>
      </c>
      <c r="C154" s="7">
        <f t="shared" si="18"/>
        <v>0</v>
      </c>
      <c r="D154" s="7">
        <f t="shared" si="18"/>
        <v>0</v>
      </c>
      <c r="E154" s="7">
        <f t="shared" si="18"/>
        <v>536.47618240000008</v>
      </c>
      <c r="F154" s="7">
        <f t="shared" si="18"/>
        <v>25821</v>
      </c>
      <c r="G154" s="7">
        <f t="shared" si="18"/>
        <v>3303.68</v>
      </c>
      <c r="H154" s="7">
        <f t="shared" si="18"/>
        <v>0</v>
      </c>
      <c r="I154" s="7">
        <f t="shared" si="18"/>
        <v>329.17500000000001</v>
      </c>
      <c r="J154" s="7">
        <f t="shared" si="18"/>
        <v>1663.2000000000003</v>
      </c>
      <c r="K154" s="7">
        <f t="shared" si="18"/>
        <v>0</v>
      </c>
      <c r="L154" s="7">
        <f t="shared" si="18"/>
        <v>0</v>
      </c>
      <c r="M154" s="7">
        <f t="shared" si="18"/>
        <v>10164</v>
      </c>
      <c r="N154" s="7">
        <f t="shared" si="18"/>
        <v>0</v>
      </c>
      <c r="O154" s="7">
        <f t="shared" si="18"/>
        <v>21851.15</v>
      </c>
      <c r="P154" s="7">
        <f t="shared" si="18"/>
        <v>1466.4</v>
      </c>
      <c r="Q154" s="7">
        <f t="shared" si="18"/>
        <v>643.80952380952363</v>
      </c>
      <c r="R154" s="8">
        <f t="shared" si="14"/>
        <v>67613.190706209527</v>
      </c>
      <c r="T154" s="8">
        <f>2205*R154/(area!C52*2.471)</f>
        <v>34.663171042364418</v>
      </c>
    </row>
    <row r="155" spans="1:20" x14ac:dyDescent="0.2">
      <c r="B155" s="7"/>
      <c r="C155" s="7"/>
      <c r="D155" s="7"/>
      <c r="E155" s="7"/>
      <c r="F155" s="7"/>
      <c r="G155" s="7"/>
      <c r="H155" s="7"/>
      <c r="I155" s="7"/>
      <c r="J155" s="7"/>
      <c r="K155" s="7"/>
      <c r="L155" s="7"/>
      <c r="M155" s="7"/>
      <c r="N155" s="7"/>
      <c r="O155" s="7"/>
      <c r="P155" s="7"/>
      <c r="Q155" s="7"/>
    </row>
    <row r="156" spans="1:20" x14ac:dyDescent="0.2">
      <c r="B156" s="7"/>
      <c r="C156" s="7"/>
      <c r="D156" s="7"/>
      <c r="E156" s="7"/>
      <c r="F156" s="7"/>
      <c r="G156" s="7"/>
      <c r="H156" s="7"/>
      <c r="I156" s="7"/>
      <c r="J156" s="7"/>
      <c r="K156" s="7"/>
      <c r="L156" s="7"/>
      <c r="M156" s="7"/>
      <c r="N156" s="7"/>
      <c r="O156" s="7"/>
      <c r="P156" s="7"/>
      <c r="Q156" s="7"/>
    </row>
    <row r="157" spans="1:20" x14ac:dyDescent="0.2">
      <c r="B157" s="7"/>
      <c r="C157" s="7"/>
      <c r="D157" s="7"/>
      <c r="E157" s="7"/>
      <c r="F157" s="7"/>
      <c r="G157" s="7"/>
      <c r="H157" s="7"/>
      <c r="I157" s="7"/>
      <c r="J157" s="7"/>
      <c r="K157" s="7"/>
      <c r="L157" s="7"/>
      <c r="M157" s="7"/>
      <c r="N157" s="7"/>
      <c r="O157" s="7"/>
      <c r="P157" s="7"/>
      <c r="Q157" s="7"/>
    </row>
    <row r="158" spans="1:20" ht="25.5" x14ac:dyDescent="0.35">
      <c r="A158" s="9" t="s">
        <v>97</v>
      </c>
    </row>
    <row r="159" spans="1:20" x14ac:dyDescent="0.2">
      <c r="A159" s="15" t="s">
        <v>20</v>
      </c>
      <c r="B159" s="16">
        <f>Coefficients!C6</f>
        <v>6.7</v>
      </c>
      <c r="C159" s="16">
        <f>Coefficients!D6</f>
        <v>15</v>
      </c>
      <c r="D159" s="16">
        <f>Coefficients!E6</f>
        <v>9.9600000000000009</v>
      </c>
      <c r="E159" s="16">
        <f>Coefficients!F6</f>
        <v>7.919999999999999</v>
      </c>
      <c r="F159" s="16">
        <f>Coefficients!G6</f>
        <v>4.5</v>
      </c>
      <c r="G159" s="16">
        <f>Coefficients!H6</f>
        <v>3.7</v>
      </c>
      <c r="H159" s="16">
        <f>Coefficients!I6</f>
        <v>11</v>
      </c>
      <c r="I159" s="16">
        <f>Coefficients!J6</f>
        <v>6.3000000000000007</v>
      </c>
      <c r="J159" s="16">
        <f>Coefficients!K6</f>
        <v>5.9</v>
      </c>
      <c r="K159" s="16">
        <f>Coefficients!L6</f>
        <v>11.772</v>
      </c>
      <c r="L159" s="16">
        <f>Coefficients!M6</f>
        <v>5.5</v>
      </c>
      <c r="M159" s="16">
        <f>Coefficients!N6</f>
        <v>20</v>
      </c>
      <c r="N159" s="16">
        <f>Coefficients!O6</f>
        <v>3.7</v>
      </c>
      <c r="O159" s="16">
        <f>Coefficients!P6</f>
        <v>23</v>
      </c>
      <c r="P159" s="16">
        <f>Coefficients!Q6</f>
        <v>4.8</v>
      </c>
      <c r="Q159" s="16">
        <f>Coefficients!R6</f>
        <v>5.5</v>
      </c>
    </row>
    <row r="161" spans="1:20" x14ac:dyDescent="0.2">
      <c r="A161" t="s">
        <v>19</v>
      </c>
      <c r="B161" t="str">
        <f>B57</f>
        <v>Barley</v>
      </c>
      <c r="C161" t="str">
        <f t="shared" ref="C161:Q161" si="19">C57</f>
        <v>Beans, dry</v>
      </c>
      <c r="D161" t="str">
        <f t="shared" si="19"/>
        <v>Buckwheat</v>
      </c>
      <c r="E161" t="str">
        <f t="shared" si="19"/>
        <v>Canola</v>
      </c>
      <c r="F161" t="str">
        <f t="shared" si="19"/>
        <v>Corn for grain</v>
      </c>
      <c r="G161" t="str">
        <f t="shared" si="19"/>
        <v>Corn, fodder</v>
      </c>
      <c r="H161" t="str">
        <f t="shared" si="19"/>
        <v>Flaxseed</v>
      </c>
      <c r="I161" t="str">
        <f t="shared" si="19"/>
        <v>Mixed grains</v>
      </c>
      <c r="J161" t="str">
        <f t="shared" si="19"/>
        <v>Oats</v>
      </c>
      <c r="K161" t="str">
        <f t="shared" si="19"/>
        <v>Peas, dry</v>
      </c>
      <c r="L161" t="str">
        <f t="shared" si="19"/>
        <v>Rye, all</v>
      </c>
      <c r="M161" t="str">
        <f t="shared" si="19"/>
        <v>Soybeans</v>
      </c>
      <c r="N161" t="str">
        <f t="shared" si="19"/>
        <v>Sugar beets</v>
      </c>
      <c r="O161" t="str">
        <f t="shared" si="19"/>
        <v>Tame hay</v>
      </c>
      <c r="P161" t="str">
        <f t="shared" si="19"/>
        <v>Wheat, all</v>
      </c>
      <c r="Q161" t="str">
        <f t="shared" si="19"/>
        <v>Potato</v>
      </c>
    </row>
    <row r="162" spans="1:20" x14ac:dyDescent="0.2">
      <c r="A162">
        <f t="shared" ref="A162:A202" si="20">A8</f>
        <v>1969</v>
      </c>
      <c r="B162" s="7">
        <f t="shared" ref="B162:Q177" si="21">B$159*B8/1000</f>
        <v>152.09</v>
      </c>
      <c r="C162" s="7">
        <f t="shared" si="21"/>
        <v>7.5</v>
      </c>
      <c r="D162" s="7">
        <f t="shared" si="21"/>
        <v>73.206000000000003</v>
      </c>
      <c r="E162" s="7">
        <f t="shared" si="21"/>
        <v>0</v>
      </c>
      <c r="F162" s="7">
        <f t="shared" si="21"/>
        <v>435.15</v>
      </c>
      <c r="G162" s="7">
        <f t="shared" si="21"/>
        <v>4040.4</v>
      </c>
      <c r="H162" s="7">
        <f t="shared" si="21"/>
        <v>53.9</v>
      </c>
      <c r="I162" s="7">
        <f t="shared" si="21"/>
        <v>553.1400000000001</v>
      </c>
      <c r="J162" s="7">
        <f t="shared" si="21"/>
        <v>3014.9</v>
      </c>
      <c r="K162" s="7">
        <f t="shared" si="21"/>
        <v>8.2403999999999993</v>
      </c>
      <c r="L162" s="7">
        <f t="shared" si="21"/>
        <v>10.45</v>
      </c>
      <c r="M162" s="7">
        <f t="shared" si="21"/>
        <v>0</v>
      </c>
      <c r="N162" s="7">
        <f t="shared" si="21"/>
        <v>531.69000000000005</v>
      </c>
      <c r="O162" s="7">
        <f t="shared" si="21"/>
        <v>129076</v>
      </c>
      <c r="P162" s="7">
        <f t="shared" si="21"/>
        <v>100.8</v>
      </c>
      <c r="Q162" s="7">
        <f t="shared" si="21"/>
        <v>1920.1360544217684</v>
      </c>
      <c r="R162" s="8">
        <f>SUM(B162:Q162)</f>
        <v>139977.60245442175</v>
      </c>
      <c r="T162" s="8">
        <f>2205*R162/(area!C8*2.471)</f>
        <v>73.896806173216532</v>
      </c>
    </row>
    <row r="163" spans="1:20" x14ac:dyDescent="0.2">
      <c r="A163">
        <f t="shared" si="20"/>
        <v>1970</v>
      </c>
      <c r="B163" s="7">
        <f t="shared" si="21"/>
        <v>161.47</v>
      </c>
      <c r="C163" s="7">
        <f t="shared" si="21"/>
        <v>8.25</v>
      </c>
      <c r="D163" s="7">
        <f t="shared" si="21"/>
        <v>76.691999999999993</v>
      </c>
      <c r="E163" s="7">
        <f t="shared" si="21"/>
        <v>0</v>
      </c>
      <c r="F163" s="7">
        <f t="shared" si="21"/>
        <v>905.4</v>
      </c>
      <c r="G163" s="7">
        <f t="shared" si="21"/>
        <v>4935.8</v>
      </c>
      <c r="H163" s="7">
        <f t="shared" si="21"/>
        <v>35.75</v>
      </c>
      <c r="I163" s="7">
        <f t="shared" si="21"/>
        <v>546.21000000000015</v>
      </c>
      <c r="J163" s="7">
        <f t="shared" si="21"/>
        <v>2583.02</v>
      </c>
      <c r="K163" s="7">
        <f t="shared" si="21"/>
        <v>5.2974000000000006</v>
      </c>
      <c r="L163" s="7">
        <f t="shared" si="21"/>
        <v>7.7</v>
      </c>
      <c r="M163" s="7">
        <f t="shared" si="21"/>
        <v>0</v>
      </c>
      <c r="N163" s="7">
        <f t="shared" si="21"/>
        <v>594.96</v>
      </c>
      <c r="O163" s="7">
        <f t="shared" si="21"/>
        <v>122015</v>
      </c>
      <c r="P163" s="7">
        <f t="shared" si="21"/>
        <v>100.8</v>
      </c>
      <c r="Q163" s="7">
        <f t="shared" si="21"/>
        <v>2030.3854875283446</v>
      </c>
      <c r="R163" s="8">
        <f t="shared" ref="R163:R206" si="22">SUM(B163:Q163)</f>
        <v>134006.73488752832</v>
      </c>
      <c r="T163" s="8">
        <f>2205*R163/(area!C9*2.471)</f>
        <v>72.304036179564704</v>
      </c>
    </row>
    <row r="164" spans="1:20" x14ac:dyDescent="0.2">
      <c r="A164">
        <f t="shared" si="20"/>
        <v>1971</v>
      </c>
      <c r="B164" s="7">
        <f t="shared" si="21"/>
        <v>223.78</v>
      </c>
      <c r="C164" s="7">
        <f t="shared" si="21"/>
        <v>8.25</v>
      </c>
      <c r="D164" s="7">
        <f t="shared" si="21"/>
        <v>57.768000000000008</v>
      </c>
      <c r="E164" s="7">
        <f t="shared" si="21"/>
        <v>0</v>
      </c>
      <c r="F164" s="7">
        <f t="shared" si="21"/>
        <v>1490.85</v>
      </c>
      <c r="G164" s="7">
        <f t="shared" si="21"/>
        <v>5945.9</v>
      </c>
      <c r="H164" s="7">
        <f t="shared" si="21"/>
        <v>17.600000000000001</v>
      </c>
      <c r="I164" s="7">
        <f t="shared" si="21"/>
        <v>675.36000000000013</v>
      </c>
      <c r="J164" s="7">
        <f t="shared" si="21"/>
        <v>2693.94</v>
      </c>
      <c r="K164" s="7">
        <f t="shared" si="21"/>
        <v>4.7088000000000001</v>
      </c>
      <c r="L164" s="7">
        <f t="shared" si="21"/>
        <v>6.05</v>
      </c>
      <c r="M164" s="7">
        <f t="shared" si="21"/>
        <v>0</v>
      </c>
      <c r="N164" s="7">
        <f t="shared" si="21"/>
        <v>566.1</v>
      </c>
      <c r="O164" s="7">
        <f t="shared" si="21"/>
        <v>116564</v>
      </c>
      <c r="P164" s="7">
        <f t="shared" si="21"/>
        <v>139.68</v>
      </c>
      <c r="Q164" s="7">
        <f t="shared" si="21"/>
        <v>1599.3650793650793</v>
      </c>
      <c r="R164" s="8">
        <f t="shared" si="22"/>
        <v>129993.35187936507</v>
      </c>
      <c r="T164" s="8">
        <f>2205*R164/(area!C10*2.471)</f>
        <v>72.860813691649952</v>
      </c>
    </row>
    <row r="165" spans="1:20" x14ac:dyDescent="0.2">
      <c r="A165">
        <f t="shared" si="20"/>
        <v>1972</v>
      </c>
      <c r="B165" s="7">
        <f t="shared" si="21"/>
        <v>188.27</v>
      </c>
      <c r="C165" s="7">
        <f t="shared" si="21"/>
        <v>8.25</v>
      </c>
      <c r="D165" s="7">
        <f t="shared" si="21"/>
        <v>36.851999999999997</v>
      </c>
      <c r="E165" s="7">
        <f t="shared" si="21"/>
        <v>0</v>
      </c>
      <c r="F165" s="7">
        <f t="shared" si="21"/>
        <v>873</v>
      </c>
      <c r="G165" s="7">
        <f t="shared" si="21"/>
        <v>5605.5</v>
      </c>
      <c r="H165" s="7">
        <f t="shared" si="21"/>
        <v>0</v>
      </c>
      <c r="I165" s="7">
        <f t="shared" si="21"/>
        <v>553.7700000000001</v>
      </c>
      <c r="J165" s="7">
        <f t="shared" si="21"/>
        <v>2128.7199999999998</v>
      </c>
      <c r="K165" s="7">
        <f t="shared" si="21"/>
        <v>4.1201999999999996</v>
      </c>
      <c r="L165" s="7">
        <f t="shared" si="21"/>
        <v>8.8000000000000007</v>
      </c>
      <c r="M165" s="7">
        <f t="shared" si="21"/>
        <v>0</v>
      </c>
      <c r="N165" s="7">
        <f t="shared" si="21"/>
        <v>274.17</v>
      </c>
      <c r="O165" s="7">
        <f t="shared" si="21"/>
        <v>84594</v>
      </c>
      <c r="P165" s="7">
        <f t="shared" si="21"/>
        <v>98.88</v>
      </c>
      <c r="Q165" s="7">
        <f t="shared" si="21"/>
        <v>1248.4126984126985</v>
      </c>
      <c r="R165" s="8">
        <f t="shared" si="22"/>
        <v>95622.744898412697</v>
      </c>
      <c r="T165" s="8">
        <f>2205*R165/(area!C11*2.471)</f>
        <v>54.541985131468472</v>
      </c>
    </row>
    <row r="166" spans="1:20" x14ac:dyDescent="0.2">
      <c r="A166">
        <f t="shared" si="20"/>
        <v>1973</v>
      </c>
      <c r="B166" s="7">
        <f t="shared" si="21"/>
        <v>154.1</v>
      </c>
      <c r="C166" s="7">
        <f t="shared" si="21"/>
        <v>10.5</v>
      </c>
      <c r="D166" s="7">
        <f t="shared" si="21"/>
        <v>40.338000000000001</v>
      </c>
      <c r="E166" s="7">
        <f t="shared" si="21"/>
        <v>0</v>
      </c>
      <c r="F166" s="7">
        <f t="shared" si="21"/>
        <v>964.35</v>
      </c>
      <c r="G166" s="7">
        <f t="shared" si="21"/>
        <v>7607.2</v>
      </c>
      <c r="H166" s="7">
        <f t="shared" si="21"/>
        <v>0</v>
      </c>
      <c r="I166" s="7">
        <f t="shared" si="21"/>
        <v>435.33000000000004</v>
      </c>
      <c r="J166" s="7">
        <f t="shared" si="21"/>
        <v>1744.63</v>
      </c>
      <c r="K166" s="7">
        <f t="shared" si="21"/>
        <v>4.7088000000000001</v>
      </c>
      <c r="L166" s="7">
        <f t="shared" si="21"/>
        <v>11.55</v>
      </c>
      <c r="M166" s="7">
        <f t="shared" si="21"/>
        <v>0</v>
      </c>
      <c r="N166" s="7">
        <f t="shared" si="21"/>
        <v>357.05</v>
      </c>
      <c r="O166" s="7">
        <f t="shared" si="21"/>
        <v>112194</v>
      </c>
      <c r="P166" s="7">
        <f t="shared" si="21"/>
        <v>142.56</v>
      </c>
      <c r="Q166" s="7">
        <f t="shared" si="21"/>
        <v>1814.6258503401359</v>
      </c>
      <c r="R166" s="8">
        <f t="shared" si="22"/>
        <v>125480.94265034013</v>
      </c>
      <c r="T166" s="8">
        <f>2205*R166/(area!C12*2.471)</f>
        <v>70.968540586433789</v>
      </c>
    </row>
    <row r="167" spans="1:20" x14ac:dyDescent="0.2">
      <c r="A167">
        <f t="shared" si="20"/>
        <v>1974</v>
      </c>
      <c r="B167" s="7">
        <f t="shared" si="21"/>
        <v>199.66</v>
      </c>
      <c r="C167" s="7">
        <f t="shared" si="21"/>
        <v>12.75</v>
      </c>
      <c r="D167" s="7">
        <f t="shared" si="21"/>
        <v>42.33</v>
      </c>
      <c r="E167" s="7">
        <f t="shared" si="21"/>
        <v>0</v>
      </c>
      <c r="F167" s="7">
        <f t="shared" si="21"/>
        <v>1045.3499999999999</v>
      </c>
      <c r="G167" s="7">
        <f t="shared" si="21"/>
        <v>8517.4</v>
      </c>
      <c r="H167" s="7">
        <f t="shared" si="21"/>
        <v>0</v>
      </c>
      <c r="I167" s="7">
        <f t="shared" si="21"/>
        <v>548.10000000000014</v>
      </c>
      <c r="J167" s="7">
        <f t="shared" si="21"/>
        <v>2166.48</v>
      </c>
      <c r="K167" s="7">
        <f t="shared" si="21"/>
        <v>5.8860000000000001</v>
      </c>
      <c r="L167" s="7">
        <f t="shared" si="21"/>
        <v>18.149999999999999</v>
      </c>
      <c r="M167" s="7">
        <f t="shared" si="21"/>
        <v>0</v>
      </c>
      <c r="N167" s="7">
        <f t="shared" si="21"/>
        <v>275.27999999999997</v>
      </c>
      <c r="O167" s="7">
        <f t="shared" si="21"/>
        <v>103914</v>
      </c>
      <c r="P167" s="7">
        <f t="shared" si="21"/>
        <v>200.64</v>
      </c>
      <c r="Q167" s="7">
        <f t="shared" si="21"/>
        <v>2101.473922902494</v>
      </c>
      <c r="R167" s="8">
        <f t="shared" si="22"/>
        <v>119047.4999229025</v>
      </c>
      <c r="T167" s="8">
        <f>2205*R167/(area!C13*2.471)</f>
        <v>66.825355787778506</v>
      </c>
    </row>
    <row r="168" spans="1:20" x14ac:dyDescent="0.2">
      <c r="A168">
        <f t="shared" si="20"/>
        <v>1975</v>
      </c>
      <c r="B168" s="7">
        <f t="shared" si="21"/>
        <v>250.58</v>
      </c>
      <c r="C168" s="7">
        <f t="shared" si="21"/>
        <v>18</v>
      </c>
      <c r="D168" s="7">
        <f t="shared" si="21"/>
        <v>46.812000000000005</v>
      </c>
      <c r="E168" s="7">
        <f t="shared" si="21"/>
        <v>0</v>
      </c>
      <c r="F168" s="7">
        <f t="shared" si="21"/>
        <v>1384.2</v>
      </c>
      <c r="G168" s="7">
        <f t="shared" si="21"/>
        <v>10685.6</v>
      </c>
      <c r="H168" s="7">
        <f t="shared" si="21"/>
        <v>0</v>
      </c>
      <c r="I168" s="7">
        <f t="shared" si="21"/>
        <v>602.28000000000009</v>
      </c>
      <c r="J168" s="7">
        <f t="shared" si="21"/>
        <v>2152.91</v>
      </c>
      <c r="K168" s="7">
        <f t="shared" si="21"/>
        <v>8.2403999999999993</v>
      </c>
      <c r="L168" s="7">
        <f t="shared" si="21"/>
        <v>26.4</v>
      </c>
      <c r="M168" s="7">
        <f t="shared" si="21"/>
        <v>0</v>
      </c>
      <c r="N168" s="7">
        <f t="shared" si="21"/>
        <v>519.48</v>
      </c>
      <c r="O168" s="7">
        <f t="shared" si="21"/>
        <v>109296</v>
      </c>
      <c r="P168" s="7">
        <f t="shared" si="21"/>
        <v>306.72000000000003</v>
      </c>
      <c r="Q168" s="7">
        <f t="shared" si="21"/>
        <v>1777.9591836734694</v>
      </c>
      <c r="R168" s="8">
        <f t="shared" si="22"/>
        <v>127075.18158367347</v>
      </c>
      <c r="T168" s="8">
        <f>2205*R168/(area!C14*2.471)</f>
        <v>70.702962484284285</v>
      </c>
    </row>
    <row r="169" spans="1:20" x14ac:dyDescent="0.2">
      <c r="A169">
        <f t="shared" si="20"/>
        <v>1976</v>
      </c>
      <c r="B169" s="7">
        <f t="shared" si="21"/>
        <v>259.22300000000001</v>
      </c>
      <c r="C169" s="7">
        <f t="shared" si="21"/>
        <v>0</v>
      </c>
      <c r="D169" s="7">
        <f t="shared" si="21"/>
        <v>50.796000000000006</v>
      </c>
      <c r="E169" s="7">
        <f t="shared" si="21"/>
        <v>0</v>
      </c>
      <c r="F169" s="7">
        <f t="shared" si="21"/>
        <v>1363.5</v>
      </c>
      <c r="G169" s="7">
        <f t="shared" si="21"/>
        <v>12244.816999999999</v>
      </c>
      <c r="H169" s="7">
        <f t="shared" si="21"/>
        <v>0</v>
      </c>
      <c r="I169" s="7">
        <f t="shared" si="21"/>
        <v>534.24000000000012</v>
      </c>
      <c r="J169" s="7">
        <f t="shared" si="21"/>
        <v>1985.5978</v>
      </c>
      <c r="K169" s="7">
        <f t="shared" si="21"/>
        <v>0</v>
      </c>
      <c r="L169" s="7">
        <f t="shared" si="21"/>
        <v>42.35</v>
      </c>
      <c r="M169" s="7">
        <f t="shared" si="21"/>
        <v>0</v>
      </c>
      <c r="N169" s="7">
        <f t="shared" si="21"/>
        <v>392.57</v>
      </c>
      <c r="O169" s="7">
        <f t="shared" si="21"/>
        <v>111149.179</v>
      </c>
      <c r="P169" s="7">
        <f t="shared" si="21"/>
        <v>287.39519999999999</v>
      </c>
      <c r="Q169" s="7">
        <f t="shared" si="21"/>
        <v>1785.4421768707482</v>
      </c>
      <c r="R169" s="8">
        <f t="shared" si="22"/>
        <v>130095.11017687076</v>
      </c>
      <c r="T169" s="8">
        <f>2205*R169/(area!C15*2.471)</f>
        <v>71.016336457046805</v>
      </c>
    </row>
    <row r="170" spans="1:20" x14ac:dyDescent="0.2">
      <c r="A170">
        <f t="shared" si="20"/>
        <v>1977</v>
      </c>
      <c r="B170" s="7">
        <f t="shared" si="21"/>
        <v>310.20999999999998</v>
      </c>
      <c r="C170" s="7">
        <f t="shared" si="21"/>
        <v>0</v>
      </c>
      <c r="D170" s="7">
        <f t="shared" si="21"/>
        <v>55.77600000000001</v>
      </c>
      <c r="E170" s="7">
        <f t="shared" si="21"/>
        <v>0</v>
      </c>
      <c r="F170" s="7">
        <f t="shared" si="21"/>
        <v>1540.8</v>
      </c>
      <c r="G170" s="7">
        <f t="shared" si="21"/>
        <v>12229.98</v>
      </c>
      <c r="H170" s="7">
        <f t="shared" si="21"/>
        <v>0</v>
      </c>
      <c r="I170" s="7">
        <f t="shared" si="21"/>
        <v>510.93000000000006</v>
      </c>
      <c r="J170" s="7">
        <f t="shared" si="21"/>
        <v>1808.94</v>
      </c>
      <c r="K170" s="7">
        <f t="shared" si="21"/>
        <v>0</v>
      </c>
      <c r="L170" s="7">
        <f t="shared" si="21"/>
        <v>36.299999999999997</v>
      </c>
      <c r="M170" s="7">
        <f t="shared" si="21"/>
        <v>0</v>
      </c>
      <c r="N170" s="7">
        <f t="shared" si="21"/>
        <v>253.17250000000001</v>
      </c>
      <c r="O170" s="7">
        <f t="shared" si="21"/>
        <v>101328.8</v>
      </c>
      <c r="P170" s="7">
        <f t="shared" si="21"/>
        <v>339.36</v>
      </c>
      <c r="Q170" s="7">
        <f t="shared" si="21"/>
        <v>2133.6507936507937</v>
      </c>
      <c r="R170" s="8">
        <f t="shared" si="22"/>
        <v>120547.9192936508</v>
      </c>
      <c r="T170" s="8">
        <f>2205*R170/(area!C16*2.471)</f>
        <v>69.603338627310336</v>
      </c>
    </row>
    <row r="171" spans="1:20" x14ac:dyDescent="0.2">
      <c r="A171">
        <f t="shared" si="20"/>
        <v>1978</v>
      </c>
      <c r="B171" s="7">
        <f t="shared" si="21"/>
        <v>491.11</v>
      </c>
      <c r="C171" s="7">
        <f t="shared" si="21"/>
        <v>0</v>
      </c>
      <c r="D171" s="7">
        <f t="shared" si="21"/>
        <v>65.736000000000004</v>
      </c>
      <c r="E171" s="7">
        <f t="shared" si="21"/>
        <v>0</v>
      </c>
      <c r="F171" s="7">
        <f t="shared" si="21"/>
        <v>2211.75</v>
      </c>
      <c r="G171" s="7">
        <f t="shared" si="21"/>
        <v>12008.72</v>
      </c>
      <c r="H171" s="7">
        <f t="shared" si="21"/>
        <v>0</v>
      </c>
      <c r="I171" s="7">
        <f t="shared" si="21"/>
        <v>682.29000000000008</v>
      </c>
      <c r="J171" s="7">
        <f t="shared" si="21"/>
        <v>2016.6200000000003</v>
      </c>
      <c r="K171" s="7">
        <f t="shared" si="21"/>
        <v>0</v>
      </c>
      <c r="L171" s="7">
        <f t="shared" si="21"/>
        <v>26.95</v>
      </c>
      <c r="M171" s="7">
        <f t="shared" si="21"/>
        <v>0</v>
      </c>
      <c r="N171" s="7">
        <f t="shared" si="21"/>
        <v>363.71</v>
      </c>
      <c r="O171" s="7">
        <f t="shared" si="21"/>
        <v>110147</v>
      </c>
      <c r="P171" s="7">
        <f t="shared" si="21"/>
        <v>426.24</v>
      </c>
      <c r="Q171" s="7">
        <f t="shared" si="21"/>
        <v>1967.5283446712017</v>
      </c>
      <c r="R171" s="8">
        <f t="shared" si="22"/>
        <v>130407.6543446712</v>
      </c>
      <c r="T171" s="8">
        <f>2205*R171/(area!C17*2.471)</f>
        <v>74.692150594509499</v>
      </c>
    </row>
    <row r="172" spans="1:20" x14ac:dyDescent="0.2">
      <c r="A172">
        <f t="shared" si="20"/>
        <v>1979</v>
      </c>
      <c r="B172" s="7">
        <f t="shared" si="21"/>
        <v>703.5</v>
      </c>
      <c r="C172" s="7">
        <f t="shared" si="21"/>
        <v>0</v>
      </c>
      <c r="D172" s="7">
        <f t="shared" si="21"/>
        <v>90.63600000000001</v>
      </c>
      <c r="E172" s="7">
        <f t="shared" si="21"/>
        <v>0</v>
      </c>
      <c r="F172" s="7">
        <f t="shared" si="21"/>
        <v>3154.5</v>
      </c>
      <c r="G172" s="7">
        <f t="shared" si="21"/>
        <v>11230.98</v>
      </c>
      <c r="H172" s="7">
        <f t="shared" si="21"/>
        <v>0</v>
      </c>
      <c r="I172" s="7">
        <f t="shared" si="21"/>
        <v>730.17000000000007</v>
      </c>
      <c r="J172" s="7">
        <f t="shared" si="21"/>
        <v>2000.6900000000003</v>
      </c>
      <c r="K172" s="7">
        <f t="shared" si="21"/>
        <v>0</v>
      </c>
      <c r="L172" s="7">
        <f t="shared" si="21"/>
        <v>37.4</v>
      </c>
      <c r="M172" s="7">
        <f t="shared" si="21"/>
        <v>0</v>
      </c>
      <c r="N172" s="7">
        <f t="shared" si="21"/>
        <v>390.35</v>
      </c>
      <c r="O172" s="7">
        <f t="shared" si="21"/>
        <v>114873.5</v>
      </c>
      <c r="P172" s="7">
        <f t="shared" si="21"/>
        <v>481.44</v>
      </c>
      <c r="Q172" s="7">
        <f t="shared" si="21"/>
        <v>2281.065759637188</v>
      </c>
      <c r="R172" s="8">
        <f t="shared" si="22"/>
        <v>135974.23175963719</v>
      </c>
      <c r="T172" s="8">
        <f>2205*R172/(area!C18*2.471)</f>
        <v>77.015272203792435</v>
      </c>
    </row>
    <row r="173" spans="1:20" x14ac:dyDescent="0.2">
      <c r="A173">
        <f t="shared" si="20"/>
        <v>1980</v>
      </c>
      <c r="B173" s="7">
        <f t="shared" si="21"/>
        <v>1149.05</v>
      </c>
      <c r="C173" s="7">
        <f t="shared" si="21"/>
        <v>0</v>
      </c>
      <c r="D173" s="7">
        <f t="shared" si="21"/>
        <v>81.671999999999997</v>
      </c>
      <c r="E173" s="7">
        <f t="shared" si="21"/>
        <v>0</v>
      </c>
      <c r="F173" s="7">
        <f t="shared" si="21"/>
        <v>3771.9</v>
      </c>
      <c r="G173" s="7">
        <f t="shared" si="21"/>
        <v>10636.39</v>
      </c>
      <c r="H173" s="7">
        <f t="shared" si="21"/>
        <v>0</v>
      </c>
      <c r="I173" s="7">
        <f t="shared" si="21"/>
        <v>810.18000000000006</v>
      </c>
      <c r="J173" s="7">
        <f t="shared" si="21"/>
        <v>1646.1</v>
      </c>
      <c r="K173" s="7">
        <f t="shared" si="21"/>
        <v>0</v>
      </c>
      <c r="L173" s="7">
        <f t="shared" si="21"/>
        <v>26.4</v>
      </c>
      <c r="M173" s="7">
        <f t="shared" si="21"/>
        <v>0</v>
      </c>
      <c r="N173" s="7">
        <f t="shared" si="21"/>
        <v>449.92</v>
      </c>
      <c r="O173" s="7">
        <f t="shared" si="21"/>
        <v>107911.4</v>
      </c>
      <c r="P173" s="7">
        <f t="shared" si="21"/>
        <v>599.04</v>
      </c>
      <c r="Q173" s="7">
        <f t="shared" si="21"/>
        <v>1970.7709750566892</v>
      </c>
      <c r="R173" s="8">
        <f t="shared" si="22"/>
        <v>129052.82297505667</v>
      </c>
      <c r="T173" s="8">
        <f>2205*R173/(area!C19*2.471)</f>
        <v>72.391662165106965</v>
      </c>
    </row>
    <row r="174" spans="1:20" x14ac:dyDescent="0.2">
      <c r="A174">
        <f t="shared" si="20"/>
        <v>1981</v>
      </c>
      <c r="B174" s="7">
        <f t="shared" si="21"/>
        <v>1722.57</v>
      </c>
      <c r="C174" s="7">
        <f t="shared" si="21"/>
        <v>0</v>
      </c>
      <c r="D174" s="7">
        <f t="shared" si="21"/>
        <v>70.715999999999994</v>
      </c>
      <c r="E174" s="7">
        <f t="shared" si="21"/>
        <v>0</v>
      </c>
      <c r="F174" s="7">
        <f t="shared" si="21"/>
        <v>4389.3</v>
      </c>
      <c r="G174" s="7">
        <f t="shared" si="21"/>
        <v>10644.53</v>
      </c>
      <c r="H174" s="7">
        <f t="shared" si="21"/>
        <v>0</v>
      </c>
      <c r="I174" s="7">
        <f t="shared" si="21"/>
        <v>819.63000000000011</v>
      </c>
      <c r="J174" s="7">
        <f t="shared" si="21"/>
        <v>1571.76</v>
      </c>
      <c r="K174" s="7">
        <f t="shared" si="21"/>
        <v>0</v>
      </c>
      <c r="L174" s="7">
        <f t="shared" si="21"/>
        <v>0</v>
      </c>
      <c r="M174" s="7">
        <f t="shared" si="21"/>
        <v>0</v>
      </c>
      <c r="N174" s="7">
        <f t="shared" si="21"/>
        <v>593.85</v>
      </c>
      <c r="O174" s="7">
        <f t="shared" si="21"/>
        <v>113514.2</v>
      </c>
      <c r="P174" s="7">
        <f t="shared" si="21"/>
        <v>573.6</v>
      </c>
      <c r="Q174" s="7">
        <f t="shared" si="21"/>
        <v>1879.4784580498867</v>
      </c>
      <c r="R174" s="8">
        <f t="shared" si="22"/>
        <v>135779.63445804987</v>
      </c>
      <c r="T174" s="8">
        <f>2205*R174/(area!C20*2.471)</f>
        <v>76.174504521379305</v>
      </c>
    </row>
    <row r="175" spans="1:20" x14ac:dyDescent="0.2">
      <c r="A175">
        <f t="shared" si="20"/>
        <v>1982</v>
      </c>
      <c r="B175" s="7">
        <f t="shared" si="21"/>
        <v>2412</v>
      </c>
      <c r="C175" s="7">
        <f t="shared" si="21"/>
        <v>0</v>
      </c>
      <c r="D175" s="7">
        <f t="shared" si="21"/>
        <v>71.712000000000003</v>
      </c>
      <c r="E175" s="7">
        <f t="shared" si="21"/>
        <v>0</v>
      </c>
      <c r="F175" s="7">
        <f t="shared" si="21"/>
        <v>4680</v>
      </c>
      <c r="G175" s="7">
        <f t="shared" si="21"/>
        <v>9620</v>
      </c>
      <c r="H175" s="7">
        <f t="shared" si="21"/>
        <v>0</v>
      </c>
      <c r="I175" s="7">
        <f t="shared" si="21"/>
        <v>907.20000000000016</v>
      </c>
      <c r="J175" s="7">
        <f t="shared" si="21"/>
        <v>1829</v>
      </c>
      <c r="K175" s="7">
        <f t="shared" si="21"/>
        <v>0</v>
      </c>
      <c r="L175" s="7">
        <f t="shared" si="21"/>
        <v>0</v>
      </c>
      <c r="M175" s="7">
        <f t="shared" si="21"/>
        <v>0</v>
      </c>
      <c r="N175" s="7">
        <f t="shared" si="21"/>
        <v>656.01</v>
      </c>
      <c r="O175" s="7">
        <f t="shared" si="21"/>
        <v>98900</v>
      </c>
      <c r="P175" s="7">
        <f t="shared" si="21"/>
        <v>446.4</v>
      </c>
      <c r="Q175" s="7">
        <f t="shared" si="21"/>
        <v>2093.4920634920636</v>
      </c>
      <c r="R175" s="8">
        <f t="shared" si="22"/>
        <v>121615.81406349206</v>
      </c>
      <c r="T175" s="8">
        <f>2205*R175/(area!C21*2.471)</f>
        <v>66.34784365383085</v>
      </c>
    </row>
    <row r="176" spans="1:20" x14ac:dyDescent="0.2">
      <c r="A176">
        <f t="shared" si="20"/>
        <v>1983</v>
      </c>
      <c r="B176" s="7">
        <f t="shared" si="21"/>
        <v>2144</v>
      </c>
      <c r="C176" s="7">
        <f t="shared" si="21"/>
        <v>0</v>
      </c>
      <c r="D176" s="7">
        <f t="shared" si="21"/>
        <v>119.52000000000001</v>
      </c>
      <c r="E176" s="7">
        <f t="shared" si="21"/>
        <v>0</v>
      </c>
      <c r="F176" s="7">
        <f t="shared" si="21"/>
        <v>4387.5</v>
      </c>
      <c r="G176" s="7">
        <f t="shared" si="21"/>
        <v>8880</v>
      </c>
      <c r="H176" s="7">
        <f t="shared" si="21"/>
        <v>0</v>
      </c>
      <c r="I176" s="7">
        <f t="shared" si="21"/>
        <v>768.60000000000014</v>
      </c>
      <c r="J176" s="7">
        <f t="shared" si="21"/>
        <v>1770</v>
      </c>
      <c r="K176" s="7">
        <f t="shared" si="21"/>
        <v>0</v>
      </c>
      <c r="L176" s="7">
        <f t="shared" si="21"/>
        <v>0</v>
      </c>
      <c r="M176" s="7">
        <f t="shared" si="21"/>
        <v>0</v>
      </c>
      <c r="N176" s="7">
        <f t="shared" si="21"/>
        <v>914.64</v>
      </c>
      <c r="O176" s="7">
        <f t="shared" si="21"/>
        <v>90160</v>
      </c>
      <c r="P176" s="7">
        <f t="shared" si="21"/>
        <v>393.6</v>
      </c>
      <c r="Q176" s="7">
        <f t="shared" si="21"/>
        <v>1540.2494331065759</v>
      </c>
      <c r="R176" s="8">
        <f t="shared" si="22"/>
        <v>111078.1094331066</v>
      </c>
      <c r="T176" s="8">
        <f>2205*R176/(area!C22*2.471)</f>
        <v>60.127997586898935</v>
      </c>
    </row>
    <row r="177" spans="1:20" x14ac:dyDescent="0.2">
      <c r="A177">
        <f t="shared" si="20"/>
        <v>1984</v>
      </c>
      <c r="B177" s="7">
        <f t="shared" si="21"/>
        <v>2680</v>
      </c>
      <c r="C177" s="7">
        <f t="shared" si="21"/>
        <v>0</v>
      </c>
      <c r="D177" s="7">
        <f t="shared" si="21"/>
        <v>99.600000000000009</v>
      </c>
      <c r="E177" s="7">
        <f t="shared" si="21"/>
        <v>0</v>
      </c>
      <c r="F177" s="7">
        <f t="shared" si="21"/>
        <v>5805</v>
      </c>
      <c r="G177" s="7">
        <f t="shared" si="21"/>
        <v>10730</v>
      </c>
      <c r="H177" s="7">
        <f t="shared" si="21"/>
        <v>0</v>
      </c>
      <c r="I177" s="7">
        <f t="shared" si="21"/>
        <v>806.40000000000009</v>
      </c>
      <c r="J177" s="7">
        <f t="shared" si="21"/>
        <v>2124</v>
      </c>
      <c r="K177" s="7">
        <f t="shared" si="21"/>
        <v>0</v>
      </c>
      <c r="L177" s="7">
        <f t="shared" si="21"/>
        <v>0</v>
      </c>
      <c r="M177" s="7">
        <f t="shared" si="21"/>
        <v>0</v>
      </c>
      <c r="N177" s="7">
        <f t="shared" si="21"/>
        <v>484.33</v>
      </c>
      <c r="O177" s="7">
        <f t="shared" si="21"/>
        <v>118680</v>
      </c>
      <c r="P177" s="7">
        <f t="shared" si="21"/>
        <v>576</v>
      </c>
      <c r="Q177" s="7">
        <f t="shared" ref="Q177" si="23">Q$159*Q23/1000</f>
        <v>2080.7709750566892</v>
      </c>
      <c r="R177" s="8">
        <f t="shared" si="22"/>
        <v>144066.1009750567</v>
      </c>
      <c r="T177" s="8">
        <f>2205*R177/(area!C23*2.471)</f>
        <v>76.90768822304986</v>
      </c>
    </row>
    <row r="178" spans="1:20" x14ac:dyDescent="0.2">
      <c r="A178">
        <f t="shared" si="20"/>
        <v>1985</v>
      </c>
      <c r="B178" s="7">
        <f t="shared" ref="B178:Q193" si="24">B$159*B24/1000</f>
        <v>3195.9</v>
      </c>
      <c r="C178" s="7">
        <f t="shared" si="24"/>
        <v>0</v>
      </c>
      <c r="D178" s="7">
        <f t="shared" si="24"/>
        <v>109.56000000000002</v>
      </c>
      <c r="E178" s="7">
        <f t="shared" si="24"/>
        <v>0</v>
      </c>
      <c r="F178" s="7">
        <f t="shared" si="24"/>
        <v>6390</v>
      </c>
      <c r="G178" s="7">
        <f t="shared" si="24"/>
        <v>9620</v>
      </c>
      <c r="H178" s="7">
        <f t="shared" si="24"/>
        <v>0</v>
      </c>
      <c r="I178" s="7">
        <f t="shared" si="24"/>
        <v>819.00000000000011</v>
      </c>
      <c r="J178" s="7">
        <f t="shared" si="24"/>
        <v>2124</v>
      </c>
      <c r="K178" s="7">
        <f t="shared" si="24"/>
        <v>0</v>
      </c>
      <c r="L178" s="7">
        <f t="shared" si="24"/>
        <v>0</v>
      </c>
      <c r="M178" s="7">
        <f t="shared" si="24"/>
        <v>0</v>
      </c>
      <c r="N178" s="7">
        <f t="shared" si="24"/>
        <v>407</v>
      </c>
      <c r="O178" s="7">
        <f t="shared" si="24"/>
        <v>118680</v>
      </c>
      <c r="P178" s="7">
        <f t="shared" si="24"/>
        <v>787.2</v>
      </c>
      <c r="Q178" s="7">
        <f t="shared" si="24"/>
        <v>2254.1269841269841</v>
      </c>
      <c r="R178" s="8">
        <f t="shared" si="22"/>
        <v>144386.78698412699</v>
      </c>
      <c r="T178" s="8">
        <f>2205*R178/(area!C24*2.471)</f>
        <v>76.922529559771618</v>
      </c>
    </row>
    <row r="179" spans="1:20" x14ac:dyDescent="0.2">
      <c r="A179">
        <f t="shared" si="20"/>
        <v>1986</v>
      </c>
      <c r="B179" s="7">
        <f t="shared" si="24"/>
        <v>3450.5</v>
      </c>
      <c r="C179" s="7">
        <f t="shared" si="24"/>
        <v>0</v>
      </c>
      <c r="D179" s="7">
        <f t="shared" si="24"/>
        <v>134.46</v>
      </c>
      <c r="E179" s="7">
        <f t="shared" si="24"/>
        <v>0</v>
      </c>
      <c r="F179" s="7">
        <f t="shared" si="24"/>
        <v>5085</v>
      </c>
      <c r="G179" s="7">
        <f t="shared" si="24"/>
        <v>6660</v>
      </c>
      <c r="H179" s="7">
        <f t="shared" si="24"/>
        <v>0</v>
      </c>
      <c r="I179" s="7">
        <f t="shared" si="24"/>
        <v>522.90000000000009</v>
      </c>
      <c r="J179" s="7">
        <f t="shared" si="24"/>
        <v>1321.6</v>
      </c>
      <c r="K179" s="7">
        <f t="shared" si="24"/>
        <v>0</v>
      </c>
      <c r="L179" s="7">
        <f t="shared" si="24"/>
        <v>0</v>
      </c>
      <c r="M179" s="7">
        <f t="shared" si="24"/>
        <v>200</v>
      </c>
      <c r="N179" s="7">
        <f t="shared" si="24"/>
        <v>0</v>
      </c>
      <c r="O179" s="7">
        <f t="shared" si="24"/>
        <v>140300</v>
      </c>
      <c r="P179" s="7">
        <f t="shared" si="24"/>
        <v>796.8</v>
      </c>
      <c r="Q179" s="7">
        <f t="shared" si="24"/>
        <v>2026.3945578231294</v>
      </c>
      <c r="R179" s="8">
        <f t="shared" si="22"/>
        <v>160497.65455782312</v>
      </c>
      <c r="T179" s="8">
        <f>2205*R179/(area!C25*2.471)</f>
        <v>86.388153202136905</v>
      </c>
    </row>
    <row r="180" spans="1:20" x14ac:dyDescent="0.2">
      <c r="A180">
        <f t="shared" si="20"/>
        <v>1987</v>
      </c>
      <c r="B180" s="7">
        <f t="shared" si="24"/>
        <v>3061.9</v>
      </c>
      <c r="C180" s="7">
        <f t="shared" si="24"/>
        <v>0</v>
      </c>
      <c r="D180" s="7">
        <f t="shared" si="24"/>
        <v>69.72</v>
      </c>
      <c r="E180" s="7">
        <f t="shared" si="24"/>
        <v>0</v>
      </c>
      <c r="F180" s="7">
        <f t="shared" si="24"/>
        <v>6615</v>
      </c>
      <c r="G180" s="7">
        <f t="shared" si="24"/>
        <v>6956</v>
      </c>
      <c r="H180" s="7">
        <f t="shared" si="24"/>
        <v>0</v>
      </c>
      <c r="I180" s="7">
        <f t="shared" si="24"/>
        <v>491.40000000000003</v>
      </c>
      <c r="J180" s="7">
        <f t="shared" si="24"/>
        <v>1339.3</v>
      </c>
      <c r="K180" s="7">
        <f t="shared" si="24"/>
        <v>0</v>
      </c>
      <c r="L180" s="7">
        <f t="shared" si="24"/>
        <v>0</v>
      </c>
      <c r="M180" s="7">
        <f t="shared" si="24"/>
        <v>356</v>
      </c>
      <c r="N180" s="7">
        <f t="shared" si="24"/>
        <v>0</v>
      </c>
      <c r="O180" s="7">
        <f t="shared" si="24"/>
        <v>144440</v>
      </c>
      <c r="P180" s="7">
        <f t="shared" si="24"/>
        <v>832.8</v>
      </c>
      <c r="Q180" s="7">
        <f t="shared" si="24"/>
        <v>2241.9047619047619</v>
      </c>
      <c r="R180" s="8">
        <f t="shared" si="22"/>
        <v>166404.02476190476</v>
      </c>
      <c r="T180" s="8">
        <f>2205*R180/(area!C26*2.471)</f>
        <v>90.5715012064652</v>
      </c>
    </row>
    <row r="181" spans="1:20" x14ac:dyDescent="0.2">
      <c r="A181">
        <f t="shared" si="20"/>
        <v>1988</v>
      </c>
      <c r="B181" s="7">
        <f t="shared" si="24"/>
        <v>3001.6</v>
      </c>
      <c r="C181" s="7">
        <f t="shared" si="24"/>
        <v>0</v>
      </c>
      <c r="D181" s="7">
        <f t="shared" si="24"/>
        <v>40.835999999999999</v>
      </c>
      <c r="E181" s="7">
        <f t="shared" si="24"/>
        <v>0</v>
      </c>
      <c r="F181" s="7">
        <f t="shared" si="24"/>
        <v>7065</v>
      </c>
      <c r="G181" s="7">
        <f t="shared" si="24"/>
        <v>5624</v>
      </c>
      <c r="H181" s="7">
        <f t="shared" si="24"/>
        <v>0</v>
      </c>
      <c r="I181" s="7">
        <f t="shared" si="24"/>
        <v>491.40000000000003</v>
      </c>
      <c r="J181" s="7">
        <f t="shared" si="24"/>
        <v>1510.4</v>
      </c>
      <c r="K181" s="7">
        <f t="shared" si="24"/>
        <v>0</v>
      </c>
      <c r="L181" s="7">
        <f t="shared" si="24"/>
        <v>0</v>
      </c>
      <c r="M181" s="7">
        <f t="shared" si="24"/>
        <v>572</v>
      </c>
      <c r="N181" s="7">
        <f t="shared" si="24"/>
        <v>0</v>
      </c>
      <c r="O181" s="7">
        <f t="shared" si="24"/>
        <v>132250</v>
      </c>
      <c r="P181" s="7">
        <f t="shared" si="24"/>
        <v>751.2</v>
      </c>
      <c r="Q181" s="7">
        <f t="shared" si="24"/>
        <v>2101.7233560090704</v>
      </c>
      <c r="R181" s="8">
        <f t="shared" si="22"/>
        <v>153408.1593560091</v>
      </c>
      <c r="T181" s="8">
        <f>2205*R181/(area!C27*2.471)</f>
        <v>85.249475503952667</v>
      </c>
    </row>
    <row r="182" spans="1:20" x14ac:dyDescent="0.2">
      <c r="A182">
        <f t="shared" si="20"/>
        <v>1989</v>
      </c>
      <c r="B182" s="7">
        <f t="shared" si="24"/>
        <v>2994.9</v>
      </c>
      <c r="C182" s="7">
        <f t="shared" si="24"/>
        <v>0</v>
      </c>
      <c r="D182" s="7">
        <f t="shared" si="24"/>
        <v>41.832000000000001</v>
      </c>
      <c r="E182" s="7">
        <f t="shared" si="24"/>
        <v>0</v>
      </c>
      <c r="F182" s="7">
        <f t="shared" si="24"/>
        <v>7470</v>
      </c>
      <c r="G182" s="7">
        <f t="shared" si="24"/>
        <v>4995</v>
      </c>
      <c r="H182" s="7">
        <f t="shared" si="24"/>
        <v>0</v>
      </c>
      <c r="I182" s="7">
        <f t="shared" si="24"/>
        <v>447.30000000000007</v>
      </c>
      <c r="J182" s="7">
        <f t="shared" si="24"/>
        <v>1463.2</v>
      </c>
      <c r="K182" s="7">
        <f t="shared" si="24"/>
        <v>0</v>
      </c>
      <c r="L182" s="7">
        <f t="shared" si="24"/>
        <v>0</v>
      </c>
      <c r="M182" s="7">
        <f t="shared" si="24"/>
        <v>860</v>
      </c>
      <c r="N182" s="7">
        <f t="shared" si="24"/>
        <v>0</v>
      </c>
      <c r="O182" s="7">
        <f t="shared" si="24"/>
        <v>132020</v>
      </c>
      <c r="P182" s="7">
        <f t="shared" si="24"/>
        <v>662.4</v>
      </c>
      <c r="Q182" s="7">
        <f t="shared" si="24"/>
        <v>2019.6598639455783</v>
      </c>
      <c r="R182" s="8">
        <f t="shared" si="22"/>
        <v>152974.29186394557</v>
      </c>
      <c r="T182" s="8">
        <f>2205*R182/(area!C28*2.471)</f>
        <v>86.35951945453057</v>
      </c>
    </row>
    <row r="183" spans="1:20" x14ac:dyDescent="0.2">
      <c r="A183">
        <f t="shared" si="20"/>
        <v>1990</v>
      </c>
      <c r="B183" s="7">
        <f t="shared" si="24"/>
        <v>3283</v>
      </c>
      <c r="C183" s="7">
        <f t="shared" si="24"/>
        <v>0</v>
      </c>
      <c r="D183" s="7">
        <f t="shared" si="24"/>
        <v>58.76400000000001</v>
      </c>
      <c r="E183" s="7">
        <f t="shared" si="24"/>
        <v>0</v>
      </c>
      <c r="F183" s="7">
        <f t="shared" si="24"/>
        <v>8550</v>
      </c>
      <c r="G183" s="7">
        <f t="shared" si="24"/>
        <v>4514</v>
      </c>
      <c r="H183" s="7">
        <f t="shared" si="24"/>
        <v>0</v>
      </c>
      <c r="I183" s="7">
        <f t="shared" si="24"/>
        <v>504.00000000000006</v>
      </c>
      <c r="J183" s="7">
        <f t="shared" si="24"/>
        <v>1404.2</v>
      </c>
      <c r="K183" s="7">
        <f t="shared" si="24"/>
        <v>0</v>
      </c>
      <c r="L183" s="7">
        <f t="shared" si="24"/>
        <v>0</v>
      </c>
      <c r="M183" s="7">
        <f t="shared" si="24"/>
        <v>1020</v>
      </c>
      <c r="N183" s="7">
        <f t="shared" si="24"/>
        <v>0</v>
      </c>
      <c r="O183" s="7">
        <f t="shared" si="24"/>
        <v>144900</v>
      </c>
      <c r="P183" s="7">
        <f t="shared" si="24"/>
        <v>729.6</v>
      </c>
      <c r="Q183" s="7">
        <f t="shared" si="24"/>
        <v>2076.5306122448978</v>
      </c>
      <c r="R183" s="8">
        <f t="shared" si="22"/>
        <v>167040.09461224492</v>
      </c>
      <c r="T183" s="8">
        <f>2205*R183/(area!C29*2.471)</f>
        <v>95.734273056821749</v>
      </c>
    </row>
    <row r="184" spans="1:20" x14ac:dyDescent="0.2">
      <c r="A184">
        <f t="shared" si="20"/>
        <v>1991</v>
      </c>
      <c r="B184" s="7">
        <f t="shared" si="24"/>
        <v>3041.8</v>
      </c>
      <c r="C184" s="7">
        <f t="shared" si="24"/>
        <v>0</v>
      </c>
      <c r="D184" s="7">
        <f t="shared" si="24"/>
        <v>31.872000000000003</v>
      </c>
      <c r="E184" s="7">
        <f t="shared" si="24"/>
        <v>0</v>
      </c>
      <c r="F184" s="7">
        <f t="shared" si="24"/>
        <v>8415</v>
      </c>
      <c r="G184" s="7">
        <f t="shared" si="24"/>
        <v>3256</v>
      </c>
      <c r="H184" s="7">
        <f t="shared" si="24"/>
        <v>0</v>
      </c>
      <c r="I184" s="7">
        <f t="shared" si="24"/>
        <v>459.90000000000003</v>
      </c>
      <c r="J184" s="7">
        <f t="shared" si="24"/>
        <v>1050.2</v>
      </c>
      <c r="K184" s="7">
        <f t="shared" si="24"/>
        <v>0</v>
      </c>
      <c r="L184" s="7">
        <f t="shared" si="24"/>
        <v>18.7</v>
      </c>
      <c r="M184" s="7">
        <f t="shared" si="24"/>
        <v>1320</v>
      </c>
      <c r="N184" s="7">
        <f t="shared" si="24"/>
        <v>0</v>
      </c>
      <c r="O184" s="7">
        <f t="shared" si="24"/>
        <v>91770</v>
      </c>
      <c r="P184" s="7">
        <f t="shared" si="24"/>
        <v>517.44000000000005</v>
      </c>
      <c r="Q184" s="7">
        <f t="shared" si="24"/>
        <v>1985.2380952380952</v>
      </c>
      <c r="R184" s="8">
        <f t="shared" si="22"/>
        <v>111866.1500952381</v>
      </c>
      <c r="T184" s="8">
        <f>2205*R184/(area!C30*2.471)</f>
        <v>64.79651049280919</v>
      </c>
    </row>
    <row r="185" spans="1:20" x14ac:dyDescent="0.2">
      <c r="A185">
        <f t="shared" si="20"/>
        <v>1992</v>
      </c>
      <c r="B185" s="7">
        <f t="shared" si="24"/>
        <v>3752</v>
      </c>
      <c r="C185" s="7">
        <f t="shared" si="24"/>
        <v>75</v>
      </c>
      <c r="D185" s="7">
        <f t="shared" si="24"/>
        <v>9.4619999999999997</v>
      </c>
      <c r="E185" s="7">
        <f t="shared" si="24"/>
        <v>0</v>
      </c>
      <c r="F185" s="7">
        <f t="shared" si="24"/>
        <v>6435</v>
      </c>
      <c r="G185" s="7">
        <f t="shared" si="24"/>
        <v>3330</v>
      </c>
      <c r="H185" s="7">
        <f t="shared" si="24"/>
        <v>0</v>
      </c>
      <c r="I185" s="7">
        <f t="shared" si="24"/>
        <v>573.30000000000007</v>
      </c>
      <c r="J185" s="7">
        <f t="shared" si="24"/>
        <v>1628.4</v>
      </c>
      <c r="K185" s="7">
        <f t="shared" si="24"/>
        <v>0</v>
      </c>
      <c r="L185" s="7">
        <f t="shared" si="24"/>
        <v>8.25</v>
      </c>
      <c r="M185" s="7">
        <f t="shared" si="24"/>
        <v>1680</v>
      </c>
      <c r="N185" s="7">
        <f t="shared" si="24"/>
        <v>0</v>
      </c>
      <c r="O185" s="7">
        <f t="shared" si="24"/>
        <v>98900</v>
      </c>
      <c r="P185" s="7">
        <f t="shared" si="24"/>
        <v>578.4</v>
      </c>
      <c r="Q185" s="7">
        <f t="shared" si="24"/>
        <v>2540.4761904761904</v>
      </c>
      <c r="R185" s="8">
        <f t="shared" si="22"/>
        <v>119510.28819047617</v>
      </c>
      <c r="T185" s="8">
        <f>2205*R185/(area!C31*2.471)</f>
        <v>68.410128258775757</v>
      </c>
    </row>
    <row r="186" spans="1:20" x14ac:dyDescent="0.2">
      <c r="A186">
        <f t="shared" si="20"/>
        <v>1993</v>
      </c>
      <c r="B186" s="7">
        <f t="shared" si="24"/>
        <v>2914.5</v>
      </c>
      <c r="C186" s="7">
        <f t="shared" si="24"/>
        <v>81</v>
      </c>
      <c r="D186" s="7">
        <f t="shared" si="24"/>
        <v>17.928000000000001</v>
      </c>
      <c r="E186" s="7">
        <f t="shared" si="24"/>
        <v>0</v>
      </c>
      <c r="F186" s="7">
        <f t="shared" si="24"/>
        <v>8415</v>
      </c>
      <c r="G186" s="7">
        <f t="shared" si="24"/>
        <v>2960</v>
      </c>
      <c r="H186" s="7">
        <f t="shared" si="24"/>
        <v>0</v>
      </c>
      <c r="I186" s="7">
        <f t="shared" si="24"/>
        <v>592.20000000000016</v>
      </c>
      <c r="J186" s="7">
        <f t="shared" si="24"/>
        <v>1327.5</v>
      </c>
      <c r="K186" s="7">
        <f t="shared" si="24"/>
        <v>0</v>
      </c>
      <c r="L186" s="7">
        <f t="shared" si="24"/>
        <v>4.4000000000000004</v>
      </c>
      <c r="M186" s="7">
        <f t="shared" si="24"/>
        <v>2100</v>
      </c>
      <c r="N186" s="7">
        <f t="shared" si="24"/>
        <v>0</v>
      </c>
      <c r="O186" s="7">
        <f t="shared" si="24"/>
        <v>146050</v>
      </c>
      <c r="P186" s="7">
        <f t="shared" si="24"/>
        <v>546.72</v>
      </c>
      <c r="Q186" s="7">
        <f t="shared" si="24"/>
        <v>2172.063492063492</v>
      </c>
      <c r="R186" s="8">
        <f t="shared" si="22"/>
        <v>167181.31149206348</v>
      </c>
      <c r="T186" s="8">
        <f>2205*R186/(area!C32*2.471)</f>
        <v>92.265756223590131</v>
      </c>
    </row>
    <row r="187" spans="1:20" x14ac:dyDescent="0.2">
      <c r="A187">
        <f t="shared" si="20"/>
        <v>1994</v>
      </c>
      <c r="B187" s="7">
        <f t="shared" si="24"/>
        <v>2278</v>
      </c>
      <c r="C187" s="7">
        <f t="shared" si="24"/>
        <v>78</v>
      </c>
      <c r="D187" s="7">
        <f t="shared" si="24"/>
        <v>14.940000000000001</v>
      </c>
      <c r="E187" s="7">
        <f t="shared" si="24"/>
        <v>0</v>
      </c>
      <c r="F187" s="7">
        <f t="shared" si="24"/>
        <v>9090</v>
      </c>
      <c r="G187" s="7">
        <f t="shared" si="24"/>
        <v>2368</v>
      </c>
      <c r="H187" s="7">
        <f t="shared" si="24"/>
        <v>0</v>
      </c>
      <c r="I187" s="7">
        <f t="shared" si="24"/>
        <v>541.80000000000007</v>
      </c>
      <c r="J187" s="7">
        <f t="shared" si="24"/>
        <v>1079.7</v>
      </c>
      <c r="K187" s="7">
        <f t="shared" si="24"/>
        <v>0</v>
      </c>
      <c r="L187" s="7">
        <f t="shared" si="24"/>
        <v>12.1</v>
      </c>
      <c r="M187" s="7">
        <f t="shared" si="24"/>
        <v>3460</v>
      </c>
      <c r="N187" s="7">
        <f t="shared" si="24"/>
        <v>0</v>
      </c>
      <c r="O187" s="7">
        <f t="shared" si="24"/>
        <v>133400</v>
      </c>
      <c r="P187" s="7">
        <f t="shared" si="24"/>
        <v>504.48</v>
      </c>
      <c r="Q187" s="7">
        <f t="shared" si="24"/>
        <v>2155.6009070294785</v>
      </c>
      <c r="R187" s="8">
        <f t="shared" si="22"/>
        <v>154982.62090702949</v>
      </c>
      <c r="T187" s="8">
        <f>2205*R187/(area!C33*2.471)</f>
        <v>86.409860231059497</v>
      </c>
    </row>
    <row r="188" spans="1:20" x14ac:dyDescent="0.2">
      <c r="A188">
        <f t="shared" si="20"/>
        <v>1995</v>
      </c>
      <c r="B188" s="7">
        <f t="shared" si="24"/>
        <v>2345</v>
      </c>
      <c r="C188" s="7">
        <f t="shared" si="24"/>
        <v>148.5</v>
      </c>
      <c r="D188" s="7">
        <f t="shared" si="24"/>
        <v>39.840000000000003</v>
      </c>
      <c r="E188" s="7">
        <f t="shared" si="24"/>
        <v>0</v>
      </c>
      <c r="F188" s="7">
        <f t="shared" si="24"/>
        <v>9135</v>
      </c>
      <c r="G188" s="7">
        <f t="shared" si="24"/>
        <v>2812</v>
      </c>
      <c r="H188" s="7">
        <f t="shared" si="24"/>
        <v>0</v>
      </c>
      <c r="I188" s="7">
        <f t="shared" si="24"/>
        <v>579.60000000000014</v>
      </c>
      <c r="J188" s="7">
        <f t="shared" si="24"/>
        <v>1032.5000000000002</v>
      </c>
      <c r="K188" s="7">
        <f t="shared" si="24"/>
        <v>0</v>
      </c>
      <c r="L188" s="7">
        <f t="shared" si="24"/>
        <v>11</v>
      </c>
      <c r="M188" s="7">
        <f t="shared" si="24"/>
        <v>5000</v>
      </c>
      <c r="N188" s="7">
        <f t="shared" si="24"/>
        <v>0</v>
      </c>
      <c r="O188" s="7">
        <f t="shared" si="24"/>
        <v>135700</v>
      </c>
      <c r="P188" s="7">
        <f t="shared" si="24"/>
        <v>477.12</v>
      </c>
      <c r="Q188" s="7">
        <f t="shared" si="24"/>
        <v>2359.1383219954646</v>
      </c>
      <c r="R188" s="8">
        <f t="shared" si="22"/>
        <v>159639.69832199547</v>
      </c>
      <c r="T188" s="8">
        <f>2205*R188/(area!C34*2.471)</f>
        <v>89.617129006131364</v>
      </c>
    </row>
    <row r="189" spans="1:20" x14ac:dyDescent="0.2">
      <c r="A189">
        <f t="shared" si="20"/>
        <v>1996</v>
      </c>
      <c r="B189" s="7">
        <f t="shared" si="24"/>
        <v>2378.5</v>
      </c>
      <c r="C189" s="7">
        <f t="shared" si="24"/>
        <v>147</v>
      </c>
      <c r="D189" s="7">
        <f t="shared" si="24"/>
        <v>36.851999999999997</v>
      </c>
      <c r="E189" s="7">
        <f t="shared" si="24"/>
        <v>47.519999999999996</v>
      </c>
      <c r="F189" s="7">
        <f t="shared" si="24"/>
        <v>10350</v>
      </c>
      <c r="G189" s="7">
        <f t="shared" si="24"/>
        <v>3996</v>
      </c>
      <c r="H189" s="7">
        <f t="shared" si="24"/>
        <v>0</v>
      </c>
      <c r="I189" s="7">
        <f t="shared" si="24"/>
        <v>573.30000000000007</v>
      </c>
      <c r="J189" s="7">
        <f t="shared" si="24"/>
        <v>1091.5</v>
      </c>
      <c r="K189" s="7">
        <f t="shared" si="24"/>
        <v>0</v>
      </c>
      <c r="L189" s="7">
        <f t="shared" si="24"/>
        <v>13.2</v>
      </c>
      <c r="M189" s="7">
        <f t="shared" si="24"/>
        <v>5200</v>
      </c>
      <c r="N189" s="7">
        <f t="shared" si="24"/>
        <v>0</v>
      </c>
      <c r="O189" s="7">
        <f t="shared" si="24"/>
        <v>131100</v>
      </c>
      <c r="P189" s="7">
        <f t="shared" si="24"/>
        <v>444</v>
      </c>
      <c r="Q189" s="7">
        <f t="shared" si="24"/>
        <v>2556.9387755102039</v>
      </c>
      <c r="R189" s="8">
        <f t="shared" si="22"/>
        <v>157934.81077551021</v>
      </c>
      <c r="T189" s="8">
        <f>2205*R189/(area!C35*2.471)</f>
        <v>86.116737539001548</v>
      </c>
    </row>
    <row r="190" spans="1:20" x14ac:dyDescent="0.2">
      <c r="A190">
        <f t="shared" si="20"/>
        <v>1997</v>
      </c>
      <c r="B190" s="7">
        <f t="shared" si="24"/>
        <v>2780.5</v>
      </c>
      <c r="C190" s="7">
        <f t="shared" si="24"/>
        <v>154.5</v>
      </c>
      <c r="D190" s="7">
        <f t="shared" si="24"/>
        <v>26.892000000000003</v>
      </c>
      <c r="E190" s="7">
        <f t="shared" si="24"/>
        <v>87.11999999999999</v>
      </c>
      <c r="F190" s="7">
        <f t="shared" si="24"/>
        <v>9810</v>
      </c>
      <c r="G190" s="7">
        <f t="shared" si="24"/>
        <v>5068.26</v>
      </c>
      <c r="H190" s="7">
        <f t="shared" si="24"/>
        <v>0</v>
      </c>
      <c r="I190" s="7">
        <f t="shared" si="24"/>
        <v>585.90000000000009</v>
      </c>
      <c r="J190" s="7">
        <f t="shared" si="24"/>
        <v>1150.5</v>
      </c>
      <c r="K190" s="7">
        <f t="shared" si="24"/>
        <v>0</v>
      </c>
      <c r="L190" s="7">
        <f t="shared" si="24"/>
        <v>11.55</v>
      </c>
      <c r="M190" s="7">
        <f t="shared" si="24"/>
        <v>6740</v>
      </c>
      <c r="N190" s="7">
        <f t="shared" si="24"/>
        <v>0</v>
      </c>
      <c r="O190" s="7">
        <f t="shared" si="24"/>
        <v>110397.7</v>
      </c>
      <c r="P190" s="7">
        <f t="shared" si="24"/>
        <v>391.68</v>
      </c>
      <c r="Q190" s="7">
        <f t="shared" si="24"/>
        <v>2501.8140589569161</v>
      </c>
      <c r="R190" s="8">
        <f t="shared" si="22"/>
        <v>139706.41605895691</v>
      </c>
      <c r="T190" s="8">
        <f>2205*R190/(area!C36*2.471)</f>
        <v>76.095608613400472</v>
      </c>
    </row>
    <row r="191" spans="1:20" x14ac:dyDescent="0.2">
      <c r="A191">
        <f t="shared" si="20"/>
        <v>1998</v>
      </c>
      <c r="B191" s="7">
        <f t="shared" si="24"/>
        <v>2847.5</v>
      </c>
      <c r="C191" s="7">
        <f t="shared" si="24"/>
        <v>156</v>
      </c>
      <c r="D191" s="7">
        <f t="shared" si="24"/>
        <v>5.9760000000000009</v>
      </c>
      <c r="E191" s="7">
        <f t="shared" si="24"/>
        <v>146.51999999999998</v>
      </c>
      <c r="F191" s="7">
        <f t="shared" si="24"/>
        <v>12105</v>
      </c>
      <c r="G191" s="7">
        <f t="shared" si="24"/>
        <v>5625.48</v>
      </c>
      <c r="H191" s="7">
        <f t="shared" si="24"/>
        <v>0</v>
      </c>
      <c r="I191" s="7">
        <f t="shared" si="24"/>
        <v>648.90000000000009</v>
      </c>
      <c r="J191" s="7">
        <f t="shared" si="24"/>
        <v>1162.3</v>
      </c>
      <c r="K191" s="7">
        <f t="shared" si="24"/>
        <v>0</v>
      </c>
      <c r="L191" s="7">
        <f t="shared" si="24"/>
        <v>15.4</v>
      </c>
      <c r="M191" s="7">
        <f t="shared" si="24"/>
        <v>7800</v>
      </c>
      <c r="N191" s="7">
        <f t="shared" si="24"/>
        <v>0</v>
      </c>
      <c r="O191" s="7">
        <f t="shared" si="24"/>
        <v>98902.3</v>
      </c>
      <c r="P191" s="7">
        <f t="shared" si="24"/>
        <v>338.4</v>
      </c>
      <c r="Q191" s="7">
        <f t="shared" si="24"/>
        <v>2612.063492063492</v>
      </c>
      <c r="R191" s="8">
        <f t="shared" si="22"/>
        <v>132365.8394920635</v>
      </c>
      <c r="T191" s="8">
        <f>2205*R191/(area!C37*2.471)</f>
        <v>72.629522775277167</v>
      </c>
    </row>
    <row r="192" spans="1:20" x14ac:dyDescent="0.2">
      <c r="A192">
        <f t="shared" si="20"/>
        <v>1999</v>
      </c>
      <c r="B192" s="7">
        <f t="shared" si="24"/>
        <v>2780.5</v>
      </c>
      <c r="C192" s="7">
        <f t="shared" si="24"/>
        <v>217.5</v>
      </c>
      <c r="D192" s="7">
        <f t="shared" si="24"/>
        <v>7.9680000000000009</v>
      </c>
      <c r="E192" s="7">
        <f t="shared" si="24"/>
        <v>213.83999999999997</v>
      </c>
      <c r="F192" s="7">
        <f t="shared" si="24"/>
        <v>13612.5</v>
      </c>
      <c r="G192" s="7">
        <f t="shared" si="24"/>
        <v>5548.52</v>
      </c>
      <c r="H192" s="7">
        <f t="shared" si="24"/>
        <v>0</v>
      </c>
      <c r="I192" s="7">
        <f t="shared" si="24"/>
        <v>617.40000000000009</v>
      </c>
      <c r="J192" s="7">
        <f t="shared" si="24"/>
        <v>1121</v>
      </c>
      <c r="K192" s="7">
        <f t="shared" si="24"/>
        <v>0</v>
      </c>
      <c r="L192" s="7">
        <f t="shared" si="24"/>
        <v>17.05</v>
      </c>
      <c r="M192" s="7">
        <f t="shared" si="24"/>
        <v>8700</v>
      </c>
      <c r="N192" s="7">
        <f t="shared" si="24"/>
        <v>0</v>
      </c>
      <c r="O192" s="7">
        <f t="shared" si="24"/>
        <v>97754.6</v>
      </c>
      <c r="P192" s="7">
        <f t="shared" si="24"/>
        <v>341.28</v>
      </c>
      <c r="Q192" s="7">
        <f t="shared" si="24"/>
        <v>2529.5011337868482</v>
      </c>
      <c r="R192" s="8">
        <f t="shared" si="22"/>
        <v>133461.65913378686</v>
      </c>
      <c r="T192" s="8">
        <f>2205*R192/(area!C38*2.471)</f>
        <v>72.134692950446464</v>
      </c>
    </row>
    <row r="193" spans="1:20" x14ac:dyDescent="0.2">
      <c r="A193">
        <f t="shared" si="20"/>
        <v>2000</v>
      </c>
      <c r="B193" s="7">
        <f t="shared" si="24"/>
        <v>2713.5</v>
      </c>
      <c r="C193" s="7">
        <f t="shared" si="24"/>
        <v>217.5</v>
      </c>
      <c r="D193" s="7">
        <f t="shared" si="24"/>
        <v>9.9600000000000009</v>
      </c>
      <c r="E193" s="7">
        <f t="shared" si="24"/>
        <v>83.159999999999982</v>
      </c>
      <c r="F193" s="7">
        <f t="shared" si="24"/>
        <v>9180</v>
      </c>
      <c r="G193" s="7">
        <f t="shared" si="24"/>
        <v>3846.52</v>
      </c>
      <c r="H193" s="7">
        <f t="shared" si="24"/>
        <v>0</v>
      </c>
      <c r="I193" s="7">
        <f t="shared" si="24"/>
        <v>497.70000000000005</v>
      </c>
      <c r="J193" s="7">
        <f t="shared" si="24"/>
        <v>1062</v>
      </c>
      <c r="K193" s="7">
        <f t="shared" si="24"/>
        <v>0</v>
      </c>
      <c r="L193" s="7">
        <f t="shared" si="24"/>
        <v>17.05</v>
      </c>
      <c r="M193" s="7">
        <f t="shared" si="24"/>
        <v>7700</v>
      </c>
      <c r="N193" s="7">
        <f t="shared" si="24"/>
        <v>0</v>
      </c>
      <c r="O193" s="7">
        <f t="shared" si="24"/>
        <v>93497.3</v>
      </c>
      <c r="P193" s="7">
        <f t="shared" si="24"/>
        <v>426.24</v>
      </c>
      <c r="Q193" s="7">
        <f t="shared" ref="Q193" si="25">Q$159*Q39/1000</f>
        <v>2609.0702947845803</v>
      </c>
      <c r="R193" s="8">
        <f t="shared" si="22"/>
        <v>121860.00029478459</v>
      </c>
      <c r="T193" s="8">
        <f>2205*R193/(area!C39*2.471)</f>
        <v>67.282892004019132</v>
      </c>
    </row>
    <row r="194" spans="1:20" x14ac:dyDescent="0.2">
      <c r="A194">
        <f t="shared" si="20"/>
        <v>2001</v>
      </c>
      <c r="B194" s="7">
        <f t="shared" ref="B194:Q206" si="26">B$159*B40/1000</f>
        <v>3484</v>
      </c>
      <c r="C194" s="7">
        <f t="shared" si="26"/>
        <v>187.5</v>
      </c>
      <c r="D194" s="7">
        <f t="shared" si="26"/>
        <v>7.9680000000000009</v>
      </c>
      <c r="E194" s="7">
        <f t="shared" si="26"/>
        <v>60.191999999999993</v>
      </c>
      <c r="F194" s="7">
        <f t="shared" si="26"/>
        <v>13432.5</v>
      </c>
      <c r="G194" s="7">
        <f t="shared" si="26"/>
        <v>5437.52</v>
      </c>
      <c r="H194" s="7">
        <f t="shared" si="26"/>
        <v>0</v>
      </c>
      <c r="I194" s="7">
        <f t="shared" si="26"/>
        <v>585.90000000000009</v>
      </c>
      <c r="J194" s="7">
        <f t="shared" si="26"/>
        <v>1286.2</v>
      </c>
      <c r="K194" s="7">
        <f t="shared" si="26"/>
        <v>0</v>
      </c>
      <c r="L194" s="7">
        <f t="shared" si="26"/>
        <v>23.1</v>
      </c>
      <c r="M194" s="7">
        <f t="shared" si="26"/>
        <v>6300</v>
      </c>
      <c r="N194" s="7">
        <f t="shared" si="26"/>
        <v>0</v>
      </c>
      <c r="O194" s="7">
        <f t="shared" si="26"/>
        <v>85109.2</v>
      </c>
      <c r="P194" s="7">
        <f t="shared" si="26"/>
        <v>547.20000000000005</v>
      </c>
      <c r="Q194" s="7">
        <f t="shared" si="26"/>
        <v>2636.2585034013605</v>
      </c>
      <c r="R194" s="8">
        <f t="shared" si="22"/>
        <v>119097.53850340136</v>
      </c>
      <c r="T194" s="8">
        <f>2205*R194/(area!C40*2.471)</f>
        <v>61.84941751788589</v>
      </c>
    </row>
    <row r="195" spans="1:20" x14ac:dyDescent="0.2">
      <c r="A195">
        <f t="shared" si="20"/>
        <v>2002</v>
      </c>
      <c r="B195" s="7">
        <f t="shared" si="26"/>
        <v>3316.5</v>
      </c>
      <c r="C195" s="7">
        <f t="shared" si="26"/>
        <v>270</v>
      </c>
      <c r="D195" s="7">
        <f t="shared" si="26"/>
        <v>12.948000000000002</v>
      </c>
      <c r="E195" s="7">
        <f t="shared" si="26"/>
        <v>102.95999999999998</v>
      </c>
      <c r="F195" s="7">
        <f t="shared" si="26"/>
        <v>13950</v>
      </c>
      <c r="G195" s="7">
        <f t="shared" si="26"/>
        <v>5179.26</v>
      </c>
      <c r="H195" s="7">
        <f t="shared" si="26"/>
        <v>0</v>
      </c>
      <c r="I195" s="7">
        <f t="shared" si="26"/>
        <v>466.20000000000005</v>
      </c>
      <c r="J195" s="7">
        <f t="shared" si="26"/>
        <v>1593</v>
      </c>
      <c r="K195" s="7">
        <f t="shared" si="26"/>
        <v>0</v>
      </c>
      <c r="L195" s="7">
        <f t="shared" si="26"/>
        <v>16.5</v>
      </c>
      <c r="M195" s="7">
        <f t="shared" si="26"/>
        <v>6300</v>
      </c>
      <c r="N195" s="7">
        <f t="shared" si="26"/>
        <v>0</v>
      </c>
      <c r="O195" s="7">
        <f t="shared" si="26"/>
        <v>86820.4</v>
      </c>
      <c r="P195" s="7">
        <f t="shared" si="26"/>
        <v>698.4</v>
      </c>
      <c r="Q195" s="7">
        <f t="shared" si="26"/>
        <v>2512.2902494331061</v>
      </c>
      <c r="R195" s="8">
        <f t="shared" si="22"/>
        <v>121238.4582494331</v>
      </c>
      <c r="T195" s="8">
        <f>2205*R195/(area!C41*2.471)</f>
        <v>61.421722734815091</v>
      </c>
    </row>
    <row r="196" spans="1:20" x14ac:dyDescent="0.2">
      <c r="A196">
        <f t="shared" si="20"/>
        <v>2003</v>
      </c>
      <c r="B196" s="7">
        <f t="shared" si="26"/>
        <v>2747</v>
      </c>
      <c r="C196" s="7">
        <f t="shared" si="26"/>
        <v>315</v>
      </c>
      <c r="D196" s="7">
        <f t="shared" si="26"/>
        <v>16.931999999999999</v>
      </c>
      <c r="E196" s="7">
        <f t="shared" si="26"/>
        <v>190.07999999999998</v>
      </c>
      <c r="F196" s="7">
        <f t="shared" si="26"/>
        <v>15750</v>
      </c>
      <c r="G196" s="7">
        <f t="shared" si="26"/>
        <v>5363.89</v>
      </c>
      <c r="H196" s="7">
        <f t="shared" si="26"/>
        <v>0</v>
      </c>
      <c r="I196" s="7">
        <f t="shared" si="26"/>
        <v>428.40000000000003</v>
      </c>
      <c r="J196" s="7">
        <f t="shared" si="26"/>
        <v>1652</v>
      </c>
      <c r="K196" s="7">
        <f t="shared" si="26"/>
        <v>0</v>
      </c>
      <c r="L196" s="7">
        <f t="shared" si="26"/>
        <v>16.5</v>
      </c>
      <c r="M196" s="7">
        <f t="shared" si="26"/>
        <v>7800</v>
      </c>
      <c r="N196" s="7">
        <f t="shared" si="26"/>
        <v>0</v>
      </c>
      <c r="O196" s="7">
        <f t="shared" si="26"/>
        <v>85672.7</v>
      </c>
      <c r="P196" s="7">
        <f t="shared" si="26"/>
        <v>825.6</v>
      </c>
      <c r="Q196" s="7">
        <f t="shared" si="26"/>
        <v>2899.6598639455783</v>
      </c>
      <c r="R196" s="8">
        <f t="shared" si="22"/>
        <v>123677.76186394558</v>
      </c>
      <c r="T196" s="8">
        <f>2205*R196/(area!C42*2.471)</f>
        <v>61.38189619450403</v>
      </c>
    </row>
    <row r="197" spans="1:20" x14ac:dyDescent="0.2">
      <c r="A197">
        <f t="shared" si="20"/>
        <v>2004</v>
      </c>
      <c r="B197" s="7">
        <f t="shared" si="26"/>
        <v>2465.6</v>
      </c>
      <c r="C197" s="7">
        <f t="shared" si="26"/>
        <v>300</v>
      </c>
      <c r="D197" s="7">
        <f t="shared" si="26"/>
        <v>0</v>
      </c>
      <c r="E197" s="7">
        <f t="shared" si="26"/>
        <v>245.51999999999998</v>
      </c>
      <c r="F197" s="7">
        <f t="shared" si="26"/>
        <v>15525</v>
      </c>
      <c r="G197" s="7">
        <f t="shared" si="26"/>
        <v>6568.98</v>
      </c>
      <c r="H197" s="7">
        <f t="shared" si="26"/>
        <v>0</v>
      </c>
      <c r="I197" s="7">
        <f t="shared" si="26"/>
        <v>441.00000000000006</v>
      </c>
      <c r="J197" s="7">
        <f t="shared" si="26"/>
        <v>1640.2</v>
      </c>
      <c r="K197" s="7">
        <f t="shared" si="26"/>
        <v>0</v>
      </c>
      <c r="L197" s="7">
        <f t="shared" si="26"/>
        <v>13.75</v>
      </c>
      <c r="M197" s="7">
        <f t="shared" si="26"/>
        <v>10400</v>
      </c>
      <c r="N197" s="7">
        <f t="shared" si="26"/>
        <v>0</v>
      </c>
      <c r="O197" s="7">
        <f t="shared" si="26"/>
        <v>91995.4</v>
      </c>
      <c r="P197" s="7">
        <f t="shared" si="26"/>
        <v>784.8</v>
      </c>
      <c r="Q197" s="7">
        <f t="shared" si="26"/>
        <v>3059.5464852607711</v>
      </c>
      <c r="R197" s="8">
        <f t="shared" si="22"/>
        <v>133439.79648526077</v>
      </c>
      <c r="T197" s="8">
        <f>2205*R197/(area!C43*2.471)</f>
        <v>66.237625247376869</v>
      </c>
    </row>
    <row r="198" spans="1:20" x14ac:dyDescent="0.2">
      <c r="A198">
        <f t="shared" si="20"/>
        <v>2005</v>
      </c>
      <c r="B198" s="7">
        <f t="shared" si="26"/>
        <v>2278</v>
      </c>
      <c r="C198" s="7">
        <f t="shared" si="26"/>
        <v>273</v>
      </c>
      <c r="D198" s="7">
        <f t="shared" si="26"/>
        <v>0</v>
      </c>
      <c r="E198" s="7">
        <f t="shared" si="26"/>
        <v>205.91999999999996</v>
      </c>
      <c r="F198" s="7">
        <f t="shared" si="26"/>
        <v>15075</v>
      </c>
      <c r="G198" s="7">
        <f t="shared" si="26"/>
        <v>6659.63</v>
      </c>
      <c r="H198" s="7">
        <f t="shared" si="26"/>
        <v>0</v>
      </c>
      <c r="I198" s="7">
        <f t="shared" si="26"/>
        <v>409.50000000000006</v>
      </c>
      <c r="J198" s="7">
        <f t="shared" si="26"/>
        <v>1563.5</v>
      </c>
      <c r="K198" s="7">
        <f t="shared" si="26"/>
        <v>0</v>
      </c>
      <c r="L198" s="7">
        <f t="shared" si="26"/>
        <v>6.6</v>
      </c>
      <c r="M198" s="7">
        <f t="shared" si="26"/>
        <v>10100</v>
      </c>
      <c r="N198" s="7">
        <f t="shared" si="26"/>
        <v>0</v>
      </c>
      <c r="O198" s="7">
        <f t="shared" si="26"/>
        <v>89700</v>
      </c>
      <c r="P198" s="7">
        <f t="shared" si="26"/>
        <v>776.64</v>
      </c>
      <c r="Q198" s="7">
        <f t="shared" si="26"/>
        <v>2687.3922902494332</v>
      </c>
      <c r="R198" s="8">
        <f t="shared" si="22"/>
        <v>129735.18229024943</v>
      </c>
      <c r="T198" s="8">
        <f>2205*R198/(area!C44*2.471)</f>
        <v>64.352685028710624</v>
      </c>
    </row>
    <row r="199" spans="1:20" x14ac:dyDescent="0.2">
      <c r="A199">
        <f t="shared" si="20"/>
        <v>2006</v>
      </c>
      <c r="B199" s="7">
        <f t="shared" si="26"/>
        <v>2020.05</v>
      </c>
      <c r="C199" s="7">
        <f t="shared" si="26"/>
        <v>186</v>
      </c>
      <c r="D199" s="7">
        <f t="shared" si="26"/>
        <v>0</v>
      </c>
      <c r="E199" s="7">
        <f t="shared" si="26"/>
        <v>93.455999999999989</v>
      </c>
      <c r="F199" s="7">
        <f t="shared" si="26"/>
        <v>12150</v>
      </c>
      <c r="G199" s="7">
        <f t="shared" si="26"/>
        <v>7549.11</v>
      </c>
      <c r="H199" s="7">
        <f t="shared" si="26"/>
        <v>0</v>
      </c>
      <c r="I199" s="7">
        <f t="shared" si="26"/>
        <v>367.29000000000008</v>
      </c>
      <c r="J199" s="7">
        <f t="shared" si="26"/>
        <v>1593</v>
      </c>
      <c r="K199" s="7">
        <f t="shared" si="26"/>
        <v>0</v>
      </c>
      <c r="L199" s="7">
        <f t="shared" si="26"/>
        <v>24.2</v>
      </c>
      <c r="M199" s="7">
        <f t="shared" si="26"/>
        <v>10700</v>
      </c>
      <c r="N199" s="7">
        <f t="shared" si="26"/>
        <v>0</v>
      </c>
      <c r="O199" s="7">
        <f t="shared" si="26"/>
        <v>102343.1</v>
      </c>
      <c r="P199" s="7">
        <f t="shared" si="26"/>
        <v>769.92</v>
      </c>
      <c r="Q199" s="7">
        <f t="shared" si="26"/>
        <v>2908.8888888888891</v>
      </c>
      <c r="R199" s="8">
        <f t="shared" si="22"/>
        <v>140705.01488888889</v>
      </c>
      <c r="T199" s="8">
        <f>2205*R199/(area!C45*2.471)</f>
        <v>70.171301594175802</v>
      </c>
    </row>
    <row r="200" spans="1:20" x14ac:dyDescent="0.2">
      <c r="A200">
        <f t="shared" si="20"/>
        <v>2007</v>
      </c>
      <c r="B200" s="7">
        <f t="shared" si="26"/>
        <v>2063.6</v>
      </c>
      <c r="C200" s="7">
        <f t="shared" si="26"/>
        <v>187.5</v>
      </c>
      <c r="D200" s="7">
        <f t="shared" si="26"/>
        <v>0</v>
      </c>
      <c r="E200" s="7">
        <f t="shared" si="26"/>
        <v>146.51999999999998</v>
      </c>
      <c r="F200" s="7">
        <f t="shared" si="26"/>
        <v>18450</v>
      </c>
      <c r="G200" s="7">
        <f t="shared" si="26"/>
        <v>6954.89</v>
      </c>
      <c r="H200" s="7">
        <f t="shared" si="26"/>
        <v>0</v>
      </c>
      <c r="I200" s="7">
        <f t="shared" si="26"/>
        <v>441.00000000000006</v>
      </c>
      <c r="J200" s="7">
        <f t="shared" si="26"/>
        <v>1652</v>
      </c>
      <c r="K200" s="7">
        <f t="shared" si="26"/>
        <v>0</v>
      </c>
      <c r="L200" s="7">
        <f t="shared" si="26"/>
        <v>0</v>
      </c>
      <c r="M200" s="7">
        <f t="shared" si="26"/>
        <v>9440</v>
      </c>
      <c r="N200" s="7">
        <f t="shared" si="26"/>
        <v>0</v>
      </c>
      <c r="O200" s="7">
        <f t="shared" si="26"/>
        <v>91995.4</v>
      </c>
      <c r="P200" s="7">
        <f t="shared" si="26"/>
        <v>833.76</v>
      </c>
      <c r="Q200" s="7">
        <f t="shared" si="26"/>
        <v>3179.7732426303855</v>
      </c>
      <c r="R200" s="8">
        <f t="shared" si="22"/>
        <v>135344.44324263037</v>
      </c>
      <c r="T200" s="8">
        <f>2205*R200/(area!C46*2.471)</f>
        <v>66.837556938332824</v>
      </c>
    </row>
    <row r="201" spans="1:20" x14ac:dyDescent="0.2">
      <c r="A201">
        <f t="shared" si="20"/>
        <v>2008</v>
      </c>
      <c r="B201" s="7">
        <f t="shared" si="26"/>
        <v>1728.6</v>
      </c>
      <c r="C201" s="7">
        <f t="shared" si="26"/>
        <v>165</v>
      </c>
      <c r="D201" s="7">
        <f t="shared" si="26"/>
        <v>0</v>
      </c>
      <c r="E201" s="7">
        <f t="shared" si="26"/>
        <v>277.19999999999993</v>
      </c>
      <c r="F201" s="7">
        <f t="shared" si="26"/>
        <v>14175</v>
      </c>
      <c r="G201" s="7">
        <f t="shared" si="26"/>
        <v>6196.39</v>
      </c>
      <c r="H201" s="7">
        <f t="shared" si="26"/>
        <v>0</v>
      </c>
      <c r="I201" s="7">
        <f t="shared" si="26"/>
        <v>302.40000000000003</v>
      </c>
      <c r="J201" s="7">
        <f t="shared" si="26"/>
        <v>1209.5</v>
      </c>
      <c r="K201" s="7">
        <f t="shared" si="26"/>
        <v>0</v>
      </c>
      <c r="L201" s="7">
        <f t="shared" si="26"/>
        <v>0</v>
      </c>
      <c r="M201" s="7">
        <f t="shared" si="26"/>
        <v>12000</v>
      </c>
      <c r="N201" s="7">
        <f t="shared" si="26"/>
        <v>0</v>
      </c>
      <c r="O201" s="7">
        <f t="shared" si="26"/>
        <v>102343.1</v>
      </c>
      <c r="P201" s="7">
        <f t="shared" si="26"/>
        <v>717.6</v>
      </c>
      <c r="Q201" s="7">
        <f t="shared" si="26"/>
        <v>2731.7913832199547</v>
      </c>
      <c r="R201" s="8">
        <f t="shared" si="22"/>
        <v>141846.58138321995</v>
      </c>
      <c r="T201" s="8">
        <f>2205*R201/(area!C47*2.471)</f>
        <v>72.366247409630134</v>
      </c>
    </row>
    <row r="202" spans="1:20" x14ac:dyDescent="0.2">
      <c r="A202">
        <f t="shared" si="20"/>
        <v>2009</v>
      </c>
      <c r="B202" s="7">
        <f t="shared" si="26"/>
        <v>1849.2</v>
      </c>
      <c r="C202" s="7">
        <f t="shared" si="26"/>
        <v>75</v>
      </c>
      <c r="D202" s="7">
        <f t="shared" si="26"/>
        <v>0</v>
      </c>
      <c r="E202" s="7">
        <f t="shared" si="26"/>
        <v>186.11999999999998</v>
      </c>
      <c r="F202" s="7">
        <f t="shared" si="26"/>
        <v>12240</v>
      </c>
      <c r="G202" s="7">
        <f t="shared" si="26"/>
        <v>7770.37</v>
      </c>
      <c r="H202" s="7">
        <f t="shared" si="26"/>
        <v>0</v>
      </c>
      <c r="I202" s="7">
        <f t="shared" si="26"/>
        <v>333.90000000000003</v>
      </c>
      <c r="J202" s="7">
        <f t="shared" si="26"/>
        <v>1298</v>
      </c>
      <c r="K202" s="7">
        <f t="shared" si="26"/>
        <v>0</v>
      </c>
      <c r="L202" s="7">
        <f t="shared" si="26"/>
        <v>0</v>
      </c>
      <c r="M202" s="7">
        <f t="shared" si="26"/>
        <v>10600</v>
      </c>
      <c r="N202" s="7">
        <f t="shared" si="26"/>
        <v>0</v>
      </c>
      <c r="O202" s="7">
        <f t="shared" si="26"/>
        <v>90847.7</v>
      </c>
      <c r="P202" s="7">
        <f t="shared" si="26"/>
        <v>712.8</v>
      </c>
      <c r="Q202" s="7">
        <f t="shared" si="26"/>
        <v>2743.2653061224491</v>
      </c>
      <c r="R202" s="8">
        <f t="shared" si="22"/>
        <v>128656.35530612245</v>
      </c>
      <c r="T202" s="8">
        <f>2205*R202/(area!C48*2.471)</f>
        <v>65.655722972436749</v>
      </c>
    </row>
    <row r="203" spans="1:20" x14ac:dyDescent="0.2">
      <c r="A203">
        <v>2010</v>
      </c>
      <c r="B203" s="7">
        <f t="shared" si="26"/>
        <v>1809</v>
      </c>
      <c r="C203" s="7">
        <f t="shared" si="26"/>
        <v>105</v>
      </c>
      <c r="D203" s="7">
        <f t="shared" si="26"/>
        <v>0</v>
      </c>
      <c r="E203" s="7">
        <f t="shared" si="26"/>
        <v>197.99999999999997</v>
      </c>
      <c r="F203" s="7">
        <f t="shared" si="26"/>
        <v>15345</v>
      </c>
      <c r="G203" s="7">
        <f t="shared" si="26"/>
        <v>7844.37</v>
      </c>
      <c r="H203" s="7">
        <f t="shared" si="26"/>
        <v>0</v>
      </c>
      <c r="I203" s="7">
        <f t="shared" si="26"/>
        <v>371.70000000000005</v>
      </c>
      <c r="J203" s="7">
        <f t="shared" si="26"/>
        <v>1551.7</v>
      </c>
      <c r="K203" s="7">
        <f t="shared" si="26"/>
        <v>0</v>
      </c>
      <c r="L203" s="7">
        <f t="shared" si="26"/>
        <v>0</v>
      </c>
      <c r="M203" s="7">
        <f t="shared" si="26"/>
        <v>16460</v>
      </c>
      <c r="N203" s="7">
        <f t="shared" si="26"/>
        <v>0</v>
      </c>
      <c r="O203" s="7">
        <f t="shared" si="26"/>
        <v>90284.2</v>
      </c>
      <c r="P203" s="7">
        <f t="shared" si="26"/>
        <v>753.6</v>
      </c>
      <c r="Q203" s="7">
        <f t="shared" si="26"/>
        <v>2864.988662131519</v>
      </c>
      <c r="R203" s="8">
        <f t="shared" si="22"/>
        <v>137587.55866213152</v>
      </c>
      <c r="T203" s="8">
        <f>2205*R203/(area!C49*2.471)</f>
        <v>70.094658306276571</v>
      </c>
    </row>
    <row r="204" spans="1:20" x14ac:dyDescent="0.2">
      <c r="A204">
        <v>2011</v>
      </c>
      <c r="B204" s="7">
        <f t="shared" si="26"/>
        <v>1313.2</v>
      </c>
      <c r="C204" s="7">
        <f t="shared" si="26"/>
        <v>0</v>
      </c>
      <c r="D204" s="7">
        <f t="shared" si="26"/>
        <v>0</v>
      </c>
      <c r="E204" s="7">
        <f t="shared" si="26"/>
        <v>285.11999999999995</v>
      </c>
      <c r="F204" s="7">
        <f t="shared" si="26"/>
        <v>14062.5</v>
      </c>
      <c r="G204" s="7">
        <f t="shared" si="26"/>
        <v>7401.11</v>
      </c>
      <c r="H204" s="7">
        <f t="shared" si="26"/>
        <v>0</v>
      </c>
      <c r="I204" s="7">
        <f t="shared" si="26"/>
        <v>264.60000000000008</v>
      </c>
      <c r="J204" s="7">
        <f t="shared" si="26"/>
        <v>1315.7</v>
      </c>
      <c r="K204" s="7">
        <f t="shared" si="26"/>
        <v>0</v>
      </c>
      <c r="L204" s="7">
        <f t="shared" si="26"/>
        <v>0</v>
      </c>
      <c r="M204" s="7">
        <f t="shared" si="26"/>
        <v>16000</v>
      </c>
      <c r="N204" s="7">
        <f t="shared" si="26"/>
        <v>0</v>
      </c>
      <c r="O204" s="7">
        <f t="shared" si="26"/>
        <v>89700</v>
      </c>
      <c r="P204" s="7">
        <f t="shared" si="26"/>
        <v>556.79999999999995</v>
      </c>
      <c r="Q204" s="7">
        <f t="shared" si="26"/>
        <v>2806.1224489795918</v>
      </c>
      <c r="R204" s="8">
        <f t="shared" si="22"/>
        <v>133705.15244897958</v>
      </c>
      <c r="T204" s="8">
        <f>2205*R204/(area!C50*2.471)</f>
        <v>68.541972655269191</v>
      </c>
    </row>
    <row r="205" spans="1:20" x14ac:dyDescent="0.2">
      <c r="A205">
        <v>2012</v>
      </c>
      <c r="B205" s="7">
        <f t="shared" si="26"/>
        <v>1567.8</v>
      </c>
      <c r="C205" s="7">
        <f t="shared" si="26"/>
        <v>0</v>
      </c>
      <c r="D205" s="7">
        <f t="shared" si="26"/>
        <v>0</v>
      </c>
      <c r="E205" s="7">
        <f t="shared" si="26"/>
        <v>261.35999999999996</v>
      </c>
      <c r="F205" s="7">
        <f t="shared" si="26"/>
        <v>15772.5</v>
      </c>
      <c r="G205" s="7">
        <f t="shared" si="26"/>
        <v>8992.11</v>
      </c>
      <c r="H205" s="7">
        <f t="shared" si="26"/>
        <v>0</v>
      </c>
      <c r="I205" s="7">
        <f t="shared" si="26"/>
        <v>258.3</v>
      </c>
      <c r="J205" s="7">
        <f t="shared" si="26"/>
        <v>1298</v>
      </c>
      <c r="K205" s="7">
        <f t="shared" si="26"/>
        <v>0</v>
      </c>
      <c r="L205" s="7">
        <f t="shared" si="26"/>
        <v>0</v>
      </c>
      <c r="M205" s="7">
        <f t="shared" si="26"/>
        <v>16860</v>
      </c>
      <c r="N205" s="7">
        <f t="shared" si="26"/>
        <v>0</v>
      </c>
      <c r="O205" s="7">
        <f t="shared" si="26"/>
        <v>88425.8</v>
      </c>
      <c r="P205" s="7">
        <f t="shared" si="26"/>
        <v>768</v>
      </c>
      <c r="Q205" s="7">
        <f t="shared" si="26"/>
        <v>2744.0136054421769</v>
      </c>
      <c r="R205" s="8">
        <f t="shared" si="22"/>
        <v>136947.88360544218</v>
      </c>
      <c r="T205" s="8">
        <f>2205*R205/(area!C51*2.471)</f>
        <v>70.835604054393642</v>
      </c>
    </row>
    <row r="206" spans="1:20" x14ac:dyDescent="0.2">
      <c r="A206">
        <v>2013</v>
      </c>
      <c r="B206" s="7">
        <f t="shared" si="26"/>
        <v>1480.7</v>
      </c>
      <c r="C206" s="7">
        <f t="shared" si="26"/>
        <v>0</v>
      </c>
      <c r="D206" s="7">
        <f t="shared" si="26"/>
        <v>0</v>
      </c>
      <c r="E206" s="7">
        <f t="shared" si="26"/>
        <v>265.31999999999994</v>
      </c>
      <c r="F206" s="7">
        <f t="shared" si="26"/>
        <v>16987.5</v>
      </c>
      <c r="G206" s="7">
        <f t="shared" si="26"/>
        <v>7639.76</v>
      </c>
      <c r="H206" s="7">
        <f t="shared" si="26"/>
        <v>0</v>
      </c>
      <c r="I206" s="7">
        <f t="shared" si="26"/>
        <v>242.55000000000004</v>
      </c>
      <c r="J206" s="7">
        <f t="shared" si="26"/>
        <v>1115.0999999999999</v>
      </c>
      <c r="K206" s="7">
        <f t="shared" si="26"/>
        <v>0</v>
      </c>
      <c r="L206" s="7">
        <f t="shared" si="26"/>
        <v>0</v>
      </c>
      <c r="M206" s="7">
        <f t="shared" si="26"/>
        <v>16940</v>
      </c>
      <c r="N206" s="7">
        <f t="shared" si="26"/>
        <v>0</v>
      </c>
      <c r="O206" s="7">
        <f t="shared" si="26"/>
        <v>87404.6</v>
      </c>
      <c r="P206" s="7">
        <f t="shared" si="26"/>
        <v>879.84</v>
      </c>
      <c r="Q206" s="7">
        <f t="shared" si="26"/>
        <v>2950.7936507936506</v>
      </c>
      <c r="R206" s="8">
        <f t="shared" si="22"/>
        <v>135906.16365079363</v>
      </c>
      <c r="T206" s="8">
        <f>2205*R206/(area!C52*2.471)</f>
        <v>69.674845206001805</v>
      </c>
    </row>
    <row r="207" spans="1:20" x14ac:dyDescent="0.2">
      <c r="B207" s="7"/>
      <c r="C207" s="7"/>
      <c r="D207" s="7"/>
      <c r="E207" s="7"/>
      <c r="F207" s="7"/>
      <c r="G207" s="7"/>
      <c r="H207" s="7"/>
      <c r="I207" s="7"/>
      <c r="J207" s="7"/>
      <c r="K207" s="7"/>
      <c r="L207" s="7"/>
      <c r="M207" s="7"/>
      <c r="N207" s="7"/>
      <c r="O207" s="7"/>
      <c r="P207" s="7"/>
      <c r="Q207" s="7"/>
    </row>
  </sheetData>
  <sortState ref="AA5:AA20">
    <sortCondition ref="AA5"/>
  </sortState>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7"/>
  <sheetViews>
    <sheetView zoomScale="80" zoomScaleNormal="80" workbookViewId="0">
      <pane xSplit="1" ySplit="4" topLeftCell="B5" activePane="bottomRight" state="frozen"/>
      <selection pane="topRight" activeCell="B1" sqref="B1"/>
      <selection pane="bottomLeft" activeCell="A4" sqref="A4"/>
      <selection pane="bottomRight" activeCell="T58" sqref="T58"/>
    </sheetView>
  </sheetViews>
  <sheetFormatPr defaultRowHeight="12.75" x14ac:dyDescent="0.2"/>
  <cols>
    <col min="1" max="1" width="12.85546875" customWidth="1"/>
    <col min="2" max="2" width="9" bestFit="1" customWidth="1"/>
    <col min="16" max="16" width="9" bestFit="1" customWidth="1"/>
    <col min="18" max="18" width="9.140625" style="22"/>
    <col min="19" max="19" width="8.28515625" style="22" customWidth="1"/>
  </cols>
  <sheetData>
    <row r="1" spans="1:27" ht="25.5" x14ac:dyDescent="0.35">
      <c r="A1" s="9" t="s">
        <v>41</v>
      </c>
      <c r="R1" s="41" t="s">
        <v>50</v>
      </c>
      <c r="S1" s="41" t="s">
        <v>51</v>
      </c>
      <c r="T1" s="41" t="s">
        <v>52</v>
      </c>
      <c r="U1" s="41" t="s">
        <v>53</v>
      </c>
      <c r="V1" s="40"/>
    </row>
    <row r="2" spans="1:27" x14ac:dyDescent="0.2">
      <c r="Q2" t="s">
        <v>26</v>
      </c>
    </row>
    <row r="3" spans="1:27"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A3" s="21" t="s">
        <v>160</v>
      </c>
    </row>
    <row r="4" spans="1:27" x14ac:dyDescent="0.2">
      <c r="A4" t="s">
        <v>19</v>
      </c>
      <c r="B4" t="str">
        <f>CANSIM!FY6</f>
        <v>Barley</v>
      </c>
      <c r="C4" t="str">
        <f>CANSIM!FZ6</f>
        <v>Beans, all dry (white and coloured)</v>
      </c>
      <c r="D4" t="str">
        <f>CANSIM!GA6</f>
        <v>Buckwheat</v>
      </c>
      <c r="E4" t="str">
        <f>CANSIM!GB6</f>
        <v>Canola</v>
      </c>
      <c r="F4" t="str">
        <f>CANSIM!GC6</f>
        <v>Corn for grain</v>
      </c>
      <c r="G4" t="str">
        <f>CANSIM!GD6</f>
        <v>Corn, fodder</v>
      </c>
      <c r="H4" t="str">
        <f>CANSIM!GE6</f>
        <v>Flaxseed</v>
      </c>
      <c r="I4" t="str">
        <f>CANSIM!GF6</f>
        <v>Mixed grains</v>
      </c>
      <c r="J4" t="str">
        <f>CANSIM!GG6</f>
        <v>Oats</v>
      </c>
      <c r="K4" t="str">
        <f>CANSIM!GH6</f>
        <v>Peas, dry</v>
      </c>
      <c r="L4" t="str">
        <f>CANSIM!GI6</f>
        <v>Rye, all</v>
      </c>
      <c r="M4" t="str">
        <f>CANSIM!GJ6</f>
        <v>Soybeans</v>
      </c>
      <c r="N4" t="str">
        <f>CANSIM!GK6</f>
        <v>Sugar beets</v>
      </c>
      <c r="O4" t="str">
        <f>CANSIM!GL6</f>
        <v>Tame hay</v>
      </c>
      <c r="P4" t="str">
        <f>CANSIM!GM6</f>
        <v>Wheat, all</v>
      </c>
      <c r="Q4" t="s">
        <v>26</v>
      </c>
      <c r="R4"/>
    </row>
    <row r="5" spans="1:27" x14ac:dyDescent="0.2">
      <c r="A5">
        <v>1966</v>
      </c>
      <c r="B5">
        <f>CANSIM!FY7</f>
        <v>244600</v>
      </c>
      <c r="C5">
        <f>CANSIM!FZ7</f>
        <v>79300</v>
      </c>
      <c r="D5">
        <f>CANSIM!GA7</f>
        <v>7200</v>
      </c>
      <c r="E5">
        <f>CANSIM!GB7</f>
        <v>0</v>
      </c>
      <c r="F5">
        <f>CANSIM!GC7</f>
        <v>1653000</v>
      </c>
      <c r="G5">
        <f>CANSIM!GD7</f>
        <v>4860000</v>
      </c>
      <c r="H5">
        <f>CANSIM!GE7</f>
        <v>5450</v>
      </c>
      <c r="I5">
        <f>CANSIM!GF7</f>
        <v>834800</v>
      </c>
      <c r="J5">
        <f>CANSIM!GG7</f>
        <v>913700</v>
      </c>
      <c r="K5">
        <f>CANSIM!GH7</f>
        <v>1200</v>
      </c>
      <c r="L5">
        <f>CANSIM!GI7</f>
        <v>33300</v>
      </c>
      <c r="M5">
        <f>CANSIM!GJ7</f>
        <v>245300</v>
      </c>
      <c r="N5">
        <f>CANSIM!GK7</f>
        <v>196200</v>
      </c>
      <c r="O5">
        <f>CANSIM!GL7</f>
        <v>7163000</v>
      </c>
      <c r="P5">
        <f>CANSIM!GM7</f>
        <v>431100</v>
      </c>
      <c r="Q5" s="8">
        <f>Potato!H10/0.02205</f>
        <v>453650.79365079367</v>
      </c>
      <c r="R5"/>
      <c r="Y5" s="8"/>
      <c r="AA5" t="s">
        <v>10</v>
      </c>
    </row>
    <row r="6" spans="1:27" x14ac:dyDescent="0.2">
      <c r="A6">
        <f t="shared" ref="A6:A51" si="0">A5+1</f>
        <v>1967</v>
      </c>
      <c r="B6">
        <f>CANSIM!FY8</f>
        <v>287300</v>
      </c>
      <c r="C6">
        <f>CANSIM!FZ8</f>
        <v>38600</v>
      </c>
      <c r="D6">
        <f>CANSIM!GA8</f>
        <v>8450</v>
      </c>
      <c r="E6">
        <f>CANSIM!GB8</f>
        <v>0</v>
      </c>
      <c r="F6">
        <f>CANSIM!GC8</f>
        <v>1835000</v>
      </c>
      <c r="G6">
        <f>CANSIM!GD8</f>
        <v>5530000</v>
      </c>
      <c r="H6">
        <f>CANSIM!GE8</f>
        <v>2850</v>
      </c>
      <c r="I6">
        <f>CANSIM!GF8</f>
        <v>934000</v>
      </c>
      <c r="J6">
        <f>CANSIM!GG8</f>
        <v>893600</v>
      </c>
      <c r="K6">
        <f>CANSIM!GH8</f>
        <v>1400</v>
      </c>
      <c r="L6">
        <f>CANSIM!GI8</f>
        <v>33100</v>
      </c>
      <c r="M6">
        <f>CANSIM!GJ8</f>
        <v>220200</v>
      </c>
      <c r="N6">
        <f>CANSIM!GK8</f>
        <v>260300</v>
      </c>
      <c r="O6">
        <f>CANSIM!GL8</f>
        <v>8114000</v>
      </c>
      <c r="P6">
        <f>CANSIM!GM8</f>
        <v>430900</v>
      </c>
      <c r="Q6" s="8">
        <f>Potato!H11/0.02205</f>
        <v>333061.22448979592</v>
      </c>
      <c r="R6"/>
      <c r="Y6" s="8"/>
      <c r="AA6" t="s">
        <v>62</v>
      </c>
    </row>
    <row r="7" spans="1:27" x14ac:dyDescent="0.2">
      <c r="A7">
        <f t="shared" si="0"/>
        <v>1968</v>
      </c>
      <c r="B7">
        <f>CANSIM!FY9</f>
        <v>355300</v>
      </c>
      <c r="C7">
        <f>CANSIM!FZ9</f>
        <v>43700</v>
      </c>
      <c r="D7">
        <f>CANSIM!GA9</f>
        <v>8750</v>
      </c>
      <c r="E7">
        <f>CANSIM!GB9</f>
        <v>0</v>
      </c>
      <c r="F7">
        <f>CANSIM!GC9</f>
        <v>2006000</v>
      </c>
      <c r="G7">
        <f>CANSIM!GD9</f>
        <v>5897000</v>
      </c>
      <c r="H7">
        <f>CANSIM!GE9</f>
        <v>2550</v>
      </c>
      <c r="I7">
        <f>CANSIM!GF9</f>
        <v>1056200</v>
      </c>
      <c r="J7">
        <f>CANSIM!GG9</f>
        <v>883900</v>
      </c>
      <c r="K7">
        <f>CANSIM!GH9</f>
        <v>1600</v>
      </c>
      <c r="L7">
        <f>CANSIM!GI9</f>
        <v>36500</v>
      </c>
      <c r="M7">
        <f>CANSIM!GJ9</f>
        <v>245700</v>
      </c>
      <c r="N7">
        <f>CANSIM!GK9</f>
        <v>0</v>
      </c>
      <c r="O7">
        <f>CANSIM!GL9</f>
        <v>7253000</v>
      </c>
      <c r="P7">
        <f>CANSIM!GM9</f>
        <v>414100</v>
      </c>
      <c r="Q7" s="8">
        <f>Potato!H12/0.02205</f>
        <v>390204.08163265308</v>
      </c>
      <c r="R7"/>
      <c r="Y7" s="8"/>
      <c r="AA7" t="s">
        <v>14</v>
      </c>
    </row>
    <row r="8" spans="1:27" x14ac:dyDescent="0.2">
      <c r="A8">
        <f t="shared" si="0"/>
        <v>1969</v>
      </c>
      <c r="B8">
        <f>CANSIM!FY10</f>
        <v>342900</v>
      </c>
      <c r="C8">
        <f>CANSIM!FZ10</f>
        <v>52600</v>
      </c>
      <c r="D8">
        <f>CANSIM!GA10</f>
        <v>7250</v>
      </c>
      <c r="E8">
        <f>CANSIM!GB10</f>
        <v>0</v>
      </c>
      <c r="F8">
        <f>CANSIM!GC10</f>
        <v>1784000</v>
      </c>
      <c r="G8">
        <f>CANSIM!GD10</f>
        <v>6337000</v>
      </c>
      <c r="H8">
        <f>CANSIM!GE10</f>
        <v>1150</v>
      </c>
      <c r="I8">
        <f>CANSIM!GF10</f>
        <v>1021000</v>
      </c>
      <c r="J8">
        <f>CANSIM!GG10</f>
        <v>651400</v>
      </c>
      <c r="K8">
        <f>CANSIM!GH10</f>
        <v>1050</v>
      </c>
      <c r="L8">
        <f>CANSIM!GI10</f>
        <v>39900</v>
      </c>
      <c r="M8">
        <f>CANSIM!GJ10</f>
        <v>208600</v>
      </c>
      <c r="N8">
        <f>CANSIM!GK10</f>
        <v>0</v>
      </c>
      <c r="O8">
        <f>CANSIM!GL10</f>
        <v>7830000</v>
      </c>
      <c r="P8">
        <f>CANSIM!GM10</f>
        <v>396600</v>
      </c>
      <c r="Q8" s="8">
        <f>Potato!H13/0.02205</f>
        <v>386893.42403628118</v>
      </c>
      <c r="R8"/>
      <c r="Y8" s="8"/>
      <c r="AA8" t="s">
        <v>24</v>
      </c>
    </row>
    <row r="9" spans="1:27" x14ac:dyDescent="0.2">
      <c r="A9">
        <f t="shared" si="0"/>
        <v>1970</v>
      </c>
      <c r="B9">
        <f>CANSIM!FY11</f>
        <v>377800</v>
      </c>
      <c r="C9">
        <f>CANSIM!FZ11</f>
        <v>50000</v>
      </c>
      <c r="D9">
        <f>CANSIM!GA11</f>
        <v>5250</v>
      </c>
      <c r="E9">
        <f>CANSIM!GB11</f>
        <v>0</v>
      </c>
      <c r="F9">
        <f>CANSIM!GC11</f>
        <v>2429000</v>
      </c>
      <c r="G9">
        <f>CANSIM!GD11</f>
        <v>7250000</v>
      </c>
      <c r="H9">
        <f>CANSIM!GE11</f>
        <v>850</v>
      </c>
      <c r="I9">
        <f>CANSIM!GF11</f>
        <v>1088500</v>
      </c>
      <c r="J9">
        <f>CANSIM!GG11</f>
        <v>601400</v>
      </c>
      <c r="K9">
        <f>CANSIM!GH11</f>
        <v>950</v>
      </c>
      <c r="L9">
        <f>CANSIM!GI11</f>
        <v>44100</v>
      </c>
      <c r="M9">
        <f>CANSIM!GJ11</f>
        <v>282600</v>
      </c>
      <c r="N9">
        <f>CANSIM!GK11</f>
        <v>0</v>
      </c>
      <c r="O9">
        <f>CANSIM!GL11</f>
        <v>6940000</v>
      </c>
      <c r="P9">
        <f>CANSIM!GM11</f>
        <v>431300</v>
      </c>
      <c r="Q9" s="8">
        <f>Potato!H14/0.02205</f>
        <v>468526.07709750568</v>
      </c>
      <c r="R9"/>
      <c r="Y9" s="8"/>
      <c r="AA9" t="s">
        <v>12</v>
      </c>
    </row>
    <row r="10" spans="1:27" x14ac:dyDescent="0.2">
      <c r="A10">
        <f t="shared" si="0"/>
        <v>1971</v>
      </c>
      <c r="B10">
        <f>CANSIM!FY12</f>
        <v>453400</v>
      </c>
      <c r="C10">
        <f>CANSIM!FZ12</f>
        <v>78700</v>
      </c>
      <c r="D10">
        <f>CANSIM!GA12</f>
        <v>5250</v>
      </c>
      <c r="E10">
        <f>CANSIM!GB12</f>
        <v>0</v>
      </c>
      <c r="F10">
        <f>CANSIM!GC12</f>
        <v>2599000</v>
      </c>
      <c r="G10">
        <f>CANSIM!GD12</f>
        <v>7836000</v>
      </c>
      <c r="H10">
        <f>CANSIM!GE12</f>
        <v>600</v>
      </c>
      <c r="I10">
        <f>CANSIM!GF12</f>
        <v>1153500</v>
      </c>
      <c r="J10">
        <f>CANSIM!GG12</f>
        <v>577200</v>
      </c>
      <c r="K10">
        <f>CANSIM!GH12</f>
        <v>750</v>
      </c>
      <c r="L10">
        <f>CANSIM!GI12</f>
        <v>32900</v>
      </c>
      <c r="M10">
        <f>CANSIM!GJ12</f>
        <v>279800</v>
      </c>
      <c r="N10">
        <f>CANSIM!GK12</f>
        <v>0</v>
      </c>
      <c r="O10">
        <f>CANSIM!GL12</f>
        <v>5953000</v>
      </c>
      <c r="P10">
        <f>CANSIM!GM12</f>
        <v>394800</v>
      </c>
      <c r="Q10" s="8">
        <f>Potato!H15/0.02205</f>
        <v>361541.9501133787</v>
      </c>
      <c r="R10"/>
      <c r="Y10" s="8"/>
      <c r="AA10" t="s">
        <v>61</v>
      </c>
    </row>
    <row r="11" spans="1:27" x14ac:dyDescent="0.2">
      <c r="A11">
        <f t="shared" si="0"/>
        <v>1972</v>
      </c>
      <c r="B11">
        <f>CANSIM!FY13</f>
        <v>399300</v>
      </c>
      <c r="C11">
        <f>CANSIM!FZ13</f>
        <v>87500</v>
      </c>
      <c r="D11">
        <f>CANSIM!GA13</f>
        <v>6250</v>
      </c>
      <c r="E11">
        <f>CANSIM!GB13</f>
        <v>0</v>
      </c>
      <c r="F11">
        <f>CANSIM!GC13</f>
        <v>2355000</v>
      </c>
      <c r="G11">
        <f>CANSIM!GD13</f>
        <v>7902000</v>
      </c>
      <c r="H11">
        <f>CANSIM!GE13</f>
        <v>450</v>
      </c>
      <c r="I11">
        <f>CANSIM!GF13</f>
        <v>1050000</v>
      </c>
      <c r="J11">
        <f>CANSIM!GG13</f>
        <v>499400</v>
      </c>
      <c r="K11">
        <f>CANSIM!GH13</f>
        <v>750</v>
      </c>
      <c r="L11">
        <f>CANSIM!GI13</f>
        <v>42200</v>
      </c>
      <c r="M11">
        <f>CANSIM!GJ13</f>
        <v>374800</v>
      </c>
      <c r="N11">
        <f>CANSIM!GK13</f>
        <v>0</v>
      </c>
      <c r="O11">
        <f>CANSIM!GL13</f>
        <v>6375000</v>
      </c>
      <c r="P11">
        <f>CANSIM!GM13</f>
        <v>444600</v>
      </c>
      <c r="Q11" s="8">
        <f>Potato!H16/0.02205</f>
        <v>354784.58049886621</v>
      </c>
      <c r="R11"/>
      <c r="Y11" s="8"/>
      <c r="AA11" t="s">
        <v>74</v>
      </c>
    </row>
    <row r="12" spans="1:27" x14ac:dyDescent="0.2">
      <c r="A12">
        <f t="shared" si="0"/>
        <v>1973</v>
      </c>
      <c r="B12">
        <f>CANSIM!FY14</f>
        <v>375700</v>
      </c>
      <c r="C12">
        <f>CANSIM!FZ14</f>
        <v>78000</v>
      </c>
      <c r="D12">
        <f>CANSIM!GA14</f>
        <v>4900</v>
      </c>
      <c r="E12">
        <f>CANSIM!GB14</f>
        <v>0</v>
      </c>
      <c r="F12">
        <f>CANSIM!GC14</f>
        <v>2643000</v>
      </c>
      <c r="G12">
        <f>CANSIM!GD14</f>
        <v>8491000</v>
      </c>
      <c r="H12">
        <f>CANSIM!GE14</f>
        <v>0</v>
      </c>
      <c r="I12">
        <f>CANSIM!GF14</f>
        <v>1007300</v>
      </c>
      <c r="J12">
        <f>CANSIM!GG14</f>
        <v>434900</v>
      </c>
      <c r="K12">
        <f>CANSIM!GH14</f>
        <v>750</v>
      </c>
      <c r="L12">
        <f>CANSIM!GI14</f>
        <v>39100</v>
      </c>
      <c r="M12">
        <f>CANSIM!GJ14</f>
        <v>396500</v>
      </c>
      <c r="N12">
        <f>CANSIM!GK14</f>
        <v>0</v>
      </c>
      <c r="O12">
        <f>CANSIM!GL14</f>
        <v>6510000</v>
      </c>
      <c r="P12">
        <f>CANSIM!GM14</f>
        <v>414400</v>
      </c>
      <c r="Q12" s="8">
        <f>Potato!H17/0.02205</f>
        <v>329478.45804988663</v>
      </c>
      <c r="R12"/>
      <c r="Y12" s="8"/>
      <c r="AA12" t="s">
        <v>11</v>
      </c>
    </row>
    <row r="13" spans="1:27" x14ac:dyDescent="0.2">
      <c r="A13">
        <f t="shared" si="0"/>
        <v>1974</v>
      </c>
      <c r="B13">
        <f>CANSIM!FY15</f>
        <v>335500</v>
      </c>
      <c r="C13">
        <f>CANSIM!FZ15</f>
        <v>101100</v>
      </c>
      <c r="D13">
        <f>CANSIM!GA15</f>
        <v>8150</v>
      </c>
      <c r="E13">
        <f>CANSIM!GB15</f>
        <v>0</v>
      </c>
      <c r="F13">
        <f>CANSIM!GC15</f>
        <v>2383000</v>
      </c>
      <c r="G13">
        <f>CANSIM!GD15</f>
        <v>9081000</v>
      </c>
      <c r="H13">
        <f>CANSIM!GE15</f>
        <v>0</v>
      </c>
      <c r="I13">
        <f>CANSIM!GF15</f>
        <v>889500</v>
      </c>
      <c r="J13">
        <f>CANSIM!GG15</f>
        <v>409500</v>
      </c>
      <c r="K13">
        <f>CANSIM!GH15</f>
        <v>600</v>
      </c>
      <c r="L13">
        <f>CANSIM!GI15</f>
        <v>44200</v>
      </c>
      <c r="M13">
        <f>CANSIM!GJ15</f>
        <v>300700</v>
      </c>
      <c r="N13">
        <f>CANSIM!GK15</f>
        <v>0</v>
      </c>
      <c r="O13">
        <f>CANSIM!GL15</f>
        <v>5801000</v>
      </c>
      <c r="P13">
        <f>CANSIM!GM15</f>
        <v>529600</v>
      </c>
      <c r="Q13" s="8">
        <f>Potato!H18/0.02205</f>
        <v>389659.86394557822</v>
      </c>
      <c r="R13"/>
      <c r="Y13" s="8"/>
      <c r="AA13" t="s">
        <v>9</v>
      </c>
    </row>
    <row r="14" spans="1:27" x14ac:dyDescent="0.2">
      <c r="A14">
        <f t="shared" si="0"/>
        <v>1975</v>
      </c>
      <c r="B14">
        <f>CANSIM!FY16</f>
        <v>393300</v>
      </c>
      <c r="C14">
        <f>CANSIM!FZ16</f>
        <v>89800</v>
      </c>
      <c r="D14">
        <f>CANSIM!GA16</f>
        <v>6550</v>
      </c>
      <c r="E14">
        <f>CANSIM!GB16</f>
        <v>0</v>
      </c>
      <c r="F14">
        <f>CANSIM!GC16</f>
        <v>3318000</v>
      </c>
      <c r="G14">
        <f>CANSIM!GD16</f>
        <v>11050000</v>
      </c>
      <c r="H14">
        <f>CANSIM!GE16</f>
        <v>0</v>
      </c>
      <c r="I14">
        <f>CANSIM!GF16</f>
        <v>941000</v>
      </c>
      <c r="J14">
        <f>CANSIM!GG16</f>
        <v>437100</v>
      </c>
      <c r="K14">
        <f>CANSIM!GH16</f>
        <v>0</v>
      </c>
      <c r="L14">
        <f>CANSIM!GI16</f>
        <v>59600</v>
      </c>
      <c r="M14">
        <f>CANSIM!GJ16</f>
        <v>366800</v>
      </c>
      <c r="N14">
        <f>CANSIM!GK16</f>
        <v>0</v>
      </c>
      <c r="O14">
        <f>CANSIM!GL16</f>
        <v>6140000</v>
      </c>
      <c r="P14">
        <f>CANSIM!GM16</f>
        <v>626200</v>
      </c>
      <c r="Q14" s="8">
        <f>Potato!H19/0.02205</f>
        <v>437188.20861678006</v>
      </c>
      <c r="R14"/>
      <c r="Y14" s="8"/>
      <c r="AA14" t="s">
        <v>71</v>
      </c>
    </row>
    <row r="15" spans="1:27" x14ac:dyDescent="0.2">
      <c r="A15">
        <f t="shared" si="0"/>
        <v>1976</v>
      </c>
      <c r="B15">
        <f>CANSIM!FY17</f>
        <v>343100</v>
      </c>
      <c r="C15">
        <f>CANSIM!FZ17</f>
        <v>90000</v>
      </c>
      <c r="D15">
        <f>CANSIM!GA17</f>
        <v>5950</v>
      </c>
      <c r="E15">
        <f>CANSIM!GB17</f>
        <v>0</v>
      </c>
      <c r="F15">
        <f>CANSIM!GC17</f>
        <v>3427000</v>
      </c>
      <c r="G15">
        <f>CANSIM!GD17</f>
        <v>10125000</v>
      </c>
      <c r="H15">
        <f>CANSIM!GE17</f>
        <v>0</v>
      </c>
      <c r="I15">
        <f>CANSIM!GF17</f>
        <v>815900</v>
      </c>
      <c r="J15">
        <f>CANSIM!GG17</f>
        <v>345900</v>
      </c>
      <c r="K15">
        <f>CANSIM!GH17</f>
        <v>0</v>
      </c>
      <c r="L15">
        <f>CANSIM!GI17</f>
        <v>45600</v>
      </c>
      <c r="M15">
        <f>CANSIM!GJ17</f>
        <v>250400</v>
      </c>
      <c r="N15">
        <f>CANSIM!GK17</f>
        <v>0</v>
      </c>
      <c r="O15">
        <f>CANSIM!GL17</f>
        <v>6551000</v>
      </c>
      <c r="P15">
        <f>CANSIM!GM17</f>
        <v>684500</v>
      </c>
      <c r="Q15" s="8">
        <f>Potato!H20/0.02205</f>
        <v>429297.05215419503</v>
      </c>
      <c r="R15"/>
      <c r="Y15" s="8"/>
      <c r="AA15" t="s">
        <v>26</v>
      </c>
    </row>
    <row r="16" spans="1:27" x14ac:dyDescent="0.2">
      <c r="A16">
        <f t="shared" si="0"/>
        <v>1977</v>
      </c>
      <c r="B16">
        <f>CANSIM!FY18</f>
        <v>337000</v>
      </c>
      <c r="C16">
        <f>CANSIM!FZ18</f>
        <v>50200</v>
      </c>
      <c r="D16">
        <f>CANSIM!GA18</f>
        <v>5500</v>
      </c>
      <c r="E16">
        <f>CANSIM!GB18</f>
        <v>0</v>
      </c>
      <c r="F16">
        <f>CANSIM!GC18</f>
        <v>3867000</v>
      </c>
      <c r="G16">
        <f>CANSIM!GD18</f>
        <v>10079000</v>
      </c>
      <c r="H16">
        <f>CANSIM!GE18</f>
        <v>0</v>
      </c>
      <c r="I16">
        <f>CANSIM!GF18</f>
        <v>900600</v>
      </c>
      <c r="J16">
        <f>CANSIM!GG18</f>
        <v>330500</v>
      </c>
      <c r="K16">
        <f>CANSIM!GH18</f>
        <v>0</v>
      </c>
      <c r="L16">
        <f>CANSIM!GI18</f>
        <v>32300</v>
      </c>
      <c r="M16">
        <f>CANSIM!GJ18</f>
        <v>580000</v>
      </c>
      <c r="N16">
        <f>CANSIM!GK18</f>
        <v>0</v>
      </c>
      <c r="O16">
        <f>CANSIM!GL18</f>
        <v>6742000</v>
      </c>
      <c r="P16">
        <f>CANSIM!GM18</f>
        <v>861500</v>
      </c>
      <c r="Q16" s="8">
        <f>Potato!H21/0.02205</f>
        <v>487981.85941043083</v>
      </c>
      <c r="R16"/>
      <c r="Y16" s="8"/>
      <c r="AA16" t="s">
        <v>60</v>
      </c>
    </row>
    <row r="17" spans="1:27" x14ac:dyDescent="0.2">
      <c r="A17">
        <f t="shared" si="0"/>
        <v>1978</v>
      </c>
      <c r="B17">
        <f>CANSIM!FY19</f>
        <v>418600</v>
      </c>
      <c r="C17">
        <f>CANSIM!FZ19</f>
        <v>76500</v>
      </c>
      <c r="D17">
        <f>CANSIM!GA19</f>
        <v>7300</v>
      </c>
      <c r="E17">
        <f>CANSIM!GB19</f>
        <v>0</v>
      </c>
      <c r="F17">
        <f>CANSIM!GC19</f>
        <v>3841000</v>
      </c>
      <c r="G17">
        <f>CANSIM!GD19</f>
        <v>9022000</v>
      </c>
      <c r="H17">
        <f>CANSIM!GE19</f>
        <v>0</v>
      </c>
      <c r="I17">
        <f>CANSIM!GF19</f>
        <v>954000</v>
      </c>
      <c r="J17">
        <f>CANSIM!GG19</f>
        <v>358600</v>
      </c>
      <c r="K17">
        <f>CANSIM!GH19</f>
        <v>0</v>
      </c>
      <c r="L17">
        <f>CANSIM!GI19</f>
        <v>34300</v>
      </c>
      <c r="M17">
        <f>CANSIM!GJ19</f>
        <v>515600</v>
      </c>
      <c r="N17">
        <f>CANSIM!GK19</f>
        <v>0</v>
      </c>
      <c r="O17">
        <f>CANSIM!GL19</f>
        <v>6451000</v>
      </c>
      <c r="P17">
        <f>CANSIM!GM19</f>
        <v>392500</v>
      </c>
      <c r="Q17" s="8">
        <f>Potato!H22/0.02205</f>
        <v>421224.48979591834</v>
      </c>
      <c r="R17"/>
      <c r="Y17" s="8"/>
      <c r="AA17" t="s">
        <v>13</v>
      </c>
    </row>
    <row r="18" spans="1:27" x14ac:dyDescent="0.2">
      <c r="A18">
        <f t="shared" si="0"/>
        <v>1979</v>
      </c>
      <c r="B18">
        <f>CANSIM!FY20</f>
        <v>409500</v>
      </c>
      <c r="C18">
        <f>CANSIM!FZ20</f>
        <v>61650</v>
      </c>
      <c r="D18">
        <f>CANSIM!GA20</f>
        <v>5250</v>
      </c>
      <c r="E18">
        <f>CANSIM!GB20</f>
        <v>0</v>
      </c>
      <c r="F18">
        <f>CANSIM!GC20</f>
        <v>4366000</v>
      </c>
      <c r="G18">
        <f>CANSIM!GD20</f>
        <v>9081000</v>
      </c>
      <c r="H18">
        <f>CANSIM!GE20</f>
        <v>0</v>
      </c>
      <c r="I18">
        <f>CANSIM!GF20</f>
        <v>892000</v>
      </c>
      <c r="J18">
        <f>CANSIM!GG20</f>
        <v>347200</v>
      </c>
      <c r="K18">
        <f>CANSIM!GH20</f>
        <v>0</v>
      </c>
      <c r="L18">
        <f>CANSIM!GI20</f>
        <v>56200</v>
      </c>
      <c r="M18">
        <f>CANSIM!GJ20</f>
        <v>657300</v>
      </c>
      <c r="N18">
        <f>CANSIM!GK20</f>
        <v>0</v>
      </c>
      <c r="O18">
        <f>CANSIM!GL20</f>
        <v>7112000</v>
      </c>
      <c r="P18">
        <f>CANSIM!GM20</f>
        <v>712500</v>
      </c>
      <c r="Q18" s="8">
        <f>Potato!H23/0.02205</f>
        <v>418367.3469387755</v>
      </c>
      <c r="R18"/>
      <c r="Y18" s="8"/>
      <c r="AA18" t="s">
        <v>16</v>
      </c>
    </row>
    <row r="19" spans="1:27" x14ac:dyDescent="0.2">
      <c r="A19">
        <f t="shared" si="0"/>
        <v>1980</v>
      </c>
      <c r="B19">
        <f>CANSIM!FY21</f>
        <v>511400</v>
      </c>
      <c r="C19">
        <f>CANSIM!FZ21</f>
        <v>70300</v>
      </c>
      <c r="D19">
        <f>CANSIM!GA21</f>
        <v>0</v>
      </c>
      <c r="E19">
        <f>CANSIM!GB21</f>
        <v>0</v>
      </c>
      <c r="F19">
        <f>CANSIM!GC21</f>
        <v>4710000</v>
      </c>
      <c r="G19">
        <f>CANSIM!GD21</f>
        <v>8373000</v>
      </c>
      <c r="H19">
        <f>CANSIM!GE21</f>
        <v>0</v>
      </c>
      <c r="I19">
        <f>CANSIM!GF21</f>
        <v>917000</v>
      </c>
      <c r="J19">
        <f>CANSIM!GG21</f>
        <v>345800</v>
      </c>
      <c r="K19">
        <f>CANSIM!GH21</f>
        <v>0</v>
      </c>
      <c r="L19">
        <f>CANSIM!GI21</f>
        <v>75200</v>
      </c>
      <c r="M19">
        <f>CANSIM!GJ21</f>
        <v>689800</v>
      </c>
      <c r="N19">
        <f>CANSIM!GK21</f>
        <v>0</v>
      </c>
      <c r="O19">
        <f>CANSIM!GL21</f>
        <v>7294000</v>
      </c>
      <c r="P19">
        <f>CANSIM!GM21</f>
        <v>734400</v>
      </c>
      <c r="Q19" s="8">
        <f>Potato!H24/0.02205</f>
        <v>365668.93424036278</v>
      </c>
      <c r="R19"/>
      <c r="Y19" s="8"/>
      <c r="AA19" t="s">
        <v>8</v>
      </c>
    </row>
    <row r="20" spans="1:27" x14ac:dyDescent="0.2">
      <c r="A20">
        <f t="shared" si="0"/>
        <v>1981</v>
      </c>
      <c r="B20">
        <f>CANSIM!FY22</f>
        <v>583500</v>
      </c>
      <c r="C20">
        <f>CANSIM!FZ22</f>
        <v>64650</v>
      </c>
      <c r="D20">
        <f>CANSIM!GA22</f>
        <v>0</v>
      </c>
      <c r="E20">
        <f>CANSIM!GB22</f>
        <v>0</v>
      </c>
      <c r="F20">
        <f>CANSIM!GC22</f>
        <v>5236000</v>
      </c>
      <c r="G20">
        <f>CANSIM!GD22</f>
        <v>7772000</v>
      </c>
      <c r="H20">
        <f>CANSIM!GE22</f>
        <v>0</v>
      </c>
      <c r="I20">
        <f>CANSIM!GF22</f>
        <v>885000</v>
      </c>
      <c r="J20">
        <f>CANSIM!GG22</f>
        <v>269600</v>
      </c>
      <c r="K20">
        <f>CANSIM!GH22</f>
        <v>0</v>
      </c>
      <c r="L20">
        <f>CANSIM!GI22</f>
        <v>84400</v>
      </c>
      <c r="M20">
        <f>CANSIM!GJ22</f>
        <v>606800</v>
      </c>
      <c r="N20">
        <f>CANSIM!GK22</f>
        <v>0</v>
      </c>
      <c r="O20">
        <f>CANSIM!GL22</f>
        <v>7044000</v>
      </c>
      <c r="P20">
        <f>CANSIM!GM22</f>
        <v>733000</v>
      </c>
      <c r="Q20" s="8">
        <f>Potato!H25/0.02205</f>
        <v>354603.17460317462</v>
      </c>
      <c r="R20"/>
      <c r="Y20" s="8"/>
      <c r="AA20" t="s">
        <v>59</v>
      </c>
    </row>
    <row r="21" spans="1:27" x14ac:dyDescent="0.2">
      <c r="A21">
        <f t="shared" si="0"/>
        <v>1982</v>
      </c>
      <c r="B21">
        <f>CANSIM!FY23</f>
        <v>749000</v>
      </c>
      <c r="C21">
        <f>CANSIM!FZ23</f>
        <v>68050</v>
      </c>
      <c r="D21">
        <f>CANSIM!GA23</f>
        <v>0</v>
      </c>
      <c r="E21">
        <f>CANSIM!GB23</f>
        <v>0</v>
      </c>
      <c r="F21">
        <f>CANSIM!GC23</f>
        <v>5195000</v>
      </c>
      <c r="G21">
        <f>CANSIM!GD23</f>
        <v>7026000</v>
      </c>
      <c r="H21">
        <f>CANSIM!GE23</f>
        <v>0</v>
      </c>
      <c r="I21">
        <f>CANSIM!GF23</f>
        <v>859000</v>
      </c>
      <c r="J21">
        <f>CANSIM!GG23</f>
        <v>347000</v>
      </c>
      <c r="K21">
        <f>CANSIM!GH23</f>
        <v>0</v>
      </c>
      <c r="L21">
        <f>CANSIM!GI23</f>
        <v>84300</v>
      </c>
      <c r="M21">
        <f>CANSIM!GJ23</f>
        <v>848000</v>
      </c>
      <c r="N21">
        <f>CANSIM!GK23</f>
        <v>0</v>
      </c>
      <c r="O21">
        <f>CANSIM!GL23</f>
        <v>6925000</v>
      </c>
      <c r="P21">
        <f>CANSIM!GM23</f>
        <v>377000</v>
      </c>
      <c r="Q21" s="8">
        <f>Potato!H26/0.02205</f>
        <v>362766.43990929704</v>
      </c>
      <c r="R21"/>
      <c r="Y21" s="8"/>
    </row>
    <row r="22" spans="1:27" x14ac:dyDescent="0.2">
      <c r="A22">
        <f t="shared" si="0"/>
        <v>1983</v>
      </c>
      <c r="B22">
        <f>CANSIM!FY24</f>
        <v>526000</v>
      </c>
      <c r="C22">
        <f>CANSIM!FZ24</f>
        <v>38600</v>
      </c>
      <c r="D22">
        <f>CANSIM!GA24</f>
        <v>0</v>
      </c>
      <c r="E22">
        <f>CANSIM!GB24</f>
        <v>7300</v>
      </c>
      <c r="F22">
        <f>CANSIM!GC24</f>
        <v>4696000</v>
      </c>
      <c r="G22">
        <f>CANSIM!GD24</f>
        <v>5993000</v>
      </c>
      <c r="H22">
        <f>CANSIM!GE24</f>
        <v>0</v>
      </c>
      <c r="I22">
        <f>CANSIM!GF24</f>
        <v>613000</v>
      </c>
      <c r="J22">
        <f>CANSIM!GG24</f>
        <v>234000</v>
      </c>
      <c r="K22">
        <f>CANSIM!GH24</f>
        <v>0</v>
      </c>
      <c r="L22">
        <f>CANSIM!GI24</f>
        <v>77700</v>
      </c>
      <c r="M22">
        <f>CANSIM!GJ24</f>
        <v>735000</v>
      </c>
      <c r="N22">
        <f>CANSIM!GK24</f>
        <v>0</v>
      </c>
      <c r="O22">
        <f>CANSIM!GL24</f>
        <v>6662000</v>
      </c>
      <c r="P22">
        <f>CANSIM!GM24</f>
        <v>803500</v>
      </c>
      <c r="Q22" s="8">
        <f>Potato!H27/0.02205</f>
        <v>330204.08163265308</v>
      </c>
      <c r="R22"/>
      <c r="Y22" s="8"/>
    </row>
    <row r="23" spans="1:27" x14ac:dyDescent="0.2">
      <c r="A23">
        <f t="shared" si="0"/>
        <v>1984</v>
      </c>
      <c r="B23">
        <f>CANSIM!FY25</f>
        <v>615000</v>
      </c>
      <c r="C23">
        <f>CANSIM!FZ25</f>
        <v>45100</v>
      </c>
      <c r="D23">
        <f>CANSIM!GA25</f>
        <v>0</v>
      </c>
      <c r="E23">
        <f>CANSIM!GB25</f>
        <v>20900</v>
      </c>
      <c r="F23">
        <f>CANSIM!GC25</f>
        <v>5207000</v>
      </c>
      <c r="G23">
        <f>CANSIM!GD25</f>
        <v>6305000</v>
      </c>
      <c r="H23">
        <f>CANSIM!GE25</f>
        <v>0</v>
      </c>
      <c r="I23">
        <f>CANSIM!GF25</f>
        <v>743000</v>
      </c>
      <c r="J23">
        <f>CANSIM!GG25</f>
        <v>277000</v>
      </c>
      <c r="K23">
        <f>CANSIM!GH25</f>
        <v>0</v>
      </c>
      <c r="L23">
        <f>CANSIM!GI25</f>
        <v>76200</v>
      </c>
      <c r="M23">
        <f>CANSIM!GJ25</f>
        <v>917000</v>
      </c>
      <c r="N23">
        <f>CANSIM!GK25</f>
        <v>0</v>
      </c>
      <c r="O23">
        <f>CANSIM!GL25</f>
        <v>6973000</v>
      </c>
      <c r="P23">
        <f>CANSIM!GM25</f>
        <v>827500</v>
      </c>
      <c r="Q23" s="8">
        <f>Potato!H28/0.02205</f>
        <v>331746.03174603172</v>
      </c>
      <c r="R23"/>
      <c r="Y23" s="8"/>
    </row>
    <row r="24" spans="1:27" x14ac:dyDescent="0.2">
      <c r="A24">
        <f t="shared" si="0"/>
        <v>1985</v>
      </c>
      <c r="B24">
        <f>CANSIM!FY26</f>
        <v>755000</v>
      </c>
      <c r="C24">
        <f>CANSIM!FZ26</f>
        <v>58500</v>
      </c>
      <c r="D24">
        <f>CANSIM!GA26</f>
        <v>0</v>
      </c>
      <c r="E24">
        <f>CANSIM!GB26</f>
        <v>44900</v>
      </c>
      <c r="F24">
        <f>CANSIM!GC26</f>
        <v>5436000</v>
      </c>
      <c r="G24">
        <f>CANSIM!GD26</f>
        <v>5848000</v>
      </c>
      <c r="H24">
        <f>CANSIM!GE26</f>
        <v>0</v>
      </c>
      <c r="I24">
        <f>CANSIM!GF26</f>
        <v>753000</v>
      </c>
      <c r="J24">
        <f>CANSIM!GG26</f>
        <v>291000</v>
      </c>
      <c r="K24">
        <f>CANSIM!GH26</f>
        <v>0</v>
      </c>
      <c r="L24">
        <f>CANSIM!GI26</f>
        <v>66000</v>
      </c>
      <c r="M24">
        <f>CANSIM!GJ26</f>
        <v>1012000</v>
      </c>
      <c r="N24">
        <f>CANSIM!GK26</f>
        <v>0</v>
      </c>
      <c r="O24">
        <f>CANSIM!GL26</f>
        <v>6895000</v>
      </c>
      <c r="P24">
        <f>CANSIM!GM26</f>
        <v>995500</v>
      </c>
      <c r="Q24" s="8">
        <f>Potato!H29/0.02205</f>
        <v>334467.12018140592</v>
      </c>
      <c r="R24"/>
      <c r="Y24" s="8"/>
    </row>
    <row r="25" spans="1:27" x14ac:dyDescent="0.2">
      <c r="A25">
        <f t="shared" si="0"/>
        <v>1986</v>
      </c>
      <c r="B25">
        <f>CANSIM!FY27</f>
        <v>770700</v>
      </c>
      <c r="C25">
        <f>CANSIM!FZ27</f>
        <v>41800</v>
      </c>
      <c r="D25">
        <f>CANSIM!GA27</f>
        <v>4900</v>
      </c>
      <c r="E25">
        <f>CANSIM!GB27</f>
        <v>73500</v>
      </c>
      <c r="F25">
        <f>CANSIM!GC27</f>
        <v>4699200</v>
      </c>
      <c r="G25">
        <f>CANSIM!GD27</f>
        <v>5444000</v>
      </c>
      <c r="H25">
        <f>CANSIM!GE27</f>
        <v>0</v>
      </c>
      <c r="I25">
        <f>CANSIM!GF27</f>
        <v>596900</v>
      </c>
      <c r="J25">
        <f>CANSIM!GG27</f>
        <v>197400</v>
      </c>
      <c r="K25">
        <f>CANSIM!GH27</f>
        <v>0</v>
      </c>
      <c r="L25">
        <f>CANSIM!GI27</f>
        <v>45700</v>
      </c>
      <c r="M25">
        <f>CANSIM!GJ27</f>
        <v>949800</v>
      </c>
      <c r="N25">
        <f>CANSIM!GK27</f>
        <v>0</v>
      </c>
      <c r="O25">
        <f>CANSIM!GL27</f>
        <v>7624000</v>
      </c>
      <c r="P25">
        <f>CANSIM!GM27</f>
        <v>1036500</v>
      </c>
      <c r="Q25" s="8">
        <f>Potato!H30/0.02205</f>
        <v>297188.20861678006</v>
      </c>
      <c r="R25"/>
      <c r="Y25" s="8"/>
    </row>
    <row r="26" spans="1:27" x14ac:dyDescent="0.2">
      <c r="A26">
        <f t="shared" si="0"/>
        <v>1987</v>
      </c>
      <c r="B26">
        <f>CANSIM!FY28</f>
        <v>740300</v>
      </c>
      <c r="C26">
        <f>CANSIM!FZ28</f>
        <v>110200</v>
      </c>
      <c r="D26">
        <f>CANSIM!GA28</f>
        <v>8900</v>
      </c>
      <c r="E26">
        <f>CANSIM!GB28</f>
        <v>29500</v>
      </c>
      <c r="F26">
        <f>CANSIM!GC28</f>
        <v>5461300</v>
      </c>
      <c r="G26">
        <f>CANSIM!GD28</f>
        <v>5806000</v>
      </c>
      <c r="H26">
        <f>CANSIM!GE28</f>
        <v>0</v>
      </c>
      <c r="I26">
        <f>CANSIM!GF28</f>
        <v>611400</v>
      </c>
      <c r="J26">
        <f>CANSIM!GG28</f>
        <v>215900</v>
      </c>
      <c r="K26">
        <f>CANSIM!GH28</f>
        <v>0</v>
      </c>
      <c r="L26">
        <f>CANSIM!GI28</f>
        <v>35600</v>
      </c>
      <c r="M26">
        <f>CANSIM!GJ28</f>
        <v>1251900</v>
      </c>
      <c r="N26">
        <f>CANSIM!GK28</f>
        <v>0</v>
      </c>
      <c r="O26">
        <f>CANSIM!GL28</f>
        <v>7711100</v>
      </c>
      <c r="P26">
        <f>CANSIM!GM28</f>
        <v>672300</v>
      </c>
      <c r="Q26" s="8">
        <f>Potato!H31/0.02205</f>
        <v>326077.09750566893</v>
      </c>
      <c r="R26"/>
      <c r="Y26" s="8"/>
    </row>
    <row r="27" spans="1:27" x14ac:dyDescent="0.2">
      <c r="A27">
        <f t="shared" si="0"/>
        <v>1988</v>
      </c>
      <c r="B27">
        <f>CANSIM!FY29</f>
        <v>544300</v>
      </c>
      <c r="C27">
        <f>CANSIM!FZ29</f>
        <v>59000</v>
      </c>
      <c r="D27">
        <f>CANSIM!GA29</f>
        <v>4900</v>
      </c>
      <c r="E27">
        <f>CANSIM!GB29</f>
        <v>27200</v>
      </c>
      <c r="F27">
        <f>CANSIM!GC29</f>
        <v>3734000</v>
      </c>
      <c r="G27">
        <f>CANSIM!GD29</f>
        <v>4082300</v>
      </c>
      <c r="H27">
        <f>CANSIM!GE29</f>
        <v>0</v>
      </c>
      <c r="I27">
        <f>CANSIM!GF29</f>
        <v>420900</v>
      </c>
      <c r="J27">
        <f>CANSIM!GG29</f>
        <v>172700</v>
      </c>
      <c r="K27">
        <f>CANSIM!GH29</f>
        <v>0</v>
      </c>
      <c r="L27">
        <f>CANSIM!GI29</f>
        <v>26700</v>
      </c>
      <c r="M27">
        <f>CANSIM!GJ29</f>
        <v>1124000</v>
      </c>
      <c r="N27">
        <f>CANSIM!GK29</f>
        <v>0</v>
      </c>
      <c r="O27">
        <f>CANSIM!GL29</f>
        <v>6622400</v>
      </c>
      <c r="P27">
        <f>CANSIM!GM29</f>
        <v>1135000</v>
      </c>
      <c r="Q27" s="8">
        <f>Potato!H32/0.02205</f>
        <v>246031.74603174604</v>
      </c>
      <c r="R27"/>
      <c r="Y27" s="8"/>
    </row>
    <row r="28" spans="1:27" x14ac:dyDescent="0.2">
      <c r="A28">
        <f t="shared" si="0"/>
        <v>1989</v>
      </c>
      <c r="B28">
        <f>CANSIM!FY30</f>
        <v>611800</v>
      </c>
      <c r="C28">
        <f>CANSIM!FZ30</f>
        <v>71200</v>
      </c>
      <c r="D28">
        <f>CANSIM!GA30</f>
        <v>2800</v>
      </c>
      <c r="E28">
        <f>CANSIM!GB30</f>
        <v>24900</v>
      </c>
      <c r="F28">
        <f>CANSIM!GC30</f>
        <v>4775400</v>
      </c>
      <c r="G28">
        <f>CANSIM!GD30</f>
        <v>4445200</v>
      </c>
      <c r="H28">
        <f>CANSIM!GE30</f>
        <v>0</v>
      </c>
      <c r="I28">
        <f>CANSIM!GF30</f>
        <v>482600</v>
      </c>
      <c r="J28">
        <f>CANSIM!GG30</f>
        <v>263700</v>
      </c>
      <c r="K28">
        <f>CANSIM!GH30</f>
        <v>0</v>
      </c>
      <c r="L28">
        <f>CANSIM!GI30</f>
        <v>39400</v>
      </c>
      <c r="M28">
        <f>CANSIM!GJ30</f>
        <v>1175700</v>
      </c>
      <c r="N28">
        <f>CANSIM!GK30</f>
        <v>0</v>
      </c>
      <c r="O28">
        <f>CANSIM!GL30</f>
        <v>7348200</v>
      </c>
      <c r="P28">
        <f>CANSIM!GM30</f>
        <v>1095800</v>
      </c>
      <c r="Q28" s="8">
        <f>Potato!H33/0.02205</f>
        <v>288662.13151927438</v>
      </c>
      <c r="R28"/>
      <c r="Y28" s="8"/>
    </row>
    <row r="29" spans="1:27" x14ac:dyDescent="0.2">
      <c r="A29">
        <f t="shared" si="0"/>
        <v>1990</v>
      </c>
      <c r="B29">
        <f>CANSIM!FY31</f>
        <v>581300</v>
      </c>
      <c r="C29">
        <f>CANSIM!FZ31</f>
        <v>99800</v>
      </c>
      <c r="D29">
        <f>CANSIM!GA31</f>
        <v>3000</v>
      </c>
      <c r="E29">
        <f>CANSIM!GB31</f>
        <v>43100</v>
      </c>
      <c r="F29">
        <f>CANSIM!GC31</f>
        <v>4978600</v>
      </c>
      <c r="G29">
        <f>CANSIM!GD31</f>
        <v>4989500</v>
      </c>
      <c r="H29">
        <f>CANSIM!GE31</f>
        <v>0</v>
      </c>
      <c r="I29">
        <f>CANSIM!GF31</f>
        <v>453600</v>
      </c>
      <c r="J29">
        <f>CANSIM!GG31</f>
        <v>211300</v>
      </c>
      <c r="K29">
        <f>CANSIM!GH31</f>
        <v>0</v>
      </c>
      <c r="L29">
        <f>CANSIM!GI31</f>
        <v>43200</v>
      </c>
      <c r="M29">
        <f>CANSIM!GJ31</f>
        <v>1211100</v>
      </c>
      <c r="N29">
        <f>CANSIM!GK31</f>
        <v>0</v>
      </c>
      <c r="O29">
        <f>CANSIM!GL31</f>
        <v>7438900</v>
      </c>
      <c r="P29">
        <f>CANSIM!GM31</f>
        <v>1418400</v>
      </c>
      <c r="Q29" s="8">
        <f>Potato!H34/0.02205</f>
        <v>339229.02494331065</v>
      </c>
      <c r="R29"/>
      <c r="Y29" s="8"/>
    </row>
    <row r="30" spans="1:27" x14ac:dyDescent="0.2">
      <c r="A30">
        <f t="shared" si="0"/>
        <v>1991</v>
      </c>
      <c r="B30">
        <f>CANSIM!FY32</f>
        <v>548700</v>
      </c>
      <c r="C30">
        <f>CANSIM!FZ32</f>
        <v>136100</v>
      </c>
      <c r="D30">
        <f>CANSIM!GA32</f>
        <v>2700</v>
      </c>
      <c r="E30">
        <f>CANSIM!GB32</f>
        <v>45400</v>
      </c>
      <c r="F30">
        <f>CANSIM!GC32</f>
        <v>5308800</v>
      </c>
      <c r="G30">
        <f>CANSIM!GD32</f>
        <v>3628700</v>
      </c>
      <c r="H30">
        <f>CANSIM!GE32</f>
        <v>0</v>
      </c>
      <c r="I30">
        <f>CANSIM!GF32</f>
        <v>393700</v>
      </c>
      <c r="J30">
        <f>CANSIM!GG32</f>
        <v>137300</v>
      </c>
      <c r="K30">
        <f>CANSIM!GH32</f>
        <v>0</v>
      </c>
      <c r="L30">
        <f>CANSIM!GI32</f>
        <v>43200</v>
      </c>
      <c r="M30">
        <f>CANSIM!GJ32</f>
        <v>1388000</v>
      </c>
      <c r="N30">
        <f>CANSIM!GK32</f>
        <v>0</v>
      </c>
      <c r="O30">
        <f>CANSIM!GL32</f>
        <v>7257500</v>
      </c>
      <c r="P30">
        <f>CANSIM!GM32</f>
        <v>623100</v>
      </c>
      <c r="Q30" s="8">
        <f>Potato!H35/0.02205</f>
        <v>286530.61224489793</v>
      </c>
      <c r="R30"/>
      <c r="Y30" s="8"/>
    </row>
    <row r="31" spans="1:27" x14ac:dyDescent="0.2">
      <c r="A31">
        <f t="shared" si="0"/>
        <v>1992</v>
      </c>
      <c r="B31">
        <f>CANSIM!FY33</f>
        <v>631400</v>
      </c>
      <c r="C31">
        <f>CANSIM!FZ33</f>
        <v>45800</v>
      </c>
      <c r="D31">
        <f>CANSIM!GA33</f>
        <v>3300</v>
      </c>
      <c r="E31">
        <f>CANSIM!GB33</f>
        <v>29500</v>
      </c>
      <c r="F31">
        <f>CANSIM!GC33</f>
        <v>3400000</v>
      </c>
      <c r="G31">
        <f>CANSIM!GD33</f>
        <v>3311200</v>
      </c>
      <c r="H31">
        <f>CANSIM!GE33</f>
        <v>0</v>
      </c>
      <c r="I31">
        <f>CANSIM!GF33</f>
        <v>381000</v>
      </c>
      <c r="J31">
        <f>CANSIM!GG33</f>
        <v>177400</v>
      </c>
      <c r="K31">
        <f>CANSIM!GH33</f>
        <v>0</v>
      </c>
      <c r="L31">
        <f>CANSIM!GI33</f>
        <v>27900</v>
      </c>
      <c r="M31">
        <f>CANSIM!GJ33</f>
        <v>1360800</v>
      </c>
      <c r="N31">
        <f>CANSIM!GK33</f>
        <v>0</v>
      </c>
      <c r="O31">
        <f>CANSIM!GL33</f>
        <v>6713200</v>
      </c>
      <c r="P31">
        <f>CANSIM!GM33</f>
        <v>1330800</v>
      </c>
      <c r="Q31" s="8">
        <f>Potato!H36/0.02205</f>
        <v>373968.25396825396</v>
      </c>
      <c r="R31"/>
      <c r="Y31" s="8"/>
    </row>
    <row r="32" spans="1:27" x14ac:dyDescent="0.2">
      <c r="A32">
        <f t="shared" si="0"/>
        <v>1993</v>
      </c>
      <c r="B32">
        <f>CANSIM!FY34</f>
        <v>500800</v>
      </c>
      <c r="C32">
        <f>CANSIM!FZ34</f>
        <v>95300</v>
      </c>
      <c r="D32">
        <f>CANSIM!GA34</f>
        <v>2800</v>
      </c>
      <c r="E32">
        <f>CANSIM!GB34</f>
        <v>38600</v>
      </c>
      <c r="F32">
        <f>CANSIM!GC34</f>
        <v>4826200</v>
      </c>
      <c r="G32">
        <f>CANSIM!GD34</f>
        <v>3719500</v>
      </c>
      <c r="H32">
        <f>CANSIM!GE34</f>
        <v>0</v>
      </c>
      <c r="I32">
        <f>CANSIM!GF34</f>
        <v>426400</v>
      </c>
      <c r="J32">
        <f>CANSIM!GG34</f>
        <v>141100</v>
      </c>
      <c r="K32">
        <f>CANSIM!GH34</f>
        <v>0</v>
      </c>
      <c r="L32">
        <f>CANSIM!GI34</f>
        <v>26700</v>
      </c>
      <c r="M32">
        <f>CANSIM!GJ34</f>
        <v>1823400</v>
      </c>
      <c r="N32">
        <f>CANSIM!GK34</f>
        <v>0</v>
      </c>
      <c r="O32">
        <f>CANSIM!GL34</f>
        <v>7711100</v>
      </c>
      <c r="P32">
        <f>CANSIM!GM34</f>
        <v>680300</v>
      </c>
      <c r="Q32" s="8">
        <f>Potato!H37/0.02205</f>
        <v>318911.56462585035</v>
      </c>
      <c r="R32"/>
      <c r="Y32" s="8"/>
    </row>
    <row r="33" spans="1:26" x14ac:dyDescent="0.2">
      <c r="A33">
        <f t="shared" si="0"/>
        <v>1994</v>
      </c>
      <c r="B33">
        <f>CANSIM!FY35</f>
        <v>446300</v>
      </c>
      <c r="C33">
        <f>CANSIM!FZ35</f>
        <v>95200</v>
      </c>
      <c r="D33">
        <f>CANSIM!GA35</f>
        <v>2200</v>
      </c>
      <c r="E33">
        <f>CANSIM!GB35</f>
        <v>45400</v>
      </c>
      <c r="F33">
        <f>CANSIM!GC35</f>
        <v>5029400</v>
      </c>
      <c r="G33">
        <f>CANSIM!GD35</f>
        <v>3265900</v>
      </c>
      <c r="H33">
        <f>CANSIM!GE35</f>
        <v>0</v>
      </c>
      <c r="I33">
        <f>CANSIM!GF35</f>
        <v>362900</v>
      </c>
      <c r="J33">
        <f>CANSIM!GG35</f>
        <v>100200</v>
      </c>
      <c r="K33">
        <f>CANSIM!GH35</f>
        <v>0</v>
      </c>
      <c r="L33">
        <f>CANSIM!GI35</f>
        <v>45700</v>
      </c>
      <c r="M33">
        <f>CANSIM!GJ35</f>
        <v>2068400</v>
      </c>
      <c r="N33" s="38">
        <v>49999.999999999993</v>
      </c>
      <c r="O33">
        <f>CANSIM!GL35</f>
        <v>6985300</v>
      </c>
      <c r="P33">
        <f>CANSIM!GM35</f>
        <v>1260100</v>
      </c>
      <c r="Q33" s="8">
        <f>Potato!H38/0.02205</f>
        <v>358185.94104308391</v>
      </c>
      <c r="R33"/>
      <c r="X33" s="38"/>
      <c r="Y33" s="8"/>
    </row>
    <row r="34" spans="1:26" x14ac:dyDescent="0.2">
      <c r="A34">
        <f t="shared" si="0"/>
        <v>1995</v>
      </c>
      <c r="B34">
        <f>CANSIM!FY36</f>
        <v>418000</v>
      </c>
      <c r="C34">
        <f>CANSIM!FZ36</f>
        <v>120200</v>
      </c>
      <c r="D34">
        <f>CANSIM!GA36</f>
        <v>3500</v>
      </c>
      <c r="E34">
        <f>CANSIM!GB36</f>
        <v>65800</v>
      </c>
      <c r="F34">
        <f>CANSIM!GC36</f>
        <v>5131000</v>
      </c>
      <c r="G34">
        <f>CANSIM!GD36</f>
        <v>3265900</v>
      </c>
      <c r="H34">
        <f>CANSIM!GE36</f>
        <v>0</v>
      </c>
      <c r="I34">
        <f>CANSIM!GF36</f>
        <v>362900</v>
      </c>
      <c r="J34">
        <f>CANSIM!GG36</f>
        <v>91000</v>
      </c>
      <c r="K34">
        <f>CANSIM!GH36</f>
        <v>0</v>
      </c>
      <c r="L34">
        <f>CANSIM!GI36</f>
        <v>45700</v>
      </c>
      <c r="M34">
        <f>CANSIM!GJ36</f>
        <v>2041200</v>
      </c>
      <c r="N34" s="38">
        <v>58055.555555555547</v>
      </c>
      <c r="O34">
        <f>CANSIM!GL36</f>
        <v>6803900</v>
      </c>
      <c r="P34">
        <f>CANSIM!GM36</f>
        <v>1367600</v>
      </c>
      <c r="Q34" s="8">
        <f>Potato!H39/0.02205</f>
        <v>366303.85487528343</v>
      </c>
      <c r="R34"/>
      <c r="X34" s="38"/>
      <c r="Y34" s="8"/>
    </row>
    <row r="35" spans="1:26" x14ac:dyDescent="0.2">
      <c r="A35">
        <f t="shared" si="0"/>
        <v>1996</v>
      </c>
      <c r="B35">
        <f>CANSIM!FY37</f>
        <v>391900</v>
      </c>
      <c r="C35">
        <f>CANSIM!FZ37</f>
        <v>64200</v>
      </c>
      <c r="D35">
        <f>CANSIM!GA37</f>
        <v>3300</v>
      </c>
      <c r="E35">
        <f>CANSIM!GB37</f>
        <v>45400</v>
      </c>
      <c r="F35">
        <f>CANSIM!GC37</f>
        <v>5080200</v>
      </c>
      <c r="G35">
        <f>CANSIM!GD37</f>
        <v>3265900</v>
      </c>
      <c r="H35">
        <f>CANSIM!GE37</f>
        <v>0</v>
      </c>
      <c r="I35">
        <f>CANSIM!GF37</f>
        <v>290300</v>
      </c>
      <c r="J35">
        <f>CANSIM!GG37</f>
        <v>78700</v>
      </c>
      <c r="K35">
        <f>CANSIM!GH37</f>
        <v>0</v>
      </c>
      <c r="L35">
        <f>CANSIM!GI37</f>
        <v>40600</v>
      </c>
      <c r="M35">
        <f>CANSIM!GJ37</f>
        <v>1905100</v>
      </c>
      <c r="N35" s="38">
        <v>66111.111111111109</v>
      </c>
      <c r="O35">
        <f>CANSIM!GL37</f>
        <v>5851300</v>
      </c>
      <c r="P35">
        <f>CANSIM!GM37</f>
        <v>862700</v>
      </c>
      <c r="Q35" s="8">
        <f>Potato!H40/0.02205</f>
        <v>335600.90702947846</v>
      </c>
      <c r="R35"/>
      <c r="X35" s="38"/>
      <c r="Y35" s="8"/>
    </row>
    <row r="36" spans="1:26" x14ac:dyDescent="0.2">
      <c r="A36">
        <f t="shared" si="0"/>
        <v>1997</v>
      </c>
      <c r="B36">
        <f>CANSIM!FY38</f>
        <v>442000</v>
      </c>
      <c r="C36">
        <f>CANSIM!FZ38</f>
        <v>73700</v>
      </c>
      <c r="D36">
        <f>CANSIM!GA38</f>
        <v>3000</v>
      </c>
      <c r="E36">
        <f>CANSIM!GB38</f>
        <v>54400</v>
      </c>
      <c r="F36">
        <f>CANSIM!GC38</f>
        <v>4826200</v>
      </c>
      <c r="G36">
        <f>CANSIM!GD38</f>
        <v>3175100</v>
      </c>
      <c r="H36">
        <f>CANSIM!GE38</f>
        <v>0</v>
      </c>
      <c r="I36">
        <f>CANSIM!GF38</f>
        <v>350200</v>
      </c>
      <c r="J36">
        <f>CANSIM!GG38</f>
        <v>100200</v>
      </c>
      <c r="K36">
        <f>CANSIM!GH38</f>
        <v>0</v>
      </c>
      <c r="L36">
        <f>CANSIM!GI38</f>
        <v>48300</v>
      </c>
      <c r="M36">
        <f>CANSIM!GJ38</f>
        <v>2395000</v>
      </c>
      <c r="N36" s="38">
        <v>74166.666666666657</v>
      </c>
      <c r="O36">
        <f>CANSIM!GL38</f>
        <v>5896700</v>
      </c>
      <c r="P36">
        <f>CANSIM!GM38</f>
        <v>849100</v>
      </c>
      <c r="Q36" s="8">
        <f>Potato!H41/0.02205</f>
        <v>351927.43764172337</v>
      </c>
      <c r="R36"/>
      <c r="X36" s="38"/>
      <c r="Y36" s="8"/>
    </row>
    <row r="37" spans="1:26" x14ac:dyDescent="0.2">
      <c r="A37">
        <f t="shared" si="0"/>
        <v>1998</v>
      </c>
      <c r="B37">
        <f>CANSIM!FY39</f>
        <v>381000</v>
      </c>
      <c r="C37">
        <f>CANSIM!FZ39</f>
        <v>57200</v>
      </c>
      <c r="D37">
        <f>CANSIM!GA39</f>
        <v>3300</v>
      </c>
      <c r="E37">
        <f>CANSIM!GB39</f>
        <v>56700</v>
      </c>
      <c r="F37">
        <f>CANSIM!GC39</f>
        <v>6020100</v>
      </c>
      <c r="G37">
        <f>CANSIM!GD39</f>
        <v>3538000</v>
      </c>
      <c r="H37">
        <f>CANSIM!GE39</f>
        <v>0</v>
      </c>
      <c r="I37">
        <f>CANSIM!GF39</f>
        <v>308400</v>
      </c>
      <c r="J37">
        <f>CANSIM!GG39</f>
        <v>94100</v>
      </c>
      <c r="K37">
        <f>CANSIM!GH39</f>
        <v>0</v>
      </c>
      <c r="L37">
        <f>CANSIM!GI39</f>
        <v>54600</v>
      </c>
      <c r="M37">
        <f>CANSIM!GJ39</f>
        <v>2340500</v>
      </c>
      <c r="N37" s="38">
        <v>82222.222222222219</v>
      </c>
      <c r="O37">
        <f>CANSIM!GL39</f>
        <v>4535900</v>
      </c>
      <c r="P37">
        <f>CANSIM!GM39</f>
        <v>1311800</v>
      </c>
      <c r="Q37" s="8">
        <f>Potato!H42/0.02205</f>
        <v>351836.73469387757</v>
      </c>
      <c r="R37"/>
      <c r="X37" s="38"/>
      <c r="Y37" s="8"/>
    </row>
    <row r="38" spans="1:26" x14ac:dyDescent="0.2">
      <c r="A38">
        <f t="shared" si="0"/>
        <v>1999</v>
      </c>
      <c r="B38">
        <f>CANSIM!FY40</f>
        <v>394100</v>
      </c>
      <c r="C38">
        <f>CANSIM!FZ40</f>
        <v>105700</v>
      </c>
      <c r="D38">
        <f>CANSIM!GA40</f>
        <v>3000</v>
      </c>
      <c r="E38">
        <f>CANSIM!GB40</f>
        <v>54400</v>
      </c>
      <c r="F38">
        <f>CANSIM!GC40</f>
        <v>5867700</v>
      </c>
      <c r="G38">
        <f>CANSIM!GD40</f>
        <v>4173000</v>
      </c>
      <c r="H38">
        <f>CANSIM!GE40</f>
        <v>0</v>
      </c>
      <c r="I38">
        <f>CANSIM!GF40</f>
        <v>277600</v>
      </c>
      <c r="J38">
        <f>CANSIM!GG40</f>
        <v>95600</v>
      </c>
      <c r="K38">
        <f>CANSIM!GH40</f>
        <v>0</v>
      </c>
      <c r="L38">
        <f>CANSIM!GI40</f>
        <v>63500</v>
      </c>
      <c r="M38">
        <f>CANSIM!GJ40</f>
        <v>2340500</v>
      </c>
      <c r="N38" s="38">
        <v>90277.777777777781</v>
      </c>
      <c r="O38">
        <f>CANSIM!GL40</f>
        <v>5034900</v>
      </c>
      <c r="P38">
        <f>CANSIM!GM40</f>
        <v>1526800</v>
      </c>
      <c r="Q38" s="8">
        <f>Potato!H43/0.02205</f>
        <v>350702.94784580497</v>
      </c>
      <c r="R38"/>
      <c r="X38" s="38"/>
      <c r="Y38" s="8"/>
    </row>
    <row r="39" spans="1:26" x14ac:dyDescent="0.2">
      <c r="A39">
        <f t="shared" si="0"/>
        <v>2000</v>
      </c>
      <c r="B39">
        <f>CANSIM!FY41</f>
        <v>344000</v>
      </c>
      <c r="C39">
        <f>CANSIM!FZ41</f>
        <v>56000</v>
      </c>
      <c r="D39">
        <f>CANSIM!GA41</f>
        <v>2800</v>
      </c>
      <c r="E39">
        <f>CANSIM!GB41</f>
        <v>38600</v>
      </c>
      <c r="F39">
        <f>CANSIM!GC41</f>
        <v>4610300</v>
      </c>
      <c r="G39">
        <f>CANSIM!GD41</f>
        <v>3538000</v>
      </c>
      <c r="H39">
        <f>CANSIM!GE41</f>
        <v>0</v>
      </c>
      <c r="I39">
        <f>CANSIM!GF41</f>
        <v>241300</v>
      </c>
      <c r="J39">
        <f>CANSIM!GG41</f>
        <v>80200</v>
      </c>
      <c r="K39">
        <f>CANSIM!GH41</f>
        <v>0</v>
      </c>
      <c r="L39">
        <f>CANSIM!GI41</f>
        <v>61000</v>
      </c>
      <c r="M39">
        <f>CANSIM!GJ41</f>
        <v>2313300</v>
      </c>
      <c r="N39" s="38">
        <v>98333.333333333328</v>
      </c>
      <c r="O39">
        <f>CANSIM!GL41</f>
        <v>5352400</v>
      </c>
      <c r="P39">
        <f>CANSIM!GM41</f>
        <v>1494100</v>
      </c>
      <c r="Q39" s="8">
        <f>Potato!H44/0.02205</f>
        <v>342947.84580498864</v>
      </c>
      <c r="R39"/>
      <c r="X39" s="38"/>
      <c r="Y39" s="8"/>
    </row>
    <row r="40" spans="1:26" x14ac:dyDescent="0.2">
      <c r="A40">
        <f t="shared" si="0"/>
        <v>2001</v>
      </c>
      <c r="B40">
        <f>CANSIM!FY42</f>
        <v>424600</v>
      </c>
      <c r="C40">
        <f>CANSIM!FZ42</f>
        <v>57200</v>
      </c>
      <c r="D40">
        <f>CANSIM!GA42</f>
        <v>3000</v>
      </c>
      <c r="E40">
        <f>CANSIM!GB42</f>
        <v>31300</v>
      </c>
      <c r="F40">
        <f>CANSIM!GC42</f>
        <v>5131000</v>
      </c>
      <c r="G40">
        <f>CANSIM!GD42</f>
        <v>2993700</v>
      </c>
      <c r="H40">
        <f>CANSIM!GE42</f>
        <v>0</v>
      </c>
      <c r="I40">
        <f>CANSIM!GF42</f>
        <v>235900</v>
      </c>
      <c r="J40">
        <f>CANSIM!GG42</f>
        <v>95600</v>
      </c>
      <c r="K40">
        <f>CANSIM!GH42</f>
        <v>0</v>
      </c>
      <c r="L40">
        <f>CANSIM!GI42</f>
        <v>54600</v>
      </c>
      <c r="M40">
        <f>CANSIM!GJ42</f>
        <v>1279100</v>
      </c>
      <c r="N40" s="38">
        <v>106388.88888888888</v>
      </c>
      <c r="O40">
        <f>CANSIM!GL42</f>
        <v>4513200</v>
      </c>
      <c r="P40">
        <f>CANSIM!GM42</f>
        <v>1235600</v>
      </c>
      <c r="Q40" s="8">
        <f>Potato!H45/0.02205</f>
        <v>359092.97052154195</v>
      </c>
      <c r="R40"/>
      <c r="X40" s="38"/>
      <c r="Y40" s="8"/>
    </row>
    <row r="41" spans="1:26" x14ac:dyDescent="0.2">
      <c r="A41">
        <f t="shared" si="0"/>
        <v>2002</v>
      </c>
      <c r="B41">
        <f>CANSIM!FY43</f>
        <v>396300</v>
      </c>
      <c r="C41">
        <f>CANSIM!FZ43</f>
        <v>125800</v>
      </c>
      <c r="D41">
        <f>CANSIM!GA43</f>
        <v>3800</v>
      </c>
      <c r="E41">
        <f>CANSIM!GB43</f>
        <v>44200</v>
      </c>
      <c r="F41">
        <f>CANSIM!GC43</f>
        <v>5486700</v>
      </c>
      <c r="G41">
        <f>CANSIM!GD43</f>
        <v>3628700</v>
      </c>
      <c r="H41">
        <f>CANSIM!GE43</f>
        <v>0</v>
      </c>
      <c r="I41">
        <f>CANSIM!GF43</f>
        <v>214100</v>
      </c>
      <c r="J41">
        <f>CANSIM!GG43</f>
        <v>103300</v>
      </c>
      <c r="K41">
        <f>CANSIM!GH43</f>
        <v>0</v>
      </c>
      <c r="L41">
        <f>CANSIM!GI43</f>
        <v>47600</v>
      </c>
      <c r="M41">
        <f>CANSIM!GJ43</f>
        <v>1905100</v>
      </c>
      <c r="N41" s="38">
        <v>114444.44444444444</v>
      </c>
      <c r="O41">
        <f>CANSIM!GL43</f>
        <v>4717400</v>
      </c>
      <c r="P41">
        <f>CANSIM!GM43</f>
        <v>1371700</v>
      </c>
      <c r="Q41" s="8">
        <f>Potato!H46/0.02205</f>
        <v>315827.66439909296</v>
      </c>
      <c r="R41"/>
      <c r="X41" s="38"/>
      <c r="Y41" s="8"/>
    </row>
    <row r="42" spans="1:26" x14ac:dyDescent="0.2">
      <c r="A42">
        <f t="shared" si="0"/>
        <v>2003</v>
      </c>
      <c r="B42">
        <f>CANSIM!FY44</f>
        <v>352700</v>
      </c>
      <c r="C42">
        <f>CANSIM!FZ44</f>
        <v>97500</v>
      </c>
      <c r="D42">
        <f>CANSIM!GA44</f>
        <v>2800</v>
      </c>
      <c r="E42">
        <f>CANSIM!GB44</f>
        <v>40800</v>
      </c>
      <c r="F42">
        <f>CANSIM!GC44</f>
        <v>5562900</v>
      </c>
      <c r="G42">
        <f>CANSIM!GD44</f>
        <v>4173000</v>
      </c>
      <c r="H42">
        <f>CANSIM!GE44</f>
        <v>0</v>
      </c>
      <c r="I42">
        <f>CANSIM!GF44</f>
        <v>212300</v>
      </c>
      <c r="J42">
        <f>CANSIM!GG44</f>
        <v>123400</v>
      </c>
      <c r="K42">
        <f>CANSIM!GH44</f>
        <v>0</v>
      </c>
      <c r="L42">
        <f>CANSIM!GI44</f>
        <v>61000</v>
      </c>
      <c r="M42">
        <f>CANSIM!GJ44</f>
        <v>1728200</v>
      </c>
      <c r="N42" s="38">
        <v>122500</v>
      </c>
      <c r="O42">
        <f>CANSIM!GL44</f>
        <v>5443100</v>
      </c>
      <c r="P42">
        <f>CANSIM!GM44</f>
        <v>2218100</v>
      </c>
      <c r="Q42" s="8">
        <f>Potato!H47/0.02205</f>
        <v>408163.26530612243</v>
      </c>
      <c r="R42"/>
      <c r="X42" s="38"/>
      <c r="Y42" s="8"/>
    </row>
    <row r="43" spans="1:26" x14ac:dyDescent="0.2">
      <c r="A43">
        <f t="shared" si="0"/>
        <v>2004</v>
      </c>
      <c r="B43">
        <f>CANSIM!FY45</f>
        <v>339600</v>
      </c>
      <c r="C43">
        <f>CANSIM!FZ45</f>
        <v>125400</v>
      </c>
      <c r="D43">
        <f>CANSIM!GA45</f>
        <v>0</v>
      </c>
      <c r="E43">
        <f>CANSIM!GB45</f>
        <v>46500</v>
      </c>
      <c r="F43">
        <f>CANSIM!GC45</f>
        <v>5334200</v>
      </c>
      <c r="G43">
        <f>CANSIM!GD45</f>
        <v>4354500</v>
      </c>
      <c r="H43">
        <f>CANSIM!GE45</f>
        <v>0</v>
      </c>
      <c r="I43">
        <f>CANSIM!GF45</f>
        <v>196000</v>
      </c>
      <c r="J43">
        <f>CANSIM!GG45</f>
        <v>108000</v>
      </c>
      <c r="K43">
        <f>CANSIM!GH45</f>
        <v>0</v>
      </c>
      <c r="L43">
        <f>CANSIM!GI45</f>
        <v>66000</v>
      </c>
      <c r="M43">
        <f>CANSIM!GJ45</f>
        <v>2476600</v>
      </c>
      <c r="N43" s="38">
        <v>130555.55555555555</v>
      </c>
      <c r="O43">
        <f>CANSIM!GL45</f>
        <v>5261700</v>
      </c>
      <c r="P43">
        <f>CANSIM!GM45</f>
        <v>1676500</v>
      </c>
      <c r="Q43" s="8">
        <f>Potato!H48/0.02205</f>
        <v>357278.91156462586</v>
      </c>
      <c r="R43"/>
      <c r="X43" s="38"/>
      <c r="Y43" s="8"/>
    </row>
    <row r="44" spans="1:26" ht="14.25" x14ac:dyDescent="0.2">
      <c r="A44">
        <f t="shared" si="0"/>
        <v>2005</v>
      </c>
      <c r="B44">
        <f>CANSIM!FY46</f>
        <v>291800</v>
      </c>
      <c r="C44">
        <f>CANSIM!FZ46</f>
        <v>179200</v>
      </c>
      <c r="D44">
        <f>CANSIM!GA46</f>
        <v>0</v>
      </c>
      <c r="E44">
        <f>CANSIM!GB46</f>
        <v>24900</v>
      </c>
      <c r="F44">
        <f>CANSIM!GC46</f>
        <v>5766100</v>
      </c>
      <c r="G44">
        <f>CANSIM!GD46</f>
        <v>4322700</v>
      </c>
      <c r="H44">
        <f>CANSIM!GE46</f>
        <v>0</v>
      </c>
      <c r="I44">
        <f>CANSIM!GF46</f>
        <v>172400</v>
      </c>
      <c r="J44">
        <f>CANSIM!GG46</f>
        <v>104100</v>
      </c>
      <c r="K44">
        <f>CANSIM!GH46</f>
        <v>0</v>
      </c>
      <c r="L44">
        <f>CANSIM!GI46</f>
        <v>55900</v>
      </c>
      <c r="M44">
        <f>CANSIM!GJ46</f>
        <v>2585500</v>
      </c>
      <c r="N44" s="38">
        <v>138611.11111111112</v>
      </c>
      <c r="O44">
        <f>CANSIM!GL46</f>
        <v>5057600</v>
      </c>
      <c r="P44">
        <f>CANSIM!GM46</f>
        <v>1763500</v>
      </c>
      <c r="Q44" s="8">
        <f>Potato!H49/0.02205</f>
        <v>280136.0544217687</v>
      </c>
      <c r="R44" s="13"/>
      <c r="X44" s="38"/>
      <c r="Y44" s="8"/>
      <c r="Z44" s="13"/>
    </row>
    <row r="45" spans="1:26" x14ac:dyDescent="0.2">
      <c r="A45">
        <f t="shared" si="0"/>
        <v>2006</v>
      </c>
      <c r="B45">
        <f>CANSIM!FY47</f>
        <v>290700</v>
      </c>
      <c r="C45">
        <f>CANSIM!FZ47</f>
        <v>145900</v>
      </c>
      <c r="D45">
        <f>CANSIM!GA47</f>
        <v>0</v>
      </c>
      <c r="E45">
        <f>CANSIM!GB47</f>
        <v>14200</v>
      </c>
      <c r="F45">
        <f>CANSIM!GC47</f>
        <v>5867700</v>
      </c>
      <c r="G45">
        <f>CANSIM!GD47</f>
        <v>4898800</v>
      </c>
      <c r="H45">
        <f>CANSIM!GE47</f>
        <v>0</v>
      </c>
      <c r="I45">
        <f>CANSIM!GF47</f>
        <v>167800</v>
      </c>
      <c r="J45">
        <f>CANSIM!GG47</f>
        <v>113400</v>
      </c>
      <c r="K45">
        <f>CANSIM!GH47</f>
        <v>0</v>
      </c>
      <c r="L45">
        <f>CANSIM!GI47</f>
        <v>45700</v>
      </c>
      <c r="M45">
        <f>CANSIM!GJ47</f>
        <v>2667100</v>
      </c>
      <c r="N45" s="38">
        <v>146666.66666666666</v>
      </c>
      <c r="O45">
        <f>CANSIM!GL47</f>
        <v>6032800</v>
      </c>
      <c r="P45">
        <f>CANSIM!GM47</f>
        <v>2620800</v>
      </c>
      <c r="Q45" s="8">
        <f>Potato!H50/0.02205</f>
        <v>341224.48979591834</v>
      </c>
      <c r="R45" s="12"/>
      <c r="X45" s="38"/>
      <c r="Y45" s="8"/>
      <c r="Z45" s="12"/>
    </row>
    <row r="46" spans="1:26" x14ac:dyDescent="0.2">
      <c r="A46">
        <f t="shared" si="0"/>
        <v>2007</v>
      </c>
      <c r="B46">
        <f>CANSIM!FY48</f>
        <v>217700</v>
      </c>
      <c r="C46">
        <f>CANSIM!FZ48</f>
        <v>107700</v>
      </c>
      <c r="E46">
        <f>CANSIM!GB48</f>
        <v>37800</v>
      </c>
      <c r="F46">
        <f>CANSIM!GC48</f>
        <v>6985300</v>
      </c>
      <c r="G46">
        <f>CANSIM!GD48</f>
        <v>4354500</v>
      </c>
      <c r="H46">
        <f>CANSIM!GE48</f>
        <v>0</v>
      </c>
      <c r="I46">
        <f>CANSIM!GF48</f>
        <v>147000</v>
      </c>
      <c r="J46">
        <f>CANSIM!GG48</f>
        <v>87900</v>
      </c>
      <c r="K46">
        <f>CANSIM!GH48</f>
        <v>0</v>
      </c>
      <c r="L46">
        <f>CANSIM!GI48</f>
        <v>43200</v>
      </c>
      <c r="M46">
        <f>CANSIM!GJ48</f>
        <v>2000300</v>
      </c>
      <c r="N46" s="38">
        <v>154722.22222222222</v>
      </c>
      <c r="O46">
        <f>CANSIM!GL48</f>
        <v>5171000</v>
      </c>
      <c r="P46">
        <f>CANSIM!GM48</f>
        <v>1442400</v>
      </c>
      <c r="Q46" s="8">
        <f>Potato!H51/0.02205</f>
        <v>233469.38775510204</v>
      </c>
      <c r="R46" s="14"/>
      <c r="X46" s="38"/>
      <c r="Y46" s="8"/>
      <c r="Z46" s="14"/>
    </row>
    <row r="47" spans="1:26" x14ac:dyDescent="0.2">
      <c r="A47">
        <f t="shared" si="0"/>
        <v>2008</v>
      </c>
      <c r="B47">
        <f>CANSIM!FY49</f>
        <v>191600</v>
      </c>
      <c r="C47">
        <f>CANSIM!FZ49</f>
        <v>127700</v>
      </c>
      <c r="E47">
        <f>CANSIM!GB49</f>
        <v>49900</v>
      </c>
      <c r="F47">
        <f>CANSIM!GC49</f>
        <v>6909100</v>
      </c>
      <c r="G47">
        <f>CANSIM!GD49</f>
        <v>5080200</v>
      </c>
      <c r="H47">
        <f>CANSIM!GE49</f>
        <v>0</v>
      </c>
      <c r="I47">
        <f>CANSIM!GF49</f>
        <v>127000</v>
      </c>
      <c r="J47">
        <f>CANSIM!GG49</f>
        <v>67900</v>
      </c>
      <c r="K47">
        <f>CANSIM!GH49</f>
        <v>0</v>
      </c>
      <c r="L47">
        <f>CANSIM!GI49</f>
        <v>45700</v>
      </c>
      <c r="M47">
        <f>CANSIM!GJ49</f>
        <v>2476600</v>
      </c>
      <c r="N47" s="38">
        <v>162777.77777777775</v>
      </c>
      <c r="O47">
        <f>CANSIM!GL49</f>
        <v>5806000</v>
      </c>
      <c r="P47">
        <f>CANSIM!GM49</f>
        <v>3003200</v>
      </c>
      <c r="Q47" s="8">
        <f>Potato!H52/0.02205</f>
        <v>351201.81405895692</v>
      </c>
      <c r="R47" s="14"/>
      <c r="X47" s="38"/>
      <c r="Y47" s="8"/>
      <c r="Z47" s="14"/>
    </row>
    <row r="48" spans="1:26" x14ac:dyDescent="0.2">
      <c r="A48">
        <f t="shared" si="0"/>
        <v>2009</v>
      </c>
      <c r="B48">
        <f>CANSIM!FY50</f>
        <v>236200</v>
      </c>
      <c r="C48">
        <f>CANSIM!FZ50</f>
        <v>80300</v>
      </c>
      <c r="E48">
        <f>CANSIM!GB50</f>
        <v>44700</v>
      </c>
      <c r="F48">
        <f>CANSIM!GC50</f>
        <v>6604300</v>
      </c>
      <c r="G48">
        <f>CANSIM!GD50</f>
        <v>5688000</v>
      </c>
      <c r="H48">
        <f>CANSIM!GE50</f>
        <v>0</v>
      </c>
      <c r="I48">
        <f>CANSIM!GF50</f>
        <v>135600</v>
      </c>
      <c r="J48">
        <f>CANSIM!GG50</f>
        <v>79800</v>
      </c>
      <c r="K48">
        <f>CANSIM!GH50</f>
        <v>0</v>
      </c>
      <c r="L48">
        <f>CANSIM!GI50</f>
        <v>37600</v>
      </c>
      <c r="M48">
        <f>CANSIM!GJ50</f>
        <v>2694300</v>
      </c>
      <c r="N48" s="38">
        <v>170833.33333333331</v>
      </c>
      <c r="O48">
        <f>CANSIM!GL50</f>
        <v>5261700</v>
      </c>
      <c r="P48">
        <f>CANSIM!GM50</f>
        <v>2108500</v>
      </c>
      <c r="Q48" s="8">
        <f>Potato!H53/0.02205</f>
        <v>354920.63492063491</v>
      </c>
      <c r="R48" s="12"/>
      <c r="X48" s="38"/>
      <c r="Y48" s="8"/>
      <c r="Z48" s="12"/>
    </row>
    <row r="49" spans="1:26" x14ac:dyDescent="0.2">
      <c r="A49">
        <f t="shared" si="0"/>
        <v>2010</v>
      </c>
      <c r="B49">
        <f>CANSIM!FY51</f>
        <v>267800</v>
      </c>
      <c r="C49">
        <f>CANSIM!FZ51</f>
        <v>138600</v>
      </c>
      <c r="E49">
        <f>CANSIM!GB51</f>
        <v>75500</v>
      </c>
      <c r="F49">
        <f>CANSIM!GC51</f>
        <v>8077600</v>
      </c>
      <c r="G49">
        <f>CANSIM!GD51</f>
        <v>4690100</v>
      </c>
      <c r="H49">
        <f>CANSIM!GE51</f>
        <v>0</v>
      </c>
      <c r="I49">
        <f>CANSIM!GF51</f>
        <v>139700</v>
      </c>
      <c r="J49">
        <f>CANSIM!GG51</f>
        <v>75600</v>
      </c>
      <c r="K49">
        <f>CANSIM!GH51</f>
        <v>0</v>
      </c>
      <c r="L49">
        <f>CANSIM!GI51</f>
        <v>40600</v>
      </c>
      <c r="M49">
        <f>CANSIM!GJ51</f>
        <v>3129800</v>
      </c>
      <c r="N49" s="38">
        <v>178888.88888888888</v>
      </c>
      <c r="O49">
        <f>CANSIM!GL51</f>
        <v>5216300</v>
      </c>
      <c r="P49">
        <f>CANSIM!GM51</f>
        <v>2038500</v>
      </c>
      <c r="Q49" s="8">
        <f>Potato!H54/0.02205</f>
        <v>370521.54195011337</v>
      </c>
      <c r="R49" s="33"/>
      <c r="X49" s="38"/>
      <c r="Y49" s="34"/>
      <c r="Z49" s="33"/>
    </row>
    <row r="50" spans="1:26" x14ac:dyDescent="0.2">
      <c r="A50">
        <f t="shared" si="0"/>
        <v>2011</v>
      </c>
      <c r="B50">
        <f>CANSIM!FY52</f>
        <v>161100</v>
      </c>
      <c r="C50">
        <f>CANSIM!FZ52</f>
        <v>77200</v>
      </c>
      <c r="E50">
        <f>CANSIM!GB52</f>
        <v>73700</v>
      </c>
      <c r="F50">
        <f>CANSIM!GC52</f>
        <v>7722000</v>
      </c>
      <c r="G50">
        <f>CANSIM!GD52</f>
        <v>4263800</v>
      </c>
      <c r="H50">
        <f>CANSIM!GE52</f>
        <v>0</v>
      </c>
      <c r="I50">
        <f>CANSIM!GF52</f>
        <v>110000</v>
      </c>
      <c r="J50">
        <f>CANSIM!GG52</f>
        <v>64400</v>
      </c>
      <c r="K50">
        <f>CANSIM!GH52</f>
        <v>0</v>
      </c>
      <c r="L50">
        <f>CANSIM!GI52</f>
        <v>31200</v>
      </c>
      <c r="M50">
        <f>CANSIM!GJ52</f>
        <v>3189700</v>
      </c>
      <c r="N50" s="38">
        <v>186944.44444444444</v>
      </c>
      <c r="O50">
        <f>CANSIM!GL52</f>
        <v>4626600</v>
      </c>
      <c r="P50">
        <f>CANSIM!GM52</f>
        <v>2407900</v>
      </c>
      <c r="Q50" s="8">
        <f>Potato!H55/0.02205</f>
        <v>289705.21541950112</v>
      </c>
      <c r="R50" s="33"/>
      <c r="S50" s="33"/>
      <c r="T50" s="33"/>
      <c r="U50" s="33"/>
      <c r="V50" s="33"/>
      <c r="X50" s="38"/>
      <c r="Y50" s="34"/>
      <c r="Z50" s="33"/>
    </row>
    <row r="51" spans="1:26" x14ac:dyDescent="0.2">
      <c r="A51">
        <f t="shared" si="0"/>
        <v>2012</v>
      </c>
      <c r="B51">
        <f>CANSIM!FY53</f>
        <v>165500</v>
      </c>
      <c r="C51">
        <f>CANSIM!FZ53</f>
        <v>117900</v>
      </c>
      <c r="E51">
        <f>CANSIM!GB53</f>
        <v>61200</v>
      </c>
      <c r="F51">
        <f>CANSIM!GC53</f>
        <v>8598300</v>
      </c>
      <c r="G51">
        <f>CANSIM!GD53</f>
        <v>4898800</v>
      </c>
      <c r="H51">
        <f>CANSIM!GE53</f>
        <v>0</v>
      </c>
      <c r="I51">
        <f>CANSIM!GF53</f>
        <v>108000</v>
      </c>
      <c r="J51">
        <f>CANSIM!GG53</f>
        <v>60900</v>
      </c>
      <c r="K51">
        <f>CANSIM!GH53</f>
        <v>0</v>
      </c>
      <c r="L51">
        <f>CANSIM!GI53</f>
        <v>29200</v>
      </c>
      <c r="M51">
        <f>CANSIM!GJ53</f>
        <v>3401900</v>
      </c>
      <c r="N51" s="38">
        <v>195000</v>
      </c>
      <c r="O51">
        <f>CANSIM!GL53</f>
        <v>3669600</v>
      </c>
      <c r="P51">
        <f>CANSIM!GM53</f>
        <v>1883400</v>
      </c>
      <c r="Q51" s="8">
        <f>Potato!H56/0.02205</f>
        <v>340362.8117913832</v>
      </c>
      <c r="R51" s="33"/>
      <c r="S51" s="33"/>
      <c r="X51" s="38"/>
      <c r="Y51" s="34"/>
      <c r="Z51" s="33"/>
    </row>
    <row r="52" spans="1:26" x14ac:dyDescent="0.2">
      <c r="A52" s="33">
        <v>2013</v>
      </c>
      <c r="B52">
        <f>CANSIM!FY54</f>
        <v>134600</v>
      </c>
      <c r="C52">
        <f>CANSIM!FZ54</f>
        <v>83000</v>
      </c>
      <c r="E52">
        <f>CANSIM!GB54</f>
        <v>44200</v>
      </c>
      <c r="F52">
        <f>CANSIM!GC54</f>
        <v>9007300</v>
      </c>
      <c r="G52">
        <f>CANSIM!GD54</f>
        <v>4889700</v>
      </c>
      <c r="H52">
        <f>CANSIM!GE54</f>
        <v>0</v>
      </c>
      <c r="I52">
        <f>CANSIM!GF54</f>
        <v>96200</v>
      </c>
      <c r="J52">
        <f>CANSIM!GG54</f>
        <v>58000</v>
      </c>
      <c r="K52">
        <f>CANSIM!GH54</f>
        <v>0</v>
      </c>
      <c r="L52">
        <f>CANSIM!GI54</f>
        <v>29100</v>
      </c>
      <c r="M52">
        <f>CANSIM!GJ54</f>
        <v>3078100</v>
      </c>
      <c r="N52" s="44">
        <f>AVERAGE(N47:N51)</f>
        <v>178888.88888888888</v>
      </c>
      <c r="O52">
        <f>CANSIM!GL54</f>
        <v>4399800</v>
      </c>
      <c r="P52">
        <f>CANSIM!GM54</f>
        <v>2391500</v>
      </c>
      <c r="Q52" s="8">
        <f>Potato!H57/0.02205</f>
        <v>382675.73696145124</v>
      </c>
      <c r="R52" s="33"/>
      <c r="S52" s="33"/>
      <c r="X52" s="33"/>
    </row>
    <row r="53" spans="1:26" x14ac:dyDescent="0.2">
      <c r="A53" s="33"/>
      <c r="B53" s="33"/>
      <c r="C53" s="33"/>
      <c r="D53" s="33"/>
      <c r="E53" s="33"/>
      <c r="F53" s="33"/>
      <c r="G53" s="33"/>
      <c r="H53" s="33"/>
      <c r="I53" s="33"/>
      <c r="J53" s="33"/>
      <c r="K53" s="33"/>
      <c r="L53" s="33"/>
      <c r="M53" s="33"/>
      <c r="N53" s="33"/>
      <c r="O53" s="33"/>
      <c r="P53" s="33"/>
      <c r="Q53" s="33"/>
      <c r="R53" s="33"/>
      <c r="S53" s="33"/>
    </row>
    <row r="54" spans="1:26" ht="25.5" x14ac:dyDescent="0.35">
      <c r="A54" s="9" t="s">
        <v>98</v>
      </c>
    </row>
    <row r="55" spans="1:26" x14ac:dyDescent="0.2">
      <c r="A55" s="15" t="s">
        <v>20</v>
      </c>
      <c r="B55" s="16">
        <f>Coefficients!C4</f>
        <v>21</v>
      </c>
      <c r="C55" s="16">
        <f>Coefficients!D4</f>
        <v>50</v>
      </c>
      <c r="D55" s="16">
        <f>Coefficients!E4</f>
        <v>6.7</v>
      </c>
      <c r="E55" s="16">
        <f>Coefficients!F4</f>
        <v>32</v>
      </c>
      <c r="F55" s="16">
        <f>Coefficients!G4</f>
        <v>12</v>
      </c>
      <c r="G55" s="16">
        <f>Coefficients!H4</f>
        <v>4.9000000000000004</v>
      </c>
      <c r="H55" s="16">
        <f>Coefficients!I4</f>
        <v>45</v>
      </c>
      <c r="I55" s="16">
        <f>Coefficients!J4</f>
        <v>22.5</v>
      </c>
      <c r="J55" s="16">
        <f>Coefficients!K4</f>
        <v>24</v>
      </c>
      <c r="K55" s="16">
        <f>Coefficients!L4</f>
        <v>39.28</v>
      </c>
      <c r="L55" s="16">
        <f>Coefficients!M4</f>
        <v>25</v>
      </c>
      <c r="M55" s="16">
        <f>Coefficients!N4</f>
        <v>55</v>
      </c>
      <c r="N55" s="16">
        <f>Coefficients!O4</f>
        <v>1.9</v>
      </c>
      <c r="O55" s="16">
        <f>Coefficients!P4</f>
        <v>19.5</v>
      </c>
      <c r="P55" s="16">
        <f>Coefficients!Q4</f>
        <v>16.7</v>
      </c>
      <c r="Q55" s="16">
        <f>Coefficients!R4</f>
        <v>3.2</v>
      </c>
    </row>
    <row r="57" spans="1:26" x14ac:dyDescent="0.2">
      <c r="A57" t="s">
        <v>19</v>
      </c>
      <c r="B57" t="str">
        <f>B4</f>
        <v>Barley</v>
      </c>
      <c r="C57" s="21" t="s">
        <v>28</v>
      </c>
      <c r="D57" t="str">
        <f t="shared" ref="D57:Q57" si="1">D4</f>
        <v>Buckwheat</v>
      </c>
      <c r="E57" t="str">
        <f t="shared" si="1"/>
        <v>Canola</v>
      </c>
      <c r="F57" t="str">
        <f t="shared" si="1"/>
        <v>Corn for grain</v>
      </c>
      <c r="G57" t="str">
        <f t="shared" si="1"/>
        <v>Corn, fodder</v>
      </c>
      <c r="H57" t="str">
        <f t="shared" si="1"/>
        <v>Flaxseed</v>
      </c>
      <c r="I57" t="str">
        <f t="shared" si="1"/>
        <v>Mixed grains</v>
      </c>
      <c r="J57" t="str">
        <f t="shared" si="1"/>
        <v>Oats</v>
      </c>
      <c r="K57" t="str">
        <f t="shared" si="1"/>
        <v>Peas, dry</v>
      </c>
      <c r="L57" t="str">
        <f t="shared" si="1"/>
        <v>Rye, all</v>
      </c>
      <c r="M57" t="str">
        <f t="shared" si="1"/>
        <v>Soybeans</v>
      </c>
      <c r="N57" t="str">
        <f t="shared" si="1"/>
        <v>Sugar beets</v>
      </c>
      <c r="O57" t="str">
        <f t="shared" si="1"/>
        <v>Tame hay</v>
      </c>
      <c r="P57" t="str">
        <f t="shared" si="1"/>
        <v>Wheat, all</v>
      </c>
      <c r="Q57" t="str">
        <f t="shared" si="1"/>
        <v>Potato</v>
      </c>
      <c r="R57" s="30"/>
      <c r="S57" s="30"/>
    </row>
    <row r="58" spans="1:26" x14ac:dyDescent="0.2">
      <c r="A58" s="7">
        <f t="shared" ref="A58:A98" si="2">A8</f>
        <v>1969</v>
      </c>
      <c r="B58" s="7">
        <f t="shared" ref="B58:Q58" si="3">B$55*B8/1000</f>
        <v>7200.9</v>
      </c>
      <c r="C58" s="7">
        <f t="shared" si="3"/>
        <v>2630</v>
      </c>
      <c r="D58" s="7">
        <f t="shared" si="3"/>
        <v>48.575000000000003</v>
      </c>
      <c r="E58" s="7">
        <f t="shared" si="3"/>
        <v>0</v>
      </c>
      <c r="F58" s="7">
        <f t="shared" si="3"/>
        <v>21408</v>
      </c>
      <c r="G58" s="7">
        <f t="shared" si="3"/>
        <v>31051.300000000003</v>
      </c>
      <c r="H58" s="7">
        <f t="shared" si="3"/>
        <v>51.75</v>
      </c>
      <c r="I58" s="7">
        <f t="shared" si="3"/>
        <v>22972.5</v>
      </c>
      <c r="J58" s="7">
        <f t="shared" si="3"/>
        <v>15633.6</v>
      </c>
      <c r="K58" s="7">
        <f t="shared" si="3"/>
        <v>41.244</v>
      </c>
      <c r="L58" s="7">
        <f t="shared" si="3"/>
        <v>997.5</v>
      </c>
      <c r="M58" s="7">
        <f t="shared" si="3"/>
        <v>11473</v>
      </c>
      <c r="N58" s="7">
        <f t="shared" si="3"/>
        <v>0</v>
      </c>
      <c r="O58" s="7">
        <f t="shared" si="3"/>
        <v>152685</v>
      </c>
      <c r="P58" s="7">
        <f t="shared" si="3"/>
        <v>6623.22</v>
      </c>
      <c r="Q58" s="7">
        <f t="shared" si="3"/>
        <v>1238.0589569161</v>
      </c>
      <c r="R58" s="8">
        <f>SUM(B58:Q58)</f>
        <v>274054.64795691607</v>
      </c>
      <c r="S58" s="8">
        <f>0.5*(C58+O58)+M58</f>
        <v>89130.5</v>
      </c>
      <c r="T58" s="8">
        <f>2205*R58/(area!D8*2.471)</f>
        <v>80.452650094447137</v>
      </c>
      <c r="U58" s="8">
        <f>2205*S58/(area!D8*2.471)</f>
        <v>26.165529330378057</v>
      </c>
    </row>
    <row r="59" spans="1:26" x14ac:dyDescent="0.2">
      <c r="A59" s="7">
        <f t="shared" si="2"/>
        <v>1970</v>
      </c>
      <c r="B59" s="7">
        <f t="shared" ref="B59:Q59" si="4">B$55*B9/1000</f>
        <v>7933.8</v>
      </c>
      <c r="C59" s="7">
        <f t="shared" si="4"/>
        <v>2500</v>
      </c>
      <c r="D59" s="7">
        <f t="shared" si="4"/>
        <v>35.174999999999997</v>
      </c>
      <c r="E59" s="7">
        <f t="shared" si="4"/>
        <v>0</v>
      </c>
      <c r="F59" s="7">
        <f t="shared" si="4"/>
        <v>29148</v>
      </c>
      <c r="G59" s="7">
        <f t="shared" si="4"/>
        <v>35525</v>
      </c>
      <c r="H59" s="7">
        <f t="shared" si="4"/>
        <v>38.25</v>
      </c>
      <c r="I59" s="7">
        <f t="shared" si="4"/>
        <v>24491.25</v>
      </c>
      <c r="J59" s="7">
        <f t="shared" si="4"/>
        <v>14433.6</v>
      </c>
      <c r="K59" s="7">
        <f t="shared" si="4"/>
        <v>37.316000000000003</v>
      </c>
      <c r="L59" s="7">
        <f t="shared" si="4"/>
        <v>1102.5</v>
      </c>
      <c r="M59" s="7">
        <f t="shared" si="4"/>
        <v>15543</v>
      </c>
      <c r="N59" s="7">
        <f t="shared" si="4"/>
        <v>0</v>
      </c>
      <c r="O59" s="7">
        <f t="shared" si="4"/>
        <v>135330</v>
      </c>
      <c r="P59" s="7">
        <f t="shared" si="4"/>
        <v>7202.71</v>
      </c>
      <c r="Q59" s="7">
        <f t="shared" si="4"/>
        <v>1499.2834467120183</v>
      </c>
      <c r="R59" s="8">
        <f t="shared" ref="R59:R102" si="5">SUM(B59:Q59)</f>
        <v>274819.88444671204</v>
      </c>
      <c r="S59" s="8">
        <f t="shared" ref="S59:S102" si="6">0.5*(C59+O59)+M59</f>
        <v>84458</v>
      </c>
      <c r="T59" s="8">
        <f>2205*R59/(area!D9*2.471)</f>
        <v>80.916624615189662</v>
      </c>
      <c r="U59" s="8">
        <f>2205*S59/(area!D9*2.471)</f>
        <v>24.867401045264693</v>
      </c>
    </row>
    <row r="60" spans="1:26" x14ac:dyDescent="0.2">
      <c r="A60" s="7">
        <f t="shared" si="2"/>
        <v>1971</v>
      </c>
      <c r="B60" s="7">
        <f t="shared" ref="B60:Q60" si="7">B$55*B10/1000</f>
        <v>9521.4</v>
      </c>
      <c r="C60" s="7">
        <f t="shared" si="7"/>
        <v>3935</v>
      </c>
      <c r="D60" s="7">
        <f t="shared" si="7"/>
        <v>35.174999999999997</v>
      </c>
      <c r="E60" s="7">
        <f t="shared" si="7"/>
        <v>0</v>
      </c>
      <c r="F60" s="7">
        <f t="shared" si="7"/>
        <v>31188</v>
      </c>
      <c r="G60" s="7">
        <f t="shared" si="7"/>
        <v>38396.400000000001</v>
      </c>
      <c r="H60" s="7">
        <f t="shared" si="7"/>
        <v>27</v>
      </c>
      <c r="I60" s="7">
        <f t="shared" si="7"/>
        <v>25953.75</v>
      </c>
      <c r="J60" s="7">
        <f t="shared" si="7"/>
        <v>13852.8</v>
      </c>
      <c r="K60" s="7">
        <f t="shared" si="7"/>
        <v>29.46</v>
      </c>
      <c r="L60" s="7">
        <f t="shared" si="7"/>
        <v>822.5</v>
      </c>
      <c r="M60" s="7">
        <f t="shared" si="7"/>
        <v>15389</v>
      </c>
      <c r="N60" s="7">
        <f t="shared" si="7"/>
        <v>0</v>
      </c>
      <c r="O60" s="7">
        <f t="shared" si="7"/>
        <v>116083.5</v>
      </c>
      <c r="P60" s="7">
        <f t="shared" si="7"/>
        <v>6593.16</v>
      </c>
      <c r="Q60" s="7">
        <f t="shared" si="7"/>
        <v>1156.9342403628118</v>
      </c>
      <c r="R60" s="8">
        <f t="shared" si="5"/>
        <v>262984.07924036286</v>
      </c>
      <c r="S60" s="8">
        <f t="shared" si="6"/>
        <v>75398.25</v>
      </c>
      <c r="T60" s="8">
        <f>2205*R60/(area!D10*2.471)</f>
        <v>77.468677081490654</v>
      </c>
      <c r="U60" s="8">
        <f>2205*S60/(area!D10*2.471)</f>
        <v>22.210480188121686</v>
      </c>
    </row>
    <row r="61" spans="1:26" x14ac:dyDescent="0.2">
      <c r="A61" s="7">
        <f t="shared" si="2"/>
        <v>1972</v>
      </c>
      <c r="B61" s="7">
        <f t="shared" ref="B61:Q61" si="8">B$55*B11/1000</f>
        <v>8385.2999999999993</v>
      </c>
      <c r="C61" s="7">
        <f t="shared" si="8"/>
        <v>4375</v>
      </c>
      <c r="D61" s="7">
        <f t="shared" si="8"/>
        <v>41.875</v>
      </c>
      <c r="E61" s="7">
        <f t="shared" si="8"/>
        <v>0</v>
      </c>
      <c r="F61" s="7">
        <f t="shared" si="8"/>
        <v>28260</v>
      </c>
      <c r="G61" s="7">
        <f t="shared" si="8"/>
        <v>38719.800000000003</v>
      </c>
      <c r="H61" s="7">
        <f t="shared" si="8"/>
        <v>20.25</v>
      </c>
      <c r="I61" s="7">
        <f t="shared" si="8"/>
        <v>23625</v>
      </c>
      <c r="J61" s="7">
        <f t="shared" si="8"/>
        <v>11985.6</v>
      </c>
      <c r="K61" s="7">
        <f t="shared" si="8"/>
        <v>29.46</v>
      </c>
      <c r="L61" s="7">
        <f t="shared" si="8"/>
        <v>1055</v>
      </c>
      <c r="M61" s="7">
        <f t="shared" si="8"/>
        <v>20614</v>
      </c>
      <c r="N61" s="7">
        <f t="shared" si="8"/>
        <v>0</v>
      </c>
      <c r="O61" s="7">
        <f t="shared" si="8"/>
        <v>124312.5</v>
      </c>
      <c r="P61" s="7">
        <f t="shared" si="8"/>
        <v>7424.82</v>
      </c>
      <c r="Q61" s="7">
        <f t="shared" si="8"/>
        <v>1135.3106575963718</v>
      </c>
      <c r="R61" s="8">
        <f t="shared" si="5"/>
        <v>269983.91565759643</v>
      </c>
      <c r="S61" s="8">
        <f t="shared" si="6"/>
        <v>84957.75</v>
      </c>
      <c r="T61" s="8">
        <f>2205*R61/(area!D11*2.471)</f>
        <v>79.117630967498158</v>
      </c>
      <c r="U61" s="8">
        <f>2205*S61/(area!D11*2.471)</f>
        <v>24.896505023112635</v>
      </c>
    </row>
    <row r="62" spans="1:26" x14ac:dyDescent="0.2">
      <c r="A62" s="7">
        <f t="shared" si="2"/>
        <v>1973</v>
      </c>
      <c r="B62" s="7">
        <f t="shared" ref="B62:Q62" si="9">B$55*B12/1000</f>
        <v>7889.7</v>
      </c>
      <c r="C62" s="7">
        <f t="shared" si="9"/>
        <v>3900</v>
      </c>
      <c r="D62" s="7">
        <f t="shared" si="9"/>
        <v>32.83</v>
      </c>
      <c r="E62" s="7">
        <f t="shared" si="9"/>
        <v>0</v>
      </c>
      <c r="F62" s="7">
        <f t="shared" si="9"/>
        <v>31716</v>
      </c>
      <c r="G62" s="7">
        <f t="shared" si="9"/>
        <v>41605.9</v>
      </c>
      <c r="H62" s="7">
        <f t="shared" si="9"/>
        <v>0</v>
      </c>
      <c r="I62" s="7">
        <f t="shared" si="9"/>
        <v>22664.25</v>
      </c>
      <c r="J62" s="7">
        <f t="shared" si="9"/>
        <v>10437.6</v>
      </c>
      <c r="K62" s="7">
        <f t="shared" si="9"/>
        <v>29.46</v>
      </c>
      <c r="L62" s="7">
        <f t="shared" si="9"/>
        <v>977.5</v>
      </c>
      <c r="M62" s="7">
        <f t="shared" si="9"/>
        <v>21807.5</v>
      </c>
      <c r="N62" s="7">
        <f t="shared" si="9"/>
        <v>0</v>
      </c>
      <c r="O62" s="7">
        <f t="shared" si="9"/>
        <v>126945</v>
      </c>
      <c r="P62" s="7">
        <f t="shared" si="9"/>
        <v>6920.48</v>
      </c>
      <c r="Q62" s="7">
        <f t="shared" si="9"/>
        <v>1054.3310657596371</v>
      </c>
      <c r="R62" s="8">
        <f t="shared" si="5"/>
        <v>275980.55106575962</v>
      </c>
      <c r="S62" s="8">
        <f t="shared" si="6"/>
        <v>87230</v>
      </c>
      <c r="T62" s="8">
        <f>2205*R62/(area!D12*2.471)</f>
        <v>79.91507785712875</v>
      </c>
      <c r="U62" s="8">
        <f>2205*S62/(area!D12*2.471)</f>
        <v>25.258998195913883</v>
      </c>
    </row>
    <row r="63" spans="1:26" x14ac:dyDescent="0.2">
      <c r="A63" s="7">
        <f t="shared" si="2"/>
        <v>1974</v>
      </c>
      <c r="B63" s="7">
        <f t="shared" ref="B63:Q63" si="10">B$55*B13/1000</f>
        <v>7045.5</v>
      </c>
      <c r="C63" s="7">
        <f t="shared" si="10"/>
        <v>5055</v>
      </c>
      <c r="D63" s="7">
        <f t="shared" si="10"/>
        <v>54.604999999999997</v>
      </c>
      <c r="E63" s="7">
        <f t="shared" si="10"/>
        <v>0</v>
      </c>
      <c r="F63" s="7">
        <f t="shared" si="10"/>
        <v>28596</v>
      </c>
      <c r="G63" s="7">
        <f t="shared" si="10"/>
        <v>44496.9</v>
      </c>
      <c r="H63" s="7">
        <f t="shared" si="10"/>
        <v>0</v>
      </c>
      <c r="I63" s="7">
        <f t="shared" si="10"/>
        <v>20013.75</v>
      </c>
      <c r="J63" s="7">
        <f t="shared" si="10"/>
        <v>9828</v>
      </c>
      <c r="K63" s="7">
        <f t="shared" si="10"/>
        <v>23.568000000000001</v>
      </c>
      <c r="L63" s="7">
        <f t="shared" si="10"/>
        <v>1105</v>
      </c>
      <c r="M63" s="7">
        <f t="shared" si="10"/>
        <v>16538.5</v>
      </c>
      <c r="N63" s="7">
        <f t="shared" si="10"/>
        <v>0</v>
      </c>
      <c r="O63" s="7">
        <f t="shared" si="10"/>
        <v>113119.5</v>
      </c>
      <c r="P63" s="7">
        <f t="shared" si="10"/>
        <v>8844.32</v>
      </c>
      <c r="Q63" s="7">
        <f t="shared" si="10"/>
        <v>1246.9115646258504</v>
      </c>
      <c r="R63" s="8">
        <f t="shared" si="5"/>
        <v>255967.55456462587</v>
      </c>
      <c r="S63" s="8">
        <f t="shared" si="6"/>
        <v>75625.75</v>
      </c>
      <c r="T63" s="8">
        <f>2205*R63/(area!D13*2.471)</f>
        <v>71.408185747240935</v>
      </c>
      <c r="U63" s="8">
        <f>2205*S63/(area!D13*2.471)</f>
        <v>21.097586420512354</v>
      </c>
    </row>
    <row r="64" spans="1:26" x14ac:dyDescent="0.2">
      <c r="A64" s="7">
        <f t="shared" si="2"/>
        <v>1975</v>
      </c>
      <c r="B64" s="7">
        <f t="shared" ref="B64:Q64" si="11">B$55*B14/1000</f>
        <v>8259.2999999999993</v>
      </c>
      <c r="C64" s="7">
        <f t="shared" si="11"/>
        <v>4490</v>
      </c>
      <c r="D64" s="7">
        <f t="shared" si="11"/>
        <v>43.884999999999998</v>
      </c>
      <c r="E64" s="7">
        <f t="shared" si="11"/>
        <v>0</v>
      </c>
      <c r="F64" s="7">
        <f t="shared" si="11"/>
        <v>39816</v>
      </c>
      <c r="G64" s="7">
        <f t="shared" si="11"/>
        <v>54145.000000000007</v>
      </c>
      <c r="H64" s="7">
        <f t="shared" si="11"/>
        <v>0</v>
      </c>
      <c r="I64" s="7">
        <f t="shared" si="11"/>
        <v>21172.5</v>
      </c>
      <c r="J64" s="7">
        <f t="shared" si="11"/>
        <v>10490.4</v>
      </c>
      <c r="K64" s="7">
        <f t="shared" si="11"/>
        <v>0</v>
      </c>
      <c r="L64" s="7">
        <f t="shared" si="11"/>
        <v>1490</v>
      </c>
      <c r="M64" s="7">
        <f t="shared" si="11"/>
        <v>20174</v>
      </c>
      <c r="N64" s="7">
        <f t="shared" si="11"/>
        <v>0</v>
      </c>
      <c r="O64" s="7">
        <f t="shared" si="11"/>
        <v>119730</v>
      </c>
      <c r="P64" s="7">
        <f t="shared" si="11"/>
        <v>10457.540000000001</v>
      </c>
      <c r="Q64" s="7">
        <f t="shared" si="11"/>
        <v>1399.0022675736964</v>
      </c>
      <c r="R64" s="8">
        <f t="shared" si="5"/>
        <v>291667.62726757361</v>
      </c>
      <c r="S64" s="8">
        <f t="shared" si="6"/>
        <v>82284</v>
      </c>
      <c r="T64" s="8">
        <f>2205*R64/(area!D14*2.471)</f>
        <v>80.46963433217114</v>
      </c>
      <c r="U64" s="8">
        <f>2205*S64/(area!D14*2.471)</f>
        <v>22.70174257396754</v>
      </c>
    </row>
    <row r="65" spans="1:21" x14ac:dyDescent="0.2">
      <c r="A65" s="7">
        <f t="shared" si="2"/>
        <v>1976</v>
      </c>
      <c r="B65" s="7">
        <f t="shared" ref="B65:Q65" si="12">B$55*B15/1000</f>
        <v>7205.1</v>
      </c>
      <c r="C65" s="7">
        <f t="shared" si="12"/>
        <v>4500</v>
      </c>
      <c r="D65" s="7">
        <f t="shared" si="12"/>
        <v>39.865000000000002</v>
      </c>
      <c r="E65" s="7">
        <f t="shared" si="12"/>
        <v>0</v>
      </c>
      <c r="F65" s="7">
        <f t="shared" si="12"/>
        <v>41124</v>
      </c>
      <c r="G65" s="7">
        <f t="shared" si="12"/>
        <v>49612.5</v>
      </c>
      <c r="H65" s="7">
        <f t="shared" si="12"/>
        <v>0</v>
      </c>
      <c r="I65" s="7">
        <f t="shared" si="12"/>
        <v>18357.75</v>
      </c>
      <c r="J65" s="7">
        <f t="shared" si="12"/>
        <v>8301.6</v>
      </c>
      <c r="K65" s="7">
        <f t="shared" si="12"/>
        <v>0</v>
      </c>
      <c r="L65" s="7">
        <f t="shared" si="12"/>
        <v>1140</v>
      </c>
      <c r="M65" s="7">
        <f t="shared" si="12"/>
        <v>13772</v>
      </c>
      <c r="N65" s="7">
        <f t="shared" si="12"/>
        <v>0</v>
      </c>
      <c r="O65" s="7">
        <f t="shared" si="12"/>
        <v>127744.5</v>
      </c>
      <c r="P65" s="7">
        <f t="shared" si="12"/>
        <v>11431.15</v>
      </c>
      <c r="Q65" s="7">
        <f t="shared" si="12"/>
        <v>1373.7505668934241</v>
      </c>
      <c r="R65" s="8">
        <f t="shared" si="5"/>
        <v>284602.21556689346</v>
      </c>
      <c r="S65" s="8">
        <f t="shared" si="6"/>
        <v>79894.25</v>
      </c>
      <c r="T65" s="8">
        <f>2205*R65/(area!D15*2.471)</f>
        <v>76.270080115392759</v>
      </c>
      <c r="U65" s="8">
        <f>2205*S65/(area!D15*2.471)</f>
        <v>21.410728782000575</v>
      </c>
    </row>
    <row r="66" spans="1:21" x14ac:dyDescent="0.2">
      <c r="A66" s="7">
        <f t="shared" si="2"/>
        <v>1977</v>
      </c>
      <c r="B66" s="7">
        <f t="shared" ref="B66:Q66" si="13">B$55*B16/1000</f>
        <v>7077</v>
      </c>
      <c r="C66" s="7">
        <f t="shared" si="13"/>
        <v>2510</v>
      </c>
      <c r="D66" s="7">
        <f t="shared" si="13"/>
        <v>36.85</v>
      </c>
      <c r="E66" s="7">
        <f t="shared" si="13"/>
        <v>0</v>
      </c>
      <c r="F66" s="7">
        <f t="shared" si="13"/>
        <v>46404</v>
      </c>
      <c r="G66" s="7">
        <f t="shared" si="13"/>
        <v>49387.1</v>
      </c>
      <c r="H66" s="7">
        <f t="shared" si="13"/>
        <v>0</v>
      </c>
      <c r="I66" s="7">
        <f t="shared" si="13"/>
        <v>20263.5</v>
      </c>
      <c r="J66" s="7">
        <f t="shared" si="13"/>
        <v>7932</v>
      </c>
      <c r="K66" s="7">
        <f t="shared" si="13"/>
        <v>0</v>
      </c>
      <c r="L66" s="7">
        <f t="shared" si="13"/>
        <v>807.5</v>
      </c>
      <c r="M66" s="7">
        <f t="shared" si="13"/>
        <v>31900</v>
      </c>
      <c r="N66" s="7">
        <f t="shared" si="13"/>
        <v>0</v>
      </c>
      <c r="O66" s="7">
        <f t="shared" si="13"/>
        <v>131469</v>
      </c>
      <c r="P66" s="7">
        <f t="shared" si="13"/>
        <v>14387.05</v>
      </c>
      <c r="Q66" s="7">
        <f t="shared" si="13"/>
        <v>1561.5419501133788</v>
      </c>
      <c r="R66" s="8">
        <f t="shared" si="5"/>
        <v>313735.54195011337</v>
      </c>
      <c r="S66" s="8">
        <f t="shared" si="6"/>
        <v>98889.5</v>
      </c>
      <c r="T66" s="8">
        <f>2205*R66/(area!D16*2.471)</f>
        <v>83.975278946942154</v>
      </c>
      <c r="U66" s="8">
        <f>2205*S66/(area!D16*2.471)</f>
        <v>26.46902322830891</v>
      </c>
    </row>
    <row r="67" spans="1:21" x14ac:dyDescent="0.2">
      <c r="A67" s="7">
        <f t="shared" si="2"/>
        <v>1978</v>
      </c>
      <c r="B67" s="7">
        <f t="shared" ref="B67:Q67" si="14">B$55*B17/1000</f>
        <v>8790.6</v>
      </c>
      <c r="C67" s="7">
        <f t="shared" si="14"/>
        <v>3825</v>
      </c>
      <c r="D67" s="7">
        <f t="shared" si="14"/>
        <v>48.91</v>
      </c>
      <c r="E67" s="7">
        <f t="shared" si="14"/>
        <v>0</v>
      </c>
      <c r="F67" s="7">
        <f t="shared" si="14"/>
        <v>46092</v>
      </c>
      <c r="G67" s="7">
        <f t="shared" si="14"/>
        <v>44207.8</v>
      </c>
      <c r="H67" s="7">
        <f t="shared" si="14"/>
        <v>0</v>
      </c>
      <c r="I67" s="7">
        <f t="shared" si="14"/>
        <v>21465</v>
      </c>
      <c r="J67" s="7">
        <f t="shared" si="14"/>
        <v>8606.4</v>
      </c>
      <c r="K67" s="7">
        <f t="shared" si="14"/>
        <v>0</v>
      </c>
      <c r="L67" s="7">
        <f t="shared" si="14"/>
        <v>857.5</v>
      </c>
      <c r="M67" s="7">
        <f t="shared" si="14"/>
        <v>28358</v>
      </c>
      <c r="N67" s="7">
        <f t="shared" si="14"/>
        <v>0</v>
      </c>
      <c r="O67" s="7">
        <f t="shared" si="14"/>
        <v>125794.5</v>
      </c>
      <c r="P67" s="7">
        <f t="shared" si="14"/>
        <v>6554.75</v>
      </c>
      <c r="Q67" s="7">
        <f t="shared" si="14"/>
        <v>1347.9183673469388</v>
      </c>
      <c r="R67" s="8">
        <f t="shared" si="5"/>
        <v>295948.37836734689</v>
      </c>
      <c r="S67" s="8">
        <f t="shared" si="6"/>
        <v>93167.75</v>
      </c>
      <c r="T67" s="8">
        <f>2205*R67/(area!D17*2.471)</f>
        <v>77.541946212188506</v>
      </c>
      <c r="U67" s="8">
        <f>2205*S67/(area!D17*2.471)</f>
        <v>24.411043233503733</v>
      </c>
    </row>
    <row r="68" spans="1:21" x14ac:dyDescent="0.2">
      <c r="A68" s="7">
        <f t="shared" si="2"/>
        <v>1979</v>
      </c>
      <c r="B68" s="7">
        <f t="shared" ref="B68:Q68" si="15">B$55*B18/1000</f>
        <v>8599.5</v>
      </c>
      <c r="C68" s="7">
        <f t="shared" si="15"/>
        <v>3082.5</v>
      </c>
      <c r="D68" s="7">
        <f t="shared" si="15"/>
        <v>35.174999999999997</v>
      </c>
      <c r="E68" s="7">
        <f t="shared" si="15"/>
        <v>0</v>
      </c>
      <c r="F68" s="7">
        <f t="shared" si="15"/>
        <v>52392</v>
      </c>
      <c r="G68" s="7">
        <f t="shared" si="15"/>
        <v>44496.9</v>
      </c>
      <c r="H68" s="7">
        <f t="shared" si="15"/>
        <v>0</v>
      </c>
      <c r="I68" s="7">
        <f t="shared" si="15"/>
        <v>20070</v>
      </c>
      <c r="J68" s="7">
        <f t="shared" si="15"/>
        <v>8332.7999999999993</v>
      </c>
      <c r="K68" s="7">
        <f t="shared" si="15"/>
        <v>0</v>
      </c>
      <c r="L68" s="7">
        <f t="shared" si="15"/>
        <v>1405</v>
      </c>
      <c r="M68" s="7">
        <f t="shared" si="15"/>
        <v>36151.5</v>
      </c>
      <c r="N68" s="7">
        <f t="shared" si="15"/>
        <v>0</v>
      </c>
      <c r="O68" s="7">
        <f t="shared" si="15"/>
        <v>138684</v>
      </c>
      <c r="P68" s="7">
        <f t="shared" si="15"/>
        <v>11898.75</v>
      </c>
      <c r="Q68" s="7">
        <f t="shared" si="15"/>
        <v>1338.7755102040817</v>
      </c>
      <c r="R68" s="8">
        <f t="shared" si="5"/>
        <v>326486.90051020408</v>
      </c>
      <c r="S68" s="8">
        <f t="shared" si="6"/>
        <v>107034.75</v>
      </c>
      <c r="T68" s="8">
        <f>2205*R68/(area!D18*2.471)</f>
        <v>85.746251047182298</v>
      </c>
      <c r="U68" s="8">
        <f>2205*S68/(area!D18*2.471)</f>
        <v>28.110863039007441</v>
      </c>
    </row>
    <row r="69" spans="1:21" x14ac:dyDescent="0.2">
      <c r="A69" s="7">
        <f t="shared" si="2"/>
        <v>1980</v>
      </c>
      <c r="B69" s="7">
        <f t="shared" ref="B69:Q69" si="16">B$55*B19/1000</f>
        <v>10739.4</v>
      </c>
      <c r="C69" s="7">
        <f t="shared" si="16"/>
        <v>3515</v>
      </c>
      <c r="D69" s="7">
        <f t="shared" si="16"/>
        <v>0</v>
      </c>
      <c r="E69" s="7">
        <f t="shared" si="16"/>
        <v>0</v>
      </c>
      <c r="F69" s="7">
        <f t="shared" si="16"/>
        <v>56520</v>
      </c>
      <c r="G69" s="7">
        <f t="shared" si="16"/>
        <v>41027.699999999997</v>
      </c>
      <c r="H69" s="7">
        <f t="shared" si="16"/>
        <v>0</v>
      </c>
      <c r="I69" s="7">
        <f t="shared" si="16"/>
        <v>20632.5</v>
      </c>
      <c r="J69" s="7">
        <f t="shared" si="16"/>
        <v>8299.2000000000007</v>
      </c>
      <c r="K69" s="7">
        <f t="shared" si="16"/>
        <v>0</v>
      </c>
      <c r="L69" s="7">
        <f t="shared" si="16"/>
        <v>1880</v>
      </c>
      <c r="M69" s="7">
        <f t="shared" si="16"/>
        <v>37939</v>
      </c>
      <c r="N69" s="7">
        <f t="shared" si="16"/>
        <v>0</v>
      </c>
      <c r="O69" s="7">
        <f t="shared" si="16"/>
        <v>142233</v>
      </c>
      <c r="P69" s="7">
        <f t="shared" si="16"/>
        <v>12264.48</v>
      </c>
      <c r="Q69" s="7">
        <f t="shared" si="16"/>
        <v>1170.140589569161</v>
      </c>
      <c r="R69" s="8">
        <f t="shared" si="5"/>
        <v>336220.42058956914</v>
      </c>
      <c r="S69" s="8">
        <f t="shared" si="6"/>
        <v>110813</v>
      </c>
      <c r="T69" s="8">
        <f>2205*R69/(area!D19*2.471)</f>
        <v>88.611882809944859</v>
      </c>
      <c r="U69" s="8">
        <f>2205*S69/(area!D19*2.471)</f>
        <v>29.205092756115164</v>
      </c>
    </row>
    <row r="70" spans="1:21" x14ac:dyDescent="0.2">
      <c r="A70" s="7">
        <f t="shared" si="2"/>
        <v>1981</v>
      </c>
      <c r="B70" s="7">
        <f t="shared" ref="B70:Q70" si="17">B$55*B20/1000</f>
        <v>12253.5</v>
      </c>
      <c r="C70" s="7">
        <f t="shared" si="17"/>
        <v>3232.5</v>
      </c>
      <c r="D70" s="7">
        <f t="shared" si="17"/>
        <v>0</v>
      </c>
      <c r="E70" s="7">
        <f t="shared" si="17"/>
        <v>0</v>
      </c>
      <c r="F70" s="7">
        <f t="shared" si="17"/>
        <v>62832</v>
      </c>
      <c r="G70" s="7">
        <f t="shared" si="17"/>
        <v>38082.800000000003</v>
      </c>
      <c r="H70" s="7">
        <f t="shared" si="17"/>
        <v>0</v>
      </c>
      <c r="I70" s="7">
        <f t="shared" si="17"/>
        <v>19912.5</v>
      </c>
      <c r="J70" s="7">
        <f t="shared" si="17"/>
        <v>6470.4</v>
      </c>
      <c r="K70" s="7">
        <f t="shared" si="17"/>
        <v>0</v>
      </c>
      <c r="L70" s="7">
        <f t="shared" si="17"/>
        <v>2110</v>
      </c>
      <c r="M70" s="7">
        <f t="shared" si="17"/>
        <v>33374</v>
      </c>
      <c r="N70" s="7">
        <f t="shared" si="17"/>
        <v>0</v>
      </c>
      <c r="O70" s="7">
        <f t="shared" si="17"/>
        <v>137358</v>
      </c>
      <c r="P70" s="7">
        <f t="shared" si="17"/>
        <v>12241.1</v>
      </c>
      <c r="Q70" s="7">
        <f t="shared" si="17"/>
        <v>1134.7301587301588</v>
      </c>
      <c r="R70" s="8">
        <f t="shared" si="5"/>
        <v>329001.53015873011</v>
      </c>
      <c r="S70" s="8">
        <f t="shared" si="6"/>
        <v>103669.25</v>
      </c>
      <c r="T70" s="8">
        <f>2205*R70/(area!D20*2.471)</f>
        <v>85.812847444039463</v>
      </c>
      <c r="U70" s="8">
        <f>2205*S70/(area!D20*2.471)</f>
        <v>27.039854588505861</v>
      </c>
    </row>
    <row r="71" spans="1:21" x14ac:dyDescent="0.2">
      <c r="A71" s="7">
        <f t="shared" si="2"/>
        <v>1982</v>
      </c>
      <c r="B71" s="7">
        <f t="shared" ref="B71:Q71" si="18">B$55*B21/1000</f>
        <v>15729</v>
      </c>
      <c r="C71" s="7">
        <f t="shared" si="18"/>
        <v>3402.5</v>
      </c>
      <c r="D71" s="7">
        <f t="shared" si="18"/>
        <v>0</v>
      </c>
      <c r="E71" s="7">
        <f t="shared" si="18"/>
        <v>0</v>
      </c>
      <c r="F71" s="7">
        <f t="shared" si="18"/>
        <v>62340</v>
      </c>
      <c r="G71" s="7">
        <f t="shared" si="18"/>
        <v>34427.4</v>
      </c>
      <c r="H71" s="7">
        <f t="shared" si="18"/>
        <v>0</v>
      </c>
      <c r="I71" s="7">
        <f t="shared" si="18"/>
        <v>19327.5</v>
      </c>
      <c r="J71" s="7">
        <f t="shared" si="18"/>
        <v>8328</v>
      </c>
      <c r="K71" s="7">
        <f t="shared" si="18"/>
        <v>0</v>
      </c>
      <c r="L71" s="7">
        <f t="shared" si="18"/>
        <v>2107.5</v>
      </c>
      <c r="M71" s="7">
        <f t="shared" si="18"/>
        <v>46640</v>
      </c>
      <c r="N71" s="7">
        <f t="shared" si="18"/>
        <v>0</v>
      </c>
      <c r="O71" s="7">
        <f t="shared" si="18"/>
        <v>135037.5</v>
      </c>
      <c r="P71" s="7">
        <f t="shared" si="18"/>
        <v>6295.9</v>
      </c>
      <c r="Q71" s="7">
        <f t="shared" si="18"/>
        <v>1160.8526077097506</v>
      </c>
      <c r="R71" s="8">
        <f t="shared" si="5"/>
        <v>334796.15260770981</v>
      </c>
      <c r="S71" s="8">
        <f t="shared" si="6"/>
        <v>115860</v>
      </c>
      <c r="T71" s="8">
        <f>2205*R71/(area!D21*2.471)</f>
        <v>87.934440350998059</v>
      </c>
      <c r="U71" s="8">
        <f>2205*S71/(area!D21*2.471)</f>
        <v>30.430708894687641</v>
      </c>
    </row>
    <row r="72" spans="1:21" x14ac:dyDescent="0.2">
      <c r="A72" s="7">
        <f t="shared" si="2"/>
        <v>1983</v>
      </c>
      <c r="B72" s="7">
        <f t="shared" ref="B72:Q72" si="19">B$55*B22/1000</f>
        <v>11046</v>
      </c>
      <c r="C72" s="7">
        <f t="shared" si="19"/>
        <v>1930</v>
      </c>
      <c r="D72" s="7">
        <f t="shared" si="19"/>
        <v>0</v>
      </c>
      <c r="E72" s="7">
        <f t="shared" si="19"/>
        <v>233.6</v>
      </c>
      <c r="F72" s="7">
        <f t="shared" si="19"/>
        <v>56352</v>
      </c>
      <c r="G72" s="7">
        <f t="shared" si="19"/>
        <v>29365.700000000004</v>
      </c>
      <c r="H72" s="7">
        <f t="shared" si="19"/>
        <v>0</v>
      </c>
      <c r="I72" s="7">
        <f t="shared" si="19"/>
        <v>13792.5</v>
      </c>
      <c r="J72" s="7">
        <f t="shared" si="19"/>
        <v>5616</v>
      </c>
      <c r="K72" s="7">
        <f t="shared" si="19"/>
        <v>0</v>
      </c>
      <c r="L72" s="7">
        <f t="shared" si="19"/>
        <v>1942.5</v>
      </c>
      <c r="M72" s="7">
        <f t="shared" si="19"/>
        <v>40425</v>
      </c>
      <c r="N72" s="7">
        <f t="shared" si="19"/>
        <v>0</v>
      </c>
      <c r="O72" s="7">
        <f t="shared" si="19"/>
        <v>129909</v>
      </c>
      <c r="P72" s="7">
        <f t="shared" si="19"/>
        <v>13418.45</v>
      </c>
      <c r="Q72" s="7">
        <f t="shared" si="19"/>
        <v>1056.6530612244899</v>
      </c>
      <c r="R72" s="8">
        <f t="shared" si="5"/>
        <v>305087.40306122456</v>
      </c>
      <c r="S72" s="8">
        <f t="shared" si="6"/>
        <v>106344.5</v>
      </c>
      <c r="T72" s="8">
        <f>2205*R72/(area!D22*2.471)</f>
        <v>80.327371176268016</v>
      </c>
      <c r="U72" s="8">
        <f>2205*S72/(area!D22*2.471)</f>
        <v>27.999760194426518</v>
      </c>
    </row>
    <row r="73" spans="1:21" x14ac:dyDescent="0.2">
      <c r="A73" s="7">
        <f t="shared" si="2"/>
        <v>1984</v>
      </c>
      <c r="B73" s="7">
        <f t="shared" ref="B73:Q73" si="20">B$55*B23/1000</f>
        <v>12915</v>
      </c>
      <c r="C73" s="7">
        <f t="shared" si="20"/>
        <v>2255</v>
      </c>
      <c r="D73" s="7">
        <f t="shared" si="20"/>
        <v>0</v>
      </c>
      <c r="E73" s="7">
        <f t="shared" si="20"/>
        <v>668.8</v>
      </c>
      <c r="F73" s="7">
        <f t="shared" si="20"/>
        <v>62484</v>
      </c>
      <c r="G73" s="7">
        <f t="shared" si="20"/>
        <v>30894.500000000004</v>
      </c>
      <c r="H73" s="7">
        <f t="shared" si="20"/>
        <v>0</v>
      </c>
      <c r="I73" s="7">
        <f t="shared" si="20"/>
        <v>16717.5</v>
      </c>
      <c r="J73" s="7">
        <f t="shared" si="20"/>
        <v>6648</v>
      </c>
      <c r="K73" s="7">
        <f t="shared" si="20"/>
        <v>0</v>
      </c>
      <c r="L73" s="7">
        <f t="shared" si="20"/>
        <v>1905</v>
      </c>
      <c r="M73" s="7">
        <f t="shared" si="20"/>
        <v>50435</v>
      </c>
      <c r="N73" s="7">
        <f t="shared" si="20"/>
        <v>0</v>
      </c>
      <c r="O73" s="7">
        <f t="shared" si="20"/>
        <v>135973.5</v>
      </c>
      <c r="P73" s="7">
        <f t="shared" si="20"/>
        <v>13819.25</v>
      </c>
      <c r="Q73" s="7">
        <f t="shared" si="20"/>
        <v>1061.5873015873015</v>
      </c>
      <c r="R73" s="8">
        <f t="shared" si="5"/>
        <v>335777.13730158727</v>
      </c>
      <c r="S73" s="8">
        <f t="shared" si="6"/>
        <v>119549.25</v>
      </c>
      <c r="T73" s="8">
        <f>2205*R73/(area!D23*2.471)</f>
        <v>88.750681103650649</v>
      </c>
      <c r="U73" s="8">
        <f>2205*S73/(area!D23*2.471)</f>
        <v>31.598569956836823</v>
      </c>
    </row>
    <row r="74" spans="1:21" x14ac:dyDescent="0.2">
      <c r="A74" s="7">
        <f t="shared" si="2"/>
        <v>1985</v>
      </c>
      <c r="B74" s="7">
        <f t="shared" ref="B74:Q74" si="21">B$55*B24/1000</f>
        <v>15855</v>
      </c>
      <c r="C74" s="7">
        <f t="shared" si="21"/>
        <v>2925</v>
      </c>
      <c r="D74" s="7">
        <f t="shared" si="21"/>
        <v>0</v>
      </c>
      <c r="E74" s="7">
        <f t="shared" si="21"/>
        <v>1436.8</v>
      </c>
      <c r="F74" s="7">
        <f t="shared" si="21"/>
        <v>65232</v>
      </c>
      <c r="G74" s="7">
        <f t="shared" si="21"/>
        <v>28655.200000000004</v>
      </c>
      <c r="H74" s="7">
        <f t="shared" si="21"/>
        <v>0</v>
      </c>
      <c r="I74" s="7">
        <f t="shared" si="21"/>
        <v>16942.5</v>
      </c>
      <c r="J74" s="7">
        <f t="shared" si="21"/>
        <v>6984</v>
      </c>
      <c r="K74" s="7">
        <f t="shared" si="21"/>
        <v>0</v>
      </c>
      <c r="L74" s="7">
        <f t="shared" si="21"/>
        <v>1650</v>
      </c>
      <c r="M74" s="7">
        <f t="shared" si="21"/>
        <v>55660</v>
      </c>
      <c r="N74" s="7">
        <f t="shared" si="21"/>
        <v>0</v>
      </c>
      <c r="O74" s="7">
        <f t="shared" si="21"/>
        <v>134452.5</v>
      </c>
      <c r="P74" s="7">
        <f t="shared" si="21"/>
        <v>16624.849999999999</v>
      </c>
      <c r="Q74" s="7">
        <f t="shared" si="21"/>
        <v>1070.294784580499</v>
      </c>
      <c r="R74" s="8">
        <f t="shared" si="5"/>
        <v>347488.14478458045</v>
      </c>
      <c r="S74" s="8">
        <f t="shared" si="6"/>
        <v>124348.75</v>
      </c>
      <c r="T74" s="8">
        <f>2205*R74/(area!D24*2.471)</f>
        <v>92.321616905406216</v>
      </c>
      <c r="U74" s="8">
        <f>2205*S74/(area!D24*2.471)</f>
        <v>33.037321797792607</v>
      </c>
    </row>
    <row r="75" spans="1:21" x14ac:dyDescent="0.2">
      <c r="A75" s="7">
        <f t="shared" si="2"/>
        <v>1986</v>
      </c>
      <c r="B75" s="7">
        <f t="shared" ref="B75:Q75" si="22">B$55*B25/1000</f>
        <v>16184.7</v>
      </c>
      <c r="C75" s="7">
        <f t="shared" si="22"/>
        <v>2090</v>
      </c>
      <c r="D75" s="7">
        <f t="shared" si="22"/>
        <v>32.83</v>
      </c>
      <c r="E75" s="7">
        <f t="shared" si="22"/>
        <v>2352</v>
      </c>
      <c r="F75" s="7">
        <f t="shared" si="22"/>
        <v>56390.400000000001</v>
      </c>
      <c r="G75" s="7">
        <f t="shared" si="22"/>
        <v>26675.600000000002</v>
      </c>
      <c r="H75" s="7">
        <f t="shared" si="22"/>
        <v>0</v>
      </c>
      <c r="I75" s="7">
        <f t="shared" si="22"/>
        <v>13430.25</v>
      </c>
      <c r="J75" s="7">
        <f t="shared" si="22"/>
        <v>4737.6000000000004</v>
      </c>
      <c r="K75" s="7">
        <f t="shared" si="22"/>
        <v>0</v>
      </c>
      <c r="L75" s="7">
        <f t="shared" si="22"/>
        <v>1142.5</v>
      </c>
      <c r="M75" s="7">
        <f t="shared" si="22"/>
        <v>52239</v>
      </c>
      <c r="N75" s="7">
        <f t="shared" si="22"/>
        <v>0</v>
      </c>
      <c r="O75" s="7">
        <f t="shared" si="22"/>
        <v>148668</v>
      </c>
      <c r="P75" s="7">
        <f t="shared" si="22"/>
        <v>17309.55</v>
      </c>
      <c r="Q75" s="7">
        <f t="shared" si="22"/>
        <v>951.00226757369626</v>
      </c>
      <c r="R75" s="8">
        <f t="shared" si="5"/>
        <v>342203.43226757366</v>
      </c>
      <c r="S75" s="8">
        <f t="shared" si="6"/>
        <v>127618</v>
      </c>
      <c r="T75" s="8">
        <f>2205*R75/(area!D25*2.471)</f>
        <v>93.421402571200687</v>
      </c>
      <c r="U75" s="8">
        <f>2205*S75/(area!D25*2.471)</f>
        <v>34.839663864064669</v>
      </c>
    </row>
    <row r="76" spans="1:21" x14ac:dyDescent="0.2">
      <c r="A76" s="7">
        <f t="shared" si="2"/>
        <v>1987</v>
      </c>
      <c r="B76" s="7">
        <f t="shared" ref="B76:Q76" si="23">B$55*B26/1000</f>
        <v>15546.3</v>
      </c>
      <c r="C76" s="7">
        <f t="shared" si="23"/>
        <v>5510</v>
      </c>
      <c r="D76" s="7">
        <f t="shared" si="23"/>
        <v>59.63</v>
      </c>
      <c r="E76" s="7">
        <f t="shared" si="23"/>
        <v>944</v>
      </c>
      <c r="F76" s="7">
        <f t="shared" si="23"/>
        <v>65535.6</v>
      </c>
      <c r="G76" s="7">
        <f t="shared" si="23"/>
        <v>28449.400000000005</v>
      </c>
      <c r="H76" s="7">
        <f t="shared" si="23"/>
        <v>0</v>
      </c>
      <c r="I76" s="7">
        <f t="shared" si="23"/>
        <v>13756.5</v>
      </c>
      <c r="J76" s="7">
        <f t="shared" si="23"/>
        <v>5181.6000000000004</v>
      </c>
      <c r="K76" s="7">
        <f t="shared" si="23"/>
        <v>0</v>
      </c>
      <c r="L76" s="7">
        <f t="shared" si="23"/>
        <v>890</v>
      </c>
      <c r="M76" s="7">
        <f t="shared" si="23"/>
        <v>68854.5</v>
      </c>
      <c r="N76" s="7">
        <f t="shared" si="23"/>
        <v>0</v>
      </c>
      <c r="O76" s="7">
        <f t="shared" si="23"/>
        <v>150366.45000000001</v>
      </c>
      <c r="P76" s="7">
        <f t="shared" si="23"/>
        <v>11227.41</v>
      </c>
      <c r="Q76" s="7">
        <f t="shared" si="23"/>
        <v>1043.4467120181405</v>
      </c>
      <c r="R76" s="8">
        <f t="shared" si="5"/>
        <v>367364.83671201812</v>
      </c>
      <c r="S76" s="8">
        <f t="shared" si="6"/>
        <v>146792.72500000001</v>
      </c>
      <c r="T76" s="8">
        <f>2205*R76/(area!D26*2.471)</f>
        <v>101.4298844549521</v>
      </c>
      <c r="U76" s="8">
        <f>2205*S76/(area!D26*2.471)</f>
        <v>40.529652399065526</v>
      </c>
    </row>
    <row r="77" spans="1:21" x14ac:dyDescent="0.2">
      <c r="A77" s="7">
        <f t="shared" si="2"/>
        <v>1988</v>
      </c>
      <c r="B77" s="7">
        <f t="shared" ref="B77:Q77" si="24">B$55*B27/1000</f>
        <v>11430.3</v>
      </c>
      <c r="C77" s="7">
        <f t="shared" si="24"/>
        <v>2950</v>
      </c>
      <c r="D77" s="7">
        <f t="shared" si="24"/>
        <v>32.83</v>
      </c>
      <c r="E77" s="7">
        <f t="shared" si="24"/>
        <v>870.4</v>
      </c>
      <c r="F77" s="7">
        <f t="shared" si="24"/>
        <v>44808</v>
      </c>
      <c r="G77" s="7">
        <f t="shared" si="24"/>
        <v>20003.27</v>
      </c>
      <c r="H77" s="7">
        <f t="shared" si="24"/>
        <v>0</v>
      </c>
      <c r="I77" s="7">
        <f t="shared" si="24"/>
        <v>9470.25</v>
      </c>
      <c r="J77" s="7">
        <f t="shared" si="24"/>
        <v>4144.8</v>
      </c>
      <c r="K77" s="7">
        <f t="shared" si="24"/>
        <v>0</v>
      </c>
      <c r="L77" s="7">
        <f t="shared" si="24"/>
        <v>667.5</v>
      </c>
      <c r="M77" s="7">
        <f t="shared" si="24"/>
        <v>61820</v>
      </c>
      <c r="N77" s="7">
        <f t="shared" si="24"/>
        <v>0</v>
      </c>
      <c r="O77" s="7">
        <f t="shared" si="24"/>
        <v>129136.8</v>
      </c>
      <c r="P77" s="7">
        <f t="shared" si="24"/>
        <v>18954.5</v>
      </c>
      <c r="Q77" s="7">
        <f t="shared" si="24"/>
        <v>787.30158730158735</v>
      </c>
      <c r="R77" s="8">
        <f t="shared" si="5"/>
        <v>305075.95158730162</v>
      </c>
      <c r="S77" s="8">
        <f t="shared" si="6"/>
        <v>127863.4</v>
      </c>
      <c r="T77" s="8">
        <f>2205*R77/(area!D27*2.471)</f>
        <v>81.804691921870813</v>
      </c>
      <c r="U77" s="8">
        <f>2205*S77/(area!D27*2.471)</f>
        <v>34.285973675279067</v>
      </c>
    </row>
    <row r="78" spans="1:21" x14ac:dyDescent="0.2">
      <c r="A78" s="7">
        <f t="shared" si="2"/>
        <v>1989</v>
      </c>
      <c r="B78" s="7">
        <f t="shared" ref="B78:Q78" si="25">B$55*B28/1000</f>
        <v>12847.8</v>
      </c>
      <c r="C78" s="7">
        <f t="shared" si="25"/>
        <v>3560</v>
      </c>
      <c r="D78" s="7">
        <f t="shared" si="25"/>
        <v>18.760000000000002</v>
      </c>
      <c r="E78" s="7">
        <f t="shared" si="25"/>
        <v>796.8</v>
      </c>
      <c r="F78" s="7">
        <f t="shared" si="25"/>
        <v>57304.800000000003</v>
      </c>
      <c r="G78" s="7">
        <f t="shared" si="25"/>
        <v>21781.48</v>
      </c>
      <c r="H78" s="7">
        <f t="shared" si="25"/>
        <v>0</v>
      </c>
      <c r="I78" s="7">
        <f t="shared" si="25"/>
        <v>10858.5</v>
      </c>
      <c r="J78" s="7">
        <f t="shared" si="25"/>
        <v>6328.8</v>
      </c>
      <c r="K78" s="7">
        <f t="shared" si="25"/>
        <v>0</v>
      </c>
      <c r="L78" s="7">
        <f t="shared" si="25"/>
        <v>985</v>
      </c>
      <c r="M78" s="7">
        <f t="shared" si="25"/>
        <v>64663.5</v>
      </c>
      <c r="N78" s="7">
        <f t="shared" si="25"/>
        <v>0</v>
      </c>
      <c r="O78" s="7">
        <f t="shared" si="25"/>
        <v>143289.9</v>
      </c>
      <c r="P78" s="7">
        <f t="shared" si="25"/>
        <v>18299.86</v>
      </c>
      <c r="Q78" s="7">
        <f t="shared" si="25"/>
        <v>923.71882086167807</v>
      </c>
      <c r="R78" s="8">
        <f t="shared" si="5"/>
        <v>341658.91882086161</v>
      </c>
      <c r="S78" s="8">
        <f t="shared" si="6"/>
        <v>138088.45000000001</v>
      </c>
      <c r="T78" s="8">
        <f>2205*R78/(area!D28*2.471)</f>
        <v>92.095969654504302</v>
      </c>
      <c r="U78" s="8">
        <f>2205*S78/(area!D28*2.471)</f>
        <v>37.222472472628489</v>
      </c>
    </row>
    <row r="79" spans="1:21" x14ac:dyDescent="0.2">
      <c r="A79" s="7">
        <f t="shared" si="2"/>
        <v>1990</v>
      </c>
      <c r="B79" s="7">
        <f t="shared" ref="B79:Q79" si="26">B$55*B29/1000</f>
        <v>12207.3</v>
      </c>
      <c r="C79" s="7">
        <f t="shared" si="26"/>
        <v>4990</v>
      </c>
      <c r="D79" s="7">
        <f t="shared" si="26"/>
        <v>20.100000000000001</v>
      </c>
      <c r="E79" s="7">
        <f t="shared" si="26"/>
        <v>1379.2</v>
      </c>
      <c r="F79" s="7">
        <f t="shared" si="26"/>
        <v>59743.199999999997</v>
      </c>
      <c r="G79" s="7">
        <f t="shared" si="26"/>
        <v>24448.55</v>
      </c>
      <c r="H79" s="7">
        <f t="shared" si="26"/>
        <v>0</v>
      </c>
      <c r="I79" s="7">
        <f t="shared" si="26"/>
        <v>10206</v>
      </c>
      <c r="J79" s="7">
        <f t="shared" si="26"/>
        <v>5071.2</v>
      </c>
      <c r="K79" s="7">
        <f t="shared" si="26"/>
        <v>0</v>
      </c>
      <c r="L79" s="7">
        <f t="shared" si="26"/>
        <v>1080</v>
      </c>
      <c r="M79" s="7">
        <f t="shared" si="26"/>
        <v>66610.5</v>
      </c>
      <c r="N79" s="7">
        <f t="shared" si="26"/>
        <v>0</v>
      </c>
      <c r="O79" s="7">
        <f t="shared" si="26"/>
        <v>145058.54999999999</v>
      </c>
      <c r="P79" s="7">
        <f t="shared" si="26"/>
        <v>23687.279999999999</v>
      </c>
      <c r="Q79" s="7">
        <f t="shared" si="26"/>
        <v>1085.532879818594</v>
      </c>
      <c r="R79" s="8">
        <f t="shared" si="5"/>
        <v>355587.41287981858</v>
      </c>
      <c r="S79" s="8">
        <f t="shared" si="6"/>
        <v>141634.77499999999</v>
      </c>
      <c r="T79" s="8">
        <f>2205*R79/(area!D29*2.471)</f>
        <v>97.942106585941616</v>
      </c>
      <c r="U79" s="8">
        <f>2205*S79/(area!D29*2.471)</f>
        <v>39.01152776185112</v>
      </c>
    </row>
    <row r="80" spans="1:21" x14ac:dyDescent="0.2">
      <c r="A80" s="7">
        <f t="shared" si="2"/>
        <v>1991</v>
      </c>
      <c r="B80" s="7">
        <f t="shared" ref="B80:Q80" si="27">B$55*B30/1000</f>
        <v>11522.7</v>
      </c>
      <c r="C80" s="7">
        <f t="shared" si="27"/>
        <v>6805</v>
      </c>
      <c r="D80" s="7">
        <f t="shared" si="27"/>
        <v>18.09</v>
      </c>
      <c r="E80" s="7">
        <f t="shared" si="27"/>
        <v>1452.8</v>
      </c>
      <c r="F80" s="7">
        <f t="shared" si="27"/>
        <v>63705.599999999999</v>
      </c>
      <c r="G80" s="7">
        <f t="shared" si="27"/>
        <v>17780.63</v>
      </c>
      <c r="H80" s="7">
        <f t="shared" si="27"/>
        <v>0</v>
      </c>
      <c r="I80" s="7">
        <f t="shared" si="27"/>
        <v>8858.25</v>
      </c>
      <c r="J80" s="7">
        <f t="shared" si="27"/>
        <v>3295.2</v>
      </c>
      <c r="K80" s="7">
        <f t="shared" si="27"/>
        <v>0</v>
      </c>
      <c r="L80" s="7">
        <f t="shared" si="27"/>
        <v>1080</v>
      </c>
      <c r="M80" s="7">
        <f t="shared" si="27"/>
        <v>76340</v>
      </c>
      <c r="N80" s="7">
        <f t="shared" si="27"/>
        <v>0</v>
      </c>
      <c r="O80" s="7">
        <f t="shared" si="27"/>
        <v>141521.25</v>
      </c>
      <c r="P80" s="7">
        <f t="shared" si="27"/>
        <v>10405.77</v>
      </c>
      <c r="Q80" s="7">
        <f t="shared" si="27"/>
        <v>916.89795918367338</v>
      </c>
      <c r="R80" s="8">
        <f t="shared" si="5"/>
        <v>343702.18795918371</v>
      </c>
      <c r="S80" s="8">
        <f t="shared" si="6"/>
        <v>150503.125</v>
      </c>
      <c r="T80" s="8">
        <f>2205*R80/(area!D30*2.471)</f>
        <v>94.798793951782571</v>
      </c>
      <c r="U80" s="8">
        <f>2205*S80/(area!D30*2.471)</f>
        <v>41.511271198741142</v>
      </c>
    </row>
    <row r="81" spans="1:21" x14ac:dyDescent="0.2">
      <c r="A81" s="7">
        <f t="shared" si="2"/>
        <v>1992</v>
      </c>
      <c r="B81" s="7">
        <f t="shared" ref="B81:Q81" si="28">B$55*B31/1000</f>
        <v>13259.4</v>
      </c>
      <c r="C81" s="7">
        <f t="shared" si="28"/>
        <v>2290</v>
      </c>
      <c r="D81" s="7">
        <f t="shared" si="28"/>
        <v>22.11</v>
      </c>
      <c r="E81" s="7">
        <f t="shared" si="28"/>
        <v>944</v>
      </c>
      <c r="F81" s="7">
        <f t="shared" si="28"/>
        <v>40800</v>
      </c>
      <c r="G81" s="7">
        <f t="shared" si="28"/>
        <v>16224.880000000001</v>
      </c>
      <c r="H81" s="7">
        <f t="shared" si="28"/>
        <v>0</v>
      </c>
      <c r="I81" s="7">
        <f t="shared" si="28"/>
        <v>8572.5</v>
      </c>
      <c r="J81" s="7">
        <f t="shared" si="28"/>
        <v>4257.6000000000004</v>
      </c>
      <c r="K81" s="7">
        <f t="shared" si="28"/>
        <v>0</v>
      </c>
      <c r="L81" s="7">
        <f t="shared" si="28"/>
        <v>697.5</v>
      </c>
      <c r="M81" s="7">
        <f t="shared" si="28"/>
        <v>74844</v>
      </c>
      <c r="N81" s="7">
        <f t="shared" si="28"/>
        <v>0</v>
      </c>
      <c r="O81" s="7">
        <f t="shared" si="28"/>
        <v>130907.4</v>
      </c>
      <c r="P81" s="7">
        <f t="shared" si="28"/>
        <v>22224.36</v>
      </c>
      <c r="Q81" s="7">
        <f t="shared" si="28"/>
        <v>1196.6984126984128</v>
      </c>
      <c r="R81" s="8">
        <f t="shared" si="5"/>
        <v>316240.4484126984</v>
      </c>
      <c r="S81" s="8">
        <f t="shared" si="6"/>
        <v>141442.70000000001</v>
      </c>
      <c r="T81" s="8">
        <f>2205*R81/(area!D31*2.471)</f>
        <v>92.985305796038929</v>
      </c>
      <c r="U81" s="8">
        <f>2205*S81/(area!D31*2.471)</f>
        <v>41.588901034423408</v>
      </c>
    </row>
    <row r="82" spans="1:21" x14ac:dyDescent="0.2">
      <c r="A82" s="7">
        <f t="shared" si="2"/>
        <v>1993</v>
      </c>
      <c r="B82" s="7">
        <f t="shared" ref="B82:Q82" si="29">B$55*B32/1000</f>
        <v>10516.8</v>
      </c>
      <c r="C82" s="7">
        <f t="shared" si="29"/>
        <v>4765</v>
      </c>
      <c r="D82" s="7">
        <f t="shared" si="29"/>
        <v>18.760000000000002</v>
      </c>
      <c r="E82" s="7">
        <f t="shared" si="29"/>
        <v>1235.2</v>
      </c>
      <c r="F82" s="7">
        <f t="shared" si="29"/>
        <v>57914.400000000001</v>
      </c>
      <c r="G82" s="7">
        <f t="shared" si="29"/>
        <v>18225.55</v>
      </c>
      <c r="H82" s="7">
        <f t="shared" si="29"/>
        <v>0</v>
      </c>
      <c r="I82" s="7">
        <f t="shared" si="29"/>
        <v>9594</v>
      </c>
      <c r="J82" s="7">
        <f t="shared" si="29"/>
        <v>3386.4</v>
      </c>
      <c r="K82" s="7">
        <f t="shared" si="29"/>
        <v>0</v>
      </c>
      <c r="L82" s="7">
        <f t="shared" si="29"/>
        <v>667.5</v>
      </c>
      <c r="M82" s="7">
        <f t="shared" si="29"/>
        <v>100287</v>
      </c>
      <c r="N82" s="7">
        <f t="shared" si="29"/>
        <v>0</v>
      </c>
      <c r="O82" s="7">
        <f t="shared" si="29"/>
        <v>150366.45000000001</v>
      </c>
      <c r="P82" s="7">
        <f t="shared" si="29"/>
        <v>11361.01</v>
      </c>
      <c r="Q82" s="7">
        <f t="shared" si="29"/>
        <v>1020.5170068027212</v>
      </c>
      <c r="R82" s="8">
        <f t="shared" si="5"/>
        <v>369358.58700680273</v>
      </c>
      <c r="S82" s="8">
        <f t="shared" si="6"/>
        <v>177852.72500000001</v>
      </c>
      <c r="T82" s="8">
        <f>2205*R82/(area!D32*2.471)</f>
        <v>100.46009104783646</v>
      </c>
      <c r="U82" s="8">
        <f>2205*S82/(area!D32*2.471)</f>
        <v>48.37331951964812</v>
      </c>
    </row>
    <row r="83" spans="1:21" x14ac:dyDescent="0.2">
      <c r="A83" s="7">
        <f t="shared" si="2"/>
        <v>1994</v>
      </c>
      <c r="B83" s="7">
        <f t="shared" ref="B83:Q83" si="30">B$55*B33/1000</f>
        <v>9372.2999999999993</v>
      </c>
      <c r="C83" s="7">
        <f t="shared" si="30"/>
        <v>4760</v>
      </c>
      <c r="D83" s="7">
        <f t="shared" si="30"/>
        <v>14.74</v>
      </c>
      <c r="E83" s="7">
        <f t="shared" si="30"/>
        <v>1452.8</v>
      </c>
      <c r="F83" s="7">
        <f t="shared" si="30"/>
        <v>60352.800000000003</v>
      </c>
      <c r="G83" s="7">
        <f t="shared" si="30"/>
        <v>16002.910000000002</v>
      </c>
      <c r="H83" s="7">
        <f t="shared" si="30"/>
        <v>0</v>
      </c>
      <c r="I83" s="7">
        <f t="shared" si="30"/>
        <v>8165.25</v>
      </c>
      <c r="J83" s="7">
        <f t="shared" si="30"/>
        <v>2404.8000000000002</v>
      </c>
      <c r="K83" s="7">
        <f t="shared" si="30"/>
        <v>0</v>
      </c>
      <c r="L83" s="7">
        <f t="shared" si="30"/>
        <v>1142.5</v>
      </c>
      <c r="M83" s="7">
        <f t="shared" si="30"/>
        <v>113762</v>
      </c>
      <c r="N83" s="7">
        <f t="shared" si="30"/>
        <v>94.999999999999986</v>
      </c>
      <c r="O83" s="7">
        <f t="shared" si="30"/>
        <v>136213.35</v>
      </c>
      <c r="P83" s="7">
        <f t="shared" si="30"/>
        <v>21043.67</v>
      </c>
      <c r="Q83" s="7">
        <f t="shared" si="30"/>
        <v>1146.1950113378687</v>
      </c>
      <c r="R83" s="8">
        <f t="shared" si="5"/>
        <v>375928.31501133787</v>
      </c>
      <c r="S83" s="8">
        <f t="shared" si="6"/>
        <v>184248.67499999999</v>
      </c>
      <c r="T83" s="8">
        <f>2205*R83/(area!D33*2.471)</f>
        <v>101.29835348154657</v>
      </c>
      <c r="U83" s="8">
        <f>2205*S83/(area!D33*2.471)</f>
        <v>49.647995810301467</v>
      </c>
    </row>
    <row r="84" spans="1:21" x14ac:dyDescent="0.2">
      <c r="A84" s="7">
        <f t="shared" si="2"/>
        <v>1995</v>
      </c>
      <c r="B84" s="7">
        <f t="shared" ref="B84:Q84" si="31">B$55*B34/1000</f>
        <v>8778</v>
      </c>
      <c r="C84" s="7">
        <f t="shared" si="31"/>
        <v>6010</v>
      </c>
      <c r="D84" s="7">
        <f t="shared" si="31"/>
        <v>23.45</v>
      </c>
      <c r="E84" s="7">
        <f t="shared" si="31"/>
        <v>2105.6</v>
      </c>
      <c r="F84" s="7">
        <f t="shared" si="31"/>
        <v>61572</v>
      </c>
      <c r="G84" s="7">
        <f t="shared" si="31"/>
        <v>16002.910000000002</v>
      </c>
      <c r="H84" s="7">
        <f t="shared" si="31"/>
        <v>0</v>
      </c>
      <c r="I84" s="7">
        <f t="shared" si="31"/>
        <v>8165.25</v>
      </c>
      <c r="J84" s="7">
        <f t="shared" si="31"/>
        <v>2184</v>
      </c>
      <c r="K84" s="7">
        <f t="shared" si="31"/>
        <v>0</v>
      </c>
      <c r="L84" s="7">
        <f t="shared" si="31"/>
        <v>1142.5</v>
      </c>
      <c r="M84" s="7">
        <f t="shared" si="31"/>
        <v>112266</v>
      </c>
      <c r="N84" s="7">
        <f t="shared" si="31"/>
        <v>110.30555555555553</v>
      </c>
      <c r="O84" s="7">
        <f t="shared" si="31"/>
        <v>132676.04999999999</v>
      </c>
      <c r="P84" s="7">
        <f t="shared" si="31"/>
        <v>22838.92</v>
      </c>
      <c r="Q84" s="7">
        <f t="shared" si="31"/>
        <v>1172.172335600907</v>
      </c>
      <c r="R84" s="8">
        <f t="shared" si="5"/>
        <v>375047.15789115644</v>
      </c>
      <c r="S84" s="8">
        <f t="shared" si="6"/>
        <v>181609.02499999999</v>
      </c>
      <c r="T84" s="8">
        <f>2205*R84/(area!D34*2.471)</f>
        <v>101.02387837007181</v>
      </c>
      <c r="U84" s="8">
        <f>2205*S84/(area!D34*2.471)</f>
        <v>48.918776389799554</v>
      </c>
    </row>
    <row r="85" spans="1:21" x14ac:dyDescent="0.2">
      <c r="A85" s="7">
        <f t="shared" si="2"/>
        <v>1996</v>
      </c>
      <c r="B85" s="7">
        <f t="shared" ref="B85:Q85" si="32">B$55*B35/1000</f>
        <v>8229.9</v>
      </c>
      <c r="C85" s="7">
        <f t="shared" si="32"/>
        <v>3210</v>
      </c>
      <c r="D85" s="7">
        <f t="shared" si="32"/>
        <v>22.11</v>
      </c>
      <c r="E85" s="7">
        <f t="shared" si="32"/>
        <v>1452.8</v>
      </c>
      <c r="F85" s="7">
        <f t="shared" si="32"/>
        <v>60962.400000000001</v>
      </c>
      <c r="G85" s="7">
        <f t="shared" si="32"/>
        <v>16002.910000000002</v>
      </c>
      <c r="H85" s="7">
        <f t="shared" si="32"/>
        <v>0</v>
      </c>
      <c r="I85" s="7">
        <f t="shared" si="32"/>
        <v>6531.75</v>
      </c>
      <c r="J85" s="7">
        <f t="shared" si="32"/>
        <v>1888.8</v>
      </c>
      <c r="K85" s="7">
        <f t="shared" si="32"/>
        <v>0</v>
      </c>
      <c r="L85" s="7">
        <f t="shared" si="32"/>
        <v>1015</v>
      </c>
      <c r="M85" s="7">
        <f t="shared" si="32"/>
        <v>104780.5</v>
      </c>
      <c r="N85" s="7">
        <f t="shared" si="32"/>
        <v>125.6111111111111</v>
      </c>
      <c r="O85" s="7">
        <f t="shared" si="32"/>
        <v>114100.35</v>
      </c>
      <c r="P85" s="7">
        <f t="shared" si="32"/>
        <v>14407.09</v>
      </c>
      <c r="Q85" s="7">
        <f t="shared" si="32"/>
        <v>1073.9229024943311</v>
      </c>
      <c r="R85" s="8">
        <f t="shared" si="5"/>
        <v>333803.14401360549</v>
      </c>
      <c r="S85" s="8">
        <f t="shared" si="6"/>
        <v>163435.67499999999</v>
      </c>
      <c r="T85" s="8">
        <f>2205*R85/(area!D35*2.471)</f>
        <v>89.397362754722977</v>
      </c>
      <c r="U85" s="8">
        <f>2205*S85/(area!D35*2.471)</f>
        <v>43.770463481441901</v>
      </c>
    </row>
    <row r="86" spans="1:21" x14ac:dyDescent="0.2">
      <c r="A86" s="7">
        <f t="shared" si="2"/>
        <v>1997</v>
      </c>
      <c r="B86" s="7">
        <f t="shared" ref="B86:Q86" si="33">B$55*B36/1000</f>
        <v>9282</v>
      </c>
      <c r="C86" s="7">
        <f t="shared" si="33"/>
        <v>3685</v>
      </c>
      <c r="D86" s="7">
        <f t="shared" si="33"/>
        <v>20.100000000000001</v>
      </c>
      <c r="E86" s="7">
        <f t="shared" si="33"/>
        <v>1740.8</v>
      </c>
      <c r="F86" s="7">
        <f t="shared" si="33"/>
        <v>57914.400000000001</v>
      </c>
      <c r="G86" s="7">
        <f t="shared" si="33"/>
        <v>15557.990000000002</v>
      </c>
      <c r="H86" s="7">
        <f t="shared" si="33"/>
        <v>0</v>
      </c>
      <c r="I86" s="7">
        <f t="shared" si="33"/>
        <v>7879.5</v>
      </c>
      <c r="J86" s="7">
        <f t="shared" si="33"/>
        <v>2404.8000000000002</v>
      </c>
      <c r="K86" s="7">
        <f t="shared" si="33"/>
        <v>0</v>
      </c>
      <c r="L86" s="7">
        <f t="shared" si="33"/>
        <v>1207.5</v>
      </c>
      <c r="M86" s="7">
        <f t="shared" si="33"/>
        <v>131725</v>
      </c>
      <c r="N86" s="7">
        <f t="shared" si="33"/>
        <v>140.91666666666663</v>
      </c>
      <c r="O86" s="7">
        <f t="shared" si="33"/>
        <v>114985.65</v>
      </c>
      <c r="P86" s="7">
        <f t="shared" si="33"/>
        <v>14179.97</v>
      </c>
      <c r="Q86" s="7">
        <f t="shared" si="33"/>
        <v>1126.1678004535147</v>
      </c>
      <c r="R86" s="8">
        <f t="shared" si="5"/>
        <v>361849.79446712014</v>
      </c>
      <c r="S86" s="8">
        <f t="shared" si="6"/>
        <v>191060.32500000001</v>
      </c>
      <c r="T86" s="8">
        <f>2205*R86/(area!D36*2.471)</f>
        <v>94.860871914303303</v>
      </c>
      <c r="U86" s="8">
        <f>2205*S86/(area!D36*2.471)</f>
        <v>50.087492917940651</v>
      </c>
    </row>
    <row r="87" spans="1:21" x14ac:dyDescent="0.2">
      <c r="A87" s="7">
        <f t="shared" si="2"/>
        <v>1998</v>
      </c>
      <c r="B87" s="7">
        <f t="shared" ref="B87:Q87" si="34">B$55*B37/1000</f>
        <v>8001</v>
      </c>
      <c r="C87" s="7">
        <f t="shared" si="34"/>
        <v>2860</v>
      </c>
      <c r="D87" s="7">
        <f t="shared" si="34"/>
        <v>22.11</v>
      </c>
      <c r="E87" s="7">
        <f t="shared" si="34"/>
        <v>1814.4</v>
      </c>
      <c r="F87" s="7">
        <f t="shared" si="34"/>
        <v>72241.2</v>
      </c>
      <c r="G87" s="7">
        <f t="shared" si="34"/>
        <v>17336.2</v>
      </c>
      <c r="H87" s="7">
        <f t="shared" si="34"/>
        <v>0</v>
      </c>
      <c r="I87" s="7">
        <f t="shared" si="34"/>
        <v>6939</v>
      </c>
      <c r="J87" s="7">
        <f t="shared" si="34"/>
        <v>2258.4</v>
      </c>
      <c r="K87" s="7">
        <f t="shared" si="34"/>
        <v>0</v>
      </c>
      <c r="L87" s="7">
        <f t="shared" si="34"/>
        <v>1365</v>
      </c>
      <c r="M87" s="7">
        <f t="shared" si="34"/>
        <v>128727.5</v>
      </c>
      <c r="N87" s="7">
        <f t="shared" si="34"/>
        <v>156.22222222222223</v>
      </c>
      <c r="O87" s="7">
        <f t="shared" si="34"/>
        <v>88450.05</v>
      </c>
      <c r="P87" s="7">
        <f t="shared" si="34"/>
        <v>21907.06</v>
      </c>
      <c r="Q87" s="7">
        <f t="shared" si="34"/>
        <v>1125.8775510204082</v>
      </c>
      <c r="R87" s="8">
        <f t="shared" si="5"/>
        <v>353204.01977324265</v>
      </c>
      <c r="S87" s="8">
        <f t="shared" si="6"/>
        <v>174382.52499999999</v>
      </c>
      <c r="T87" s="8">
        <f>2205*R87/(area!D37*2.471)</f>
        <v>91.760269301589247</v>
      </c>
      <c r="U87" s="8">
        <f>2205*S87/(area!D37*2.471)</f>
        <v>45.303525893516237</v>
      </c>
    </row>
    <row r="88" spans="1:21" x14ac:dyDescent="0.2">
      <c r="A88" s="7">
        <f t="shared" si="2"/>
        <v>1999</v>
      </c>
      <c r="B88" s="7">
        <f t="shared" ref="B88:Q88" si="35">B$55*B38/1000</f>
        <v>8276.1</v>
      </c>
      <c r="C88" s="7">
        <f t="shared" si="35"/>
        <v>5285</v>
      </c>
      <c r="D88" s="7">
        <f t="shared" si="35"/>
        <v>20.100000000000001</v>
      </c>
      <c r="E88" s="7">
        <f t="shared" si="35"/>
        <v>1740.8</v>
      </c>
      <c r="F88" s="7">
        <f t="shared" si="35"/>
        <v>70412.399999999994</v>
      </c>
      <c r="G88" s="7">
        <f t="shared" si="35"/>
        <v>20447.7</v>
      </c>
      <c r="H88" s="7">
        <f t="shared" si="35"/>
        <v>0</v>
      </c>
      <c r="I88" s="7">
        <f t="shared" si="35"/>
        <v>6246</v>
      </c>
      <c r="J88" s="7">
        <f t="shared" si="35"/>
        <v>2294.4</v>
      </c>
      <c r="K88" s="7">
        <f t="shared" si="35"/>
        <v>0</v>
      </c>
      <c r="L88" s="7">
        <f t="shared" si="35"/>
        <v>1587.5</v>
      </c>
      <c r="M88" s="7">
        <f t="shared" si="35"/>
        <v>128727.5</v>
      </c>
      <c r="N88" s="7">
        <f t="shared" si="35"/>
        <v>171.52777777777777</v>
      </c>
      <c r="O88" s="7">
        <f t="shared" si="35"/>
        <v>98180.55</v>
      </c>
      <c r="P88" s="7">
        <f t="shared" si="35"/>
        <v>25497.56</v>
      </c>
      <c r="Q88" s="7">
        <f t="shared" si="35"/>
        <v>1122.2494331065759</v>
      </c>
      <c r="R88" s="8">
        <f t="shared" si="5"/>
        <v>370009.38721088436</v>
      </c>
      <c r="S88" s="8">
        <f t="shared" si="6"/>
        <v>180460.27499999999</v>
      </c>
      <c r="T88" s="8">
        <f>2205*R88/(area!D38*2.471)</f>
        <v>97.045167530192316</v>
      </c>
      <c r="U88" s="8">
        <f>2205*S88/(area!D38*2.471)</f>
        <v>47.330684640004215</v>
      </c>
    </row>
    <row r="89" spans="1:21" x14ac:dyDescent="0.2">
      <c r="A89" s="7">
        <f t="shared" si="2"/>
        <v>2000</v>
      </c>
      <c r="B89" s="7">
        <f t="shared" ref="B89:Q89" si="36">B$55*B39/1000</f>
        <v>7224</v>
      </c>
      <c r="C89" s="7">
        <f t="shared" si="36"/>
        <v>2800</v>
      </c>
      <c r="D89" s="7">
        <f t="shared" si="36"/>
        <v>18.760000000000002</v>
      </c>
      <c r="E89" s="7">
        <f t="shared" si="36"/>
        <v>1235.2</v>
      </c>
      <c r="F89" s="7">
        <f t="shared" si="36"/>
        <v>55323.6</v>
      </c>
      <c r="G89" s="7">
        <f t="shared" si="36"/>
        <v>17336.2</v>
      </c>
      <c r="H89" s="7">
        <f t="shared" si="36"/>
        <v>0</v>
      </c>
      <c r="I89" s="7">
        <f t="shared" si="36"/>
        <v>5429.25</v>
      </c>
      <c r="J89" s="7">
        <f t="shared" si="36"/>
        <v>1924.8</v>
      </c>
      <c r="K89" s="7">
        <f t="shared" si="36"/>
        <v>0</v>
      </c>
      <c r="L89" s="7">
        <f t="shared" si="36"/>
        <v>1525</v>
      </c>
      <c r="M89" s="7">
        <f t="shared" si="36"/>
        <v>127231.5</v>
      </c>
      <c r="N89" s="7">
        <f t="shared" si="36"/>
        <v>186.83333333333331</v>
      </c>
      <c r="O89" s="7">
        <f t="shared" si="36"/>
        <v>104371.8</v>
      </c>
      <c r="P89" s="7">
        <f t="shared" si="36"/>
        <v>24951.47</v>
      </c>
      <c r="Q89" s="7">
        <f t="shared" si="36"/>
        <v>1097.4331065759638</v>
      </c>
      <c r="R89" s="8">
        <f t="shared" si="5"/>
        <v>350655.84643990931</v>
      </c>
      <c r="S89" s="8">
        <f t="shared" si="6"/>
        <v>180817.4</v>
      </c>
      <c r="T89" s="8">
        <f>2205*R89/(area!D39*2.471)</f>
        <v>92.581678911508945</v>
      </c>
      <c r="U89" s="8">
        <f>2205*S89/(area!D39*2.471)</f>
        <v>47.740194947191959</v>
      </c>
    </row>
    <row r="90" spans="1:21" x14ac:dyDescent="0.2">
      <c r="A90" s="7">
        <f t="shared" si="2"/>
        <v>2001</v>
      </c>
      <c r="B90" s="7">
        <f t="shared" ref="B90:Q90" si="37">B$55*B40/1000</f>
        <v>8916.6</v>
      </c>
      <c r="C90" s="7">
        <f t="shared" si="37"/>
        <v>2860</v>
      </c>
      <c r="D90" s="7">
        <f t="shared" si="37"/>
        <v>20.100000000000001</v>
      </c>
      <c r="E90" s="7">
        <f t="shared" si="37"/>
        <v>1001.6</v>
      </c>
      <c r="F90" s="7">
        <f t="shared" si="37"/>
        <v>61572</v>
      </c>
      <c r="G90" s="7">
        <f t="shared" si="37"/>
        <v>14669.130000000001</v>
      </c>
      <c r="H90" s="7">
        <f t="shared" si="37"/>
        <v>0</v>
      </c>
      <c r="I90" s="7">
        <f t="shared" si="37"/>
        <v>5307.75</v>
      </c>
      <c r="J90" s="7">
        <f t="shared" si="37"/>
        <v>2294.4</v>
      </c>
      <c r="K90" s="7">
        <f t="shared" si="37"/>
        <v>0</v>
      </c>
      <c r="L90" s="7">
        <f t="shared" si="37"/>
        <v>1365</v>
      </c>
      <c r="M90" s="7">
        <f t="shared" si="37"/>
        <v>70350.5</v>
      </c>
      <c r="N90" s="7">
        <f t="shared" si="37"/>
        <v>202.13888888888886</v>
      </c>
      <c r="O90" s="7">
        <f t="shared" si="37"/>
        <v>88007.4</v>
      </c>
      <c r="P90" s="7">
        <f t="shared" si="37"/>
        <v>20634.52</v>
      </c>
      <c r="Q90" s="7">
        <f t="shared" si="37"/>
        <v>1149.0975056689342</v>
      </c>
      <c r="R90" s="8">
        <f t="shared" si="5"/>
        <v>278350.23639455781</v>
      </c>
      <c r="S90" s="8">
        <f t="shared" si="6"/>
        <v>115784.2</v>
      </c>
      <c r="T90" s="8">
        <f>2205*R90/(area!D40*2.471)</f>
        <v>72.962036753824293</v>
      </c>
      <c r="U90" s="8">
        <f>2205*S90/(area!D40*2.471)</f>
        <v>30.349717554891615</v>
      </c>
    </row>
    <row r="91" spans="1:21" x14ac:dyDescent="0.2">
      <c r="A91" s="7">
        <f t="shared" si="2"/>
        <v>2002</v>
      </c>
      <c r="B91" s="7">
        <f t="shared" ref="B91:Q91" si="38">B$55*B41/1000</f>
        <v>8322.2999999999993</v>
      </c>
      <c r="C91" s="7">
        <f t="shared" si="38"/>
        <v>6290</v>
      </c>
      <c r="D91" s="7">
        <f t="shared" si="38"/>
        <v>25.46</v>
      </c>
      <c r="E91" s="7">
        <f t="shared" si="38"/>
        <v>1414.4</v>
      </c>
      <c r="F91" s="7">
        <f t="shared" si="38"/>
        <v>65840.399999999994</v>
      </c>
      <c r="G91" s="7">
        <f t="shared" si="38"/>
        <v>17780.63</v>
      </c>
      <c r="H91" s="7">
        <f t="shared" si="38"/>
        <v>0</v>
      </c>
      <c r="I91" s="7">
        <f t="shared" si="38"/>
        <v>4817.25</v>
      </c>
      <c r="J91" s="7">
        <f t="shared" si="38"/>
        <v>2479.1999999999998</v>
      </c>
      <c r="K91" s="7">
        <f t="shared" si="38"/>
        <v>0</v>
      </c>
      <c r="L91" s="7">
        <f t="shared" si="38"/>
        <v>1190</v>
      </c>
      <c r="M91" s="7">
        <f t="shared" si="38"/>
        <v>104780.5</v>
      </c>
      <c r="N91" s="7">
        <f t="shared" si="38"/>
        <v>217.4444444444444</v>
      </c>
      <c r="O91" s="7">
        <f t="shared" si="38"/>
        <v>91989.3</v>
      </c>
      <c r="P91" s="7">
        <f t="shared" si="38"/>
        <v>22907.39</v>
      </c>
      <c r="Q91" s="7">
        <f t="shared" si="38"/>
        <v>1010.6485260770975</v>
      </c>
      <c r="R91" s="8">
        <f t="shared" si="5"/>
        <v>329064.92297052155</v>
      </c>
      <c r="S91" s="8">
        <f t="shared" si="6"/>
        <v>153920.15</v>
      </c>
      <c r="T91" s="8">
        <f>2205*R91/(area!D41*2.471)</f>
        <v>86.807463806283735</v>
      </c>
      <c r="U91" s="8">
        <f>2205*S91/(area!D41*2.471)</f>
        <v>40.604199711008739</v>
      </c>
    </row>
    <row r="92" spans="1:21" x14ac:dyDescent="0.2">
      <c r="A92" s="7">
        <f t="shared" si="2"/>
        <v>2003</v>
      </c>
      <c r="B92" s="7">
        <f t="shared" ref="B92:Q92" si="39">B$55*B42/1000</f>
        <v>7406.7</v>
      </c>
      <c r="C92" s="7">
        <f t="shared" si="39"/>
        <v>4875</v>
      </c>
      <c r="D92" s="7">
        <f t="shared" si="39"/>
        <v>18.760000000000002</v>
      </c>
      <c r="E92" s="7">
        <f t="shared" si="39"/>
        <v>1305.5999999999999</v>
      </c>
      <c r="F92" s="7">
        <f t="shared" si="39"/>
        <v>66754.8</v>
      </c>
      <c r="G92" s="7">
        <f t="shared" si="39"/>
        <v>20447.7</v>
      </c>
      <c r="H92" s="7">
        <f t="shared" si="39"/>
        <v>0</v>
      </c>
      <c r="I92" s="7">
        <f t="shared" si="39"/>
        <v>4776.75</v>
      </c>
      <c r="J92" s="7">
        <f t="shared" si="39"/>
        <v>2961.6</v>
      </c>
      <c r="K92" s="7">
        <f t="shared" si="39"/>
        <v>0</v>
      </c>
      <c r="L92" s="7">
        <f t="shared" si="39"/>
        <v>1525</v>
      </c>
      <c r="M92" s="7">
        <f t="shared" si="39"/>
        <v>95051</v>
      </c>
      <c r="N92" s="7">
        <f t="shared" si="39"/>
        <v>232.75</v>
      </c>
      <c r="O92" s="7">
        <f t="shared" si="39"/>
        <v>106140.45</v>
      </c>
      <c r="P92" s="7">
        <f t="shared" si="39"/>
        <v>37042.269999999997</v>
      </c>
      <c r="Q92" s="7">
        <f t="shared" si="39"/>
        <v>1306.122448979592</v>
      </c>
      <c r="R92" s="8">
        <f t="shared" si="5"/>
        <v>349844.50244897959</v>
      </c>
      <c r="S92" s="8">
        <f t="shared" si="6"/>
        <v>150558.72500000001</v>
      </c>
      <c r="T92" s="8">
        <f>2205*R92/(area!D42*2.471)</f>
        <v>91.47005268028731</v>
      </c>
      <c r="U92" s="8">
        <f>2205*S92/(area!D42*2.471)</f>
        <v>39.36495903415063</v>
      </c>
    </row>
    <row r="93" spans="1:21" x14ac:dyDescent="0.2">
      <c r="A93" s="7">
        <f t="shared" si="2"/>
        <v>2004</v>
      </c>
      <c r="B93" s="7">
        <f t="shared" ref="B93:Q93" si="40">B$55*B43/1000</f>
        <v>7131.6</v>
      </c>
      <c r="C93" s="7">
        <f t="shared" si="40"/>
        <v>6270</v>
      </c>
      <c r="D93" s="7">
        <f t="shared" si="40"/>
        <v>0</v>
      </c>
      <c r="E93" s="7">
        <f t="shared" si="40"/>
        <v>1488</v>
      </c>
      <c r="F93" s="7">
        <f t="shared" si="40"/>
        <v>64010.400000000001</v>
      </c>
      <c r="G93" s="7">
        <f t="shared" si="40"/>
        <v>21337.05</v>
      </c>
      <c r="H93" s="7">
        <f t="shared" si="40"/>
        <v>0</v>
      </c>
      <c r="I93" s="7">
        <f t="shared" si="40"/>
        <v>4410</v>
      </c>
      <c r="J93" s="7">
        <f t="shared" si="40"/>
        <v>2592</v>
      </c>
      <c r="K93" s="7">
        <f t="shared" si="40"/>
        <v>0</v>
      </c>
      <c r="L93" s="7">
        <f t="shared" si="40"/>
        <v>1650</v>
      </c>
      <c r="M93" s="7">
        <f t="shared" si="40"/>
        <v>136213</v>
      </c>
      <c r="N93" s="7">
        <f t="shared" si="40"/>
        <v>248.05555555555554</v>
      </c>
      <c r="O93" s="7">
        <f t="shared" si="40"/>
        <v>102603.15</v>
      </c>
      <c r="P93" s="7">
        <f t="shared" si="40"/>
        <v>27997.55</v>
      </c>
      <c r="Q93" s="7">
        <f t="shared" si="40"/>
        <v>1143.2925170068029</v>
      </c>
      <c r="R93" s="8">
        <f t="shared" si="5"/>
        <v>377094.09807256237</v>
      </c>
      <c r="S93" s="8">
        <f t="shared" si="6"/>
        <v>190649.57500000001</v>
      </c>
      <c r="T93" s="8">
        <f>2205*R93/(area!D43*2.471)</f>
        <v>99.477364800814541</v>
      </c>
      <c r="U93" s="8">
        <f>2205*S93/(area!D43*2.471)</f>
        <v>50.293328424742015</v>
      </c>
    </row>
    <row r="94" spans="1:21" x14ac:dyDescent="0.2">
      <c r="A94" s="7">
        <f t="shared" si="2"/>
        <v>2005</v>
      </c>
      <c r="B94" s="7">
        <f t="shared" ref="B94:Q94" si="41">B$55*B44/1000</f>
        <v>6127.8</v>
      </c>
      <c r="C94" s="7">
        <f t="shared" si="41"/>
        <v>8960</v>
      </c>
      <c r="D94" s="7">
        <f t="shared" si="41"/>
        <v>0</v>
      </c>
      <c r="E94" s="7">
        <f t="shared" si="41"/>
        <v>796.8</v>
      </c>
      <c r="F94" s="7">
        <f t="shared" si="41"/>
        <v>69193.2</v>
      </c>
      <c r="G94" s="7">
        <f t="shared" si="41"/>
        <v>21181.23</v>
      </c>
      <c r="H94" s="7">
        <f t="shared" si="41"/>
        <v>0</v>
      </c>
      <c r="I94" s="7">
        <f t="shared" si="41"/>
        <v>3879</v>
      </c>
      <c r="J94" s="7">
        <f t="shared" si="41"/>
        <v>2498.4</v>
      </c>
      <c r="K94" s="7">
        <f t="shared" si="41"/>
        <v>0</v>
      </c>
      <c r="L94" s="7">
        <f t="shared" si="41"/>
        <v>1397.5</v>
      </c>
      <c r="M94" s="7">
        <f t="shared" si="41"/>
        <v>142202.5</v>
      </c>
      <c r="N94" s="7">
        <f t="shared" si="41"/>
        <v>263.36111111111114</v>
      </c>
      <c r="O94" s="7">
        <f t="shared" si="41"/>
        <v>98623.2</v>
      </c>
      <c r="P94" s="7">
        <f t="shared" si="41"/>
        <v>29450.45</v>
      </c>
      <c r="Q94" s="7">
        <f t="shared" si="41"/>
        <v>896.43537414965988</v>
      </c>
      <c r="R94" s="8">
        <f t="shared" si="5"/>
        <v>385469.87648526079</v>
      </c>
      <c r="S94" s="8">
        <f t="shared" si="6"/>
        <v>195994.1</v>
      </c>
      <c r="T94" s="8">
        <f>2205*R94/(area!D44*2.471)</f>
        <v>100.24417978048349</v>
      </c>
      <c r="U94" s="8">
        <f>2205*S94/(area!D44*2.471)</f>
        <v>50.969658058520984</v>
      </c>
    </row>
    <row r="95" spans="1:21" x14ac:dyDescent="0.2">
      <c r="A95" s="7">
        <f t="shared" si="2"/>
        <v>2006</v>
      </c>
      <c r="B95" s="7">
        <f t="shared" ref="B95:Q95" si="42">B$55*B45/1000</f>
        <v>6104.7</v>
      </c>
      <c r="C95" s="7">
        <f t="shared" si="42"/>
        <v>7295</v>
      </c>
      <c r="D95" s="7">
        <f t="shared" si="42"/>
        <v>0</v>
      </c>
      <c r="E95" s="7">
        <f t="shared" si="42"/>
        <v>454.4</v>
      </c>
      <c r="F95" s="7">
        <f t="shared" si="42"/>
        <v>70412.399999999994</v>
      </c>
      <c r="G95" s="7">
        <f t="shared" si="42"/>
        <v>24004.12</v>
      </c>
      <c r="H95" s="7">
        <f t="shared" si="42"/>
        <v>0</v>
      </c>
      <c r="I95" s="7">
        <f t="shared" si="42"/>
        <v>3775.5</v>
      </c>
      <c r="J95" s="7">
        <f t="shared" si="42"/>
        <v>2721.6</v>
      </c>
      <c r="K95" s="7">
        <f t="shared" si="42"/>
        <v>0</v>
      </c>
      <c r="L95" s="7">
        <f t="shared" si="42"/>
        <v>1142.5</v>
      </c>
      <c r="M95" s="7">
        <f t="shared" si="42"/>
        <v>146690.5</v>
      </c>
      <c r="N95" s="7">
        <f t="shared" si="42"/>
        <v>278.66666666666663</v>
      </c>
      <c r="O95" s="7">
        <f t="shared" si="42"/>
        <v>117639.6</v>
      </c>
      <c r="P95" s="7">
        <f t="shared" si="42"/>
        <v>43767.360000000001</v>
      </c>
      <c r="Q95" s="7">
        <f t="shared" si="42"/>
        <v>1091.9183673469388</v>
      </c>
      <c r="R95" s="8">
        <f t="shared" si="5"/>
        <v>425378.2650340136</v>
      </c>
      <c r="S95" s="8">
        <f t="shared" si="6"/>
        <v>209157.8</v>
      </c>
      <c r="T95" s="8">
        <f>2205*R95/(area!D45*2.471)</f>
        <v>111.25154918611196</v>
      </c>
      <c r="U95" s="8">
        <f>2205*S95/(area!D45*2.471)</f>
        <v>54.702205512306442</v>
      </c>
    </row>
    <row r="96" spans="1:21" x14ac:dyDescent="0.2">
      <c r="A96" s="7">
        <f t="shared" si="2"/>
        <v>2007</v>
      </c>
      <c r="B96" s="7">
        <f t="shared" ref="B96:Q96" si="43">B$55*B46/1000</f>
        <v>4571.7</v>
      </c>
      <c r="C96" s="7">
        <f t="shared" si="43"/>
        <v>5385</v>
      </c>
      <c r="D96" s="7">
        <f t="shared" si="43"/>
        <v>0</v>
      </c>
      <c r="E96" s="7">
        <f t="shared" si="43"/>
        <v>1209.5999999999999</v>
      </c>
      <c r="F96" s="7">
        <f t="shared" si="43"/>
        <v>83823.600000000006</v>
      </c>
      <c r="G96" s="7">
        <f t="shared" si="43"/>
        <v>21337.05</v>
      </c>
      <c r="H96" s="7">
        <f t="shared" si="43"/>
        <v>0</v>
      </c>
      <c r="I96" s="7">
        <f t="shared" si="43"/>
        <v>3307.5</v>
      </c>
      <c r="J96" s="7">
        <f t="shared" si="43"/>
        <v>2109.6</v>
      </c>
      <c r="K96" s="7">
        <f t="shared" si="43"/>
        <v>0</v>
      </c>
      <c r="L96" s="7">
        <f t="shared" si="43"/>
        <v>1080</v>
      </c>
      <c r="M96" s="7">
        <f t="shared" si="43"/>
        <v>110016.5</v>
      </c>
      <c r="N96" s="7">
        <f t="shared" si="43"/>
        <v>293.97222222222217</v>
      </c>
      <c r="O96" s="7">
        <f t="shared" si="43"/>
        <v>100834.5</v>
      </c>
      <c r="P96" s="7">
        <f t="shared" si="43"/>
        <v>24088.080000000002</v>
      </c>
      <c r="Q96" s="7">
        <f t="shared" si="43"/>
        <v>747.10204081632662</v>
      </c>
      <c r="R96" s="8">
        <f t="shared" si="5"/>
        <v>358804.20426303858</v>
      </c>
      <c r="S96" s="8">
        <f t="shared" si="6"/>
        <v>163126.25</v>
      </c>
      <c r="T96" s="8">
        <f>2205*R96/(area!D46*2.471)</f>
        <v>92.725822049292674</v>
      </c>
      <c r="U96" s="8">
        <f>2205*S96/(area!D46*2.471)</f>
        <v>42.156740220300151</v>
      </c>
    </row>
    <row r="97" spans="1:21" x14ac:dyDescent="0.2">
      <c r="A97" s="7">
        <f t="shared" si="2"/>
        <v>2008</v>
      </c>
      <c r="B97" s="7">
        <f t="shared" ref="B97:Q97" si="44">B$55*B47/1000</f>
        <v>4023.6</v>
      </c>
      <c r="C97" s="7">
        <f t="shared" si="44"/>
        <v>6385</v>
      </c>
      <c r="D97" s="7">
        <f t="shared" si="44"/>
        <v>0</v>
      </c>
      <c r="E97" s="7">
        <f t="shared" si="44"/>
        <v>1596.8</v>
      </c>
      <c r="F97" s="7">
        <f t="shared" si="44"/>
        <v>82909.2</v>
      </c>
      <c r="G97" s="7">
        <f t="shared" si="44"/>
        <v>24892.98</v>
      </c>
      <c r="H97" s="7">
        <f t="shared" si="44"/>
        <v>0</v>
      </c>
      <c r="I97" s="7">
        <f t="shared" si="44"/>
        <v>2857.5</v>
      </c>
      <c r="J97" s="7">
        <f t="shared" si="44"/>
        <v>1629.6</v>
      </c>
      <c r="K97" s="7">
        <f t="shared" si="44"/>
        <v>0</v>
      </c>
      <c r="L97" s="7">
        <f t="shared" si="44"/>
        <v>1142.5</v>
      </c>
      <c r="M97" s="7">
        <f t="shared" si="44"/>
        <v>136213</v>
      </c>
      <c r="N97" s="7">
        <f t="shared" si="44"/>
        <v>309.27777777777771</v>
      </c>
      <c r="O97" s="7">
        <f t="shared" si="44"/>
        <v>113217</v>
      </c>
      <c r="P97" s="7">
        <f t="shared" si="44"/>
        <v>50153.440000000002</v>
      </c>
      <c r="Q97" s="7">
        <f t="shared" si="44"/>
        <v>1123.8458049886622</v>
      </c>
      <c r="R97" s="8">
        <f t="shared" si="5"/>
        <v>426453.74358276644</v>
      </c>
      <c r="S97" s="8">
        <f t="shared" si="6"/>
        <v>196014</v>
      </c>
      <c r="T97" s="8">
        <f>2205*R97/(area!D47*2.471)</f>
        <v>110.55505060236675</v>
      </c>
      <c r="U97" s="8">
        <f>2205*S97/(area!D47*2.471)</f>
        <v>50.815212704461864</v>
      </c>
    </row>
    <row r="98" spans="1:21" x14ac:dyDescent="0.2">
      <c r="A98" s="7">
        <f t="shared" si="2"/>
        <v>2009</v>
      </c>
      <c r="B98" s="7">
        <f t="shared" ref="B98:Q98" si="45">B$55*B48/1000</f>
        <v>4960.2</v>
      </c>
      <c r="C98" s="7">
        <f t="shared" si="45"/>
        <v>4015</v>
      </c>
      <c r="D98" s="7">
        <f t="shared" si="45"/>
        <v>0</v>
      </c>
      <c r="E98" s="7">
        <f t="shared" si="45"/>
        <v>1430.4</v>
      </c>
      <c r="F98" s="7">
        <f t="shared" si="45"/>
        <v>79251.600000000006</v>
      </c>
      <c r="G98" s="7">
        <f t="shared" si="45"/>
        <v>27871.200000000004</v>
      </c>
      <c r="H98" s="7">
        <f t="shared" si="45"/>
        <v>0</v>
      </c>
      <c r="I98" s="7">
        <f t="shared" si="45"/>
        <v>3051</v>
      </c>
      <c r="J98" s="7">
        <f t="shared" si="45"/>
        <v>1915.2</v>
      </c>
      <c r="K98" s="7">
        <f t="shared" si="45"/>
        <v>0</v>
      </c>
      <c r="L98" s="7">
        <f t="shared" si="45"/>
        <v>940</v>
      </c>
      <c r="M98" s="7">
        <f t="shared" si="45"/>
        <v>148186.5</v>
      </c>
      <c r="N98" s="7">
        <f t="shared" si="45"/>
        <v>324.58333333333326</v>
      </c>
      <c r="O98" s="7">
        <f t="shared" si="45"/>
        <v>102603.15</v>
      </c>
      <c r="P98" s="7">
        <f t="shared" si="45"/>
        <v>35211.949999999997</v>
      </c>
      <c r="Q98" s="7">
        <f t="shared" si="45"/>
        <v>1135.7460317460318</v>
      </c>
      <c r="R98" s="8">
        <f t="shared" si="5"/>
        <v>410896.52936507942</v>
      </c>
      <c r="S98" s="8">
        <f t="shared" si="6"/>
        <v>201495.57500000001</v>
      </c>
      <c r="T98" s="8">
        <f>2205*R98/(area!D48*2.471)</f>
        <v>106.17692156310393</v>
      </c>
      <c r="U98" s="8">
        <f>2205*S98/(area!D48*2.471)</f>
        <v>52.067073662427816</v>
      </c>
    </row>
    <row r="99" spans="1:21" x14ac:dyDescent="0.2">
      <c r="A99" s="7">
        <v>2010</v>
      </c>
      <c r="B99" s="7">
        <f t="shared" ref="B99:Q99" si="46">B$55*B49/1000</f>
        <v>5623.8</v>
      </c>
      <c r="C99" s="7">
        <f t="shared" si="46"/>
        <v>6930</v>
      </c>
      <c r="D99" s="7">
        <f t="shared" si="46"/>
        <v>0</v>
      </c>
      <c r="E99" s="7">
        <f t="shared" si="46"/>
        <v>2416</v>
      </c>
      <c r="F99" s="7">
        <f t="shared" si="46"/>
        <v>96931.199999999997</v>
      </c>
      <c r="G99" s="7">
        <f t="shared" si="46"/>
        <v>22981.49</v>
      </c>
      <c r="H99" s="7">
        <f t="shared" si="46"/>
        <v>0</v>
      </c>
      <c r="I99" s="7">
        <f t="shared" si="46"/>
        <v>3143.25</v>
      </c>
      <c r="J99" s="7">
        <f t="shared" si="46"/>
        <v>1814.4</v>
      </c>
      <c r="K99" s="7">
        <f t="shared" si="46"/>
        <v>0</v>
      </c>
      <c r="L99" s="7">
        <f t="shared" si="46"/>
        <v>1015</v>
      </c>
      <c r="M99" s="7">
        <f t="shared" si="46"/>
        <v>172139</v>
      </c>
      <c r="N99" s="7">
        <f t="shared" si="46"/>
        <v>339.88888888888886</v>
      </c>
      <c r="O99" s="7">
        <f t="shared" si="46"/>
        <v>101717.85</v>
      </c>
      <c r="P99" s="7">
        <f t="shared" si="46"/>
        <v>34042.949999999997</v>
      </c>
      <c r="Q99" s="7">
        <f t="shared" si="46"/>
        <v>1185.6689342403629</v>
      </c>
      <c r="R99" s="8">
        <f t="shared" si="5"/>
        <v>450280.49782312923</v>
      </c>
      <c r="S99" s="8">
        <f t="shared" si="6"/>
        <v>226462.92499999999</v>
      </c>
      <c r="T99" s="8">
        <f>2205*R99/(area!D49*2.471)</f>
        <v>116.57505382124813</v>
      </c>
      <c r="U99" s="8">
        <f>2205*S99/(area!D49*2.471)</f>
        <v>58.629960209296492</v>
      </c>
    </row>
    <row r="100" spans="1:21" x14ac:dyDescent="0.2">
      <c r="A100" s="7">
        <v>2011</v>
      </c>
      <c r="B100" s="7">
        <f t="shared" ref="B100:Q100" si="47">B$55*B50/1000</f>
        <v>3383.1</v>
      </c>
      <c r="C100" s="7">
        <f t="shared" si="47"/>
        <v>3860</v>
      </c>
      <c r="D100" s="7">
        <f t="shared" si="47"/>
        <v>0</v>
      </c>
      <c r="E100" s="7">
        <f t="shared" si="47"/>
        <v>2358.4</v>
      </c>
      <c r="F100" s="7">
        <f t="shared" si="47"/>
        <v>92664</v>
      </c>
      <c r="G100" s="7">
        <f t="shared" si="47"/>
        <v>20892.62</v>
      </c>
      <c r="H100" s="7">
        <f t="shared" si="47"/>
        <v>0</v>
      </c>
      <c r="I100" s="7">
        <f t="shared" si="47"/>
        <v>2475</v>
      </c>
      <c r="J100" s="7">
        <f t="shared" si="47"/>
        <v>1545.6</v>
      </c>
      <c r="K100" s="7">
        <f t="shared" si="47"/>
        <v>0</v>
      </c>
      <c r="L100" s="7">
        <f t="shared" si="47"/>
        <v>780</v>
      </c>
      <c r="M100" s="7">
        <f t="shared" si="47"/>
        <v>175433.5</v>
      </c>
      <c r="N100" s="7">
        <f t="shared" si="47"/>
        <v>355.19444444444446</v>
      </c>
      <c r="O100" s="7">
        <f t="shared" si="47"/>
        <v>90218.7</v>
      </c>
      <c r="P100" s="7">
        <f t="shared" si="47"/>
        <v>40211.93</v>
      </c>
      <c r="Q100" s="7">
        <f t="shared" si="47"/>
        <v>927.05668934240362</v>
      </c>
      <c r="R100" s="8">
        <f t="shared" si="5"/>
        <v>435105.10113378684</v>
      </c>
      <c r="S100" s="8">
        <f t="shared" si="6"/>
        <v>222472.85</v>
      </c>
      <c r="T100" s="8">
        <f>2205*R100/(area!D50*2.471)</f>
        <v>112.94793690047894</v>
      </c>
      <c r="U100" s="8">
        <f>2205*S100/(area!D50*2.471)</f>
        <v>57.751217713587231</v>
      </c>
    </row>
    <row r="101" spans="1:21" x14ac:dyDescent="0.2">
      <c r="A101" s="7">
        <v>2012</v>
      </c>
      <c r="B101" s="7">
        <f t="shared" ref="B101:Q102" si="48">B$55*B51/1000</f>
        <v>3475.5</v>
      </c>
      <c r="C101" s="7">
        <f t="shared" si="48"/>
        <v>5895</v>
      </c>
      <c r="D101" s="7">
        <f t="shared" si="48"/>
        <v>0</v>
      </c>
      <c r="E101" s="7">
        <f t="shared" si="48"/>
        <v>1958.4</v>
      </c>
      <c r="F101" s="7">
        <f t="shared" si="48"/>
        <v>103179.6</v>
      </c>
      <c r="G101" s="7">
        <f t="shared" si="48"/>
        <v>24004.12</v>
      </c>
      <c r="H101" s="7">
        <f t="shared" si="48"/>
        <v>0</v>
      </c>
      <c r="I101" s="7">
        <f t="shared" si="48"/>
        <v>2430</v>
      </c>
      <c r="J101" s="7">
        <f t="shared" si="48"/>
        <v>1461.6</v>
      </c>
      <c r="K101" s="7">
        <f t="shared" si="48"/>
        <v>0</v>
      </c>
      <c r="L101" s="7">
        <f t="shared" si="48"/>
        <v>730</v>
      </c>
      <c r="M101" s="7">
        <f t="shared" si="48"/>
        <v>187104.5</v>
      </c>
      <c r="N101" s="7">
        <f t="shared" si="48"/>
        <v>370.5</v>
      </c>
      <c r="O101" s="7">
        <f t="shared" si="48"/>
        <v>71557.2</v>
      </c>
      <c r="P101" s="7">
        <f t="shared" si="48"/>
        <v>31452.78</v>
      </c>
      <c r="Q101" s="7">
        <f t="shared" si="48"/>
        <v>1089.1609977324263</v>
      </c>
      <c r="R101" s="8">
        <f t="shared" si="5"/>
        <v>434708.36099773238</v>
      </c>
      <c r="S101" s="8">
        <f t="shared" si="6"/>
        <v>225830.6</v>
      </c>
      <c r="T101" s="8">
        <f>2205*R101/(area!D51*2.471)</f>
        <v>112.81494945417214</v>
      </c>
      <c r="U101" s="8">
        <f>2205*S101/(area!D51*2.471)</f>
        <v>58.607264110888046</v>
      </c>
    </row>
    <row r="102" spans="1:21" x14ac:dyDescent="0.2">
      <c r="A102" s="7">
        <v>2013</v>
      </c>
      <c r="B102" s="7">
        <f t="shared" si="48"/>
        <v>2826.6</v>
      </c>
      <c r="C102" s="7">
        <f t="shared" si="48"/>
        <v>4150</v>
      </c>
      <c r="D102" s="7">
        <f t="shared" si="48"/>
        <v>0</v>
      </c>
      <c r="E102" s="7">
        <f t="shared" si="48"/>
        <v>1414.4</v>
      </c>
      <c r="F102" s="7">
        <f t="shared" si="48"/>
        <v>108087.6</v>
      </c>
      <c r="G102" s="7">
        <f t="shared" si="48"/>
        <v>23959.53</v>
      </c>
      <c r="H102" s="7">
        <f t="shared" si="48"/>
        <v>0</v>
      </c>
      <c r="I102" s="7">
        <f t="shared" si="48"/>
        <v>2164.5</v>
      </c>
      <c r="J102" s="7">
        <f t="shared" si="48"/>
        <v>1392</v>
      </c>
      <c r="K102" s="7">
        <f t="shared" si="48"/>
        <v>0</v>
      </c>
      <c r="L102" s="7">
        <f t="shared" si="48"/>
        <v>727.5</v>
      </c>
      <c r="M102" s="7">
        <f t="shared" si="48"/>
        <v>169295.5</v>
      </c>
      <c r="N102" s="7">
        <f t="shared" si="48"/>
        <v>339.88888888888886</v>
      </c>
      <c r="O102" s="7">
        <f t="shared" si="48"/>
        <v>85796.1</v>
      </c>
      <c r="P102" s="7">
        <f t="shared" si="48"/>
        <v>39938.050000000003</v>
      </c>
      <c r="Q102" s="7">
        <f t="shared" si="48"/>
        <v>1224.5623582766441</v>
      </c>
      <c r="R102" s="8">
        <f t="shared" si="5"/>
        <v>441316.23124716547</v>
      </c>
      <c r="S102" s="8">
        <f t="shared" si="6"/>
        <v>214268.55</v>
      </c>
      <c r="T102" s="8">
        <f>2205*R102/(area!D52*2.471)</f>
        <v>114.71361777936882</v>
      </c>
      <c r="U102" s="8">
        <f>2205*S102/(area!D52*2.471)</f>
        <v>55.695935944566394</v>
      </c>
    </row>
    <row r="103" spans="1:21" x14ac:dyDescent="0.2">
      <c r="B103" s="7"/>
      <c r="C103" s="7"/>
      <c r="D103" s="7"/>
      <c r="E103" s="7"/>
      <c r="F103" s="7"/>
      <c r="G103" s="7"/>
      <c r="H103" s="7"/>
      <c r="I103" s="7"/>
      <c r="J103" s="7"/>
      <c r="K103" s="7"/>
      <c r="L103" s="7"/>
      <c r="M103" s="7"/>
      <c r="N103" s="7"/>
      <c r="O103" s="7"/>
      <c r="P103" s="7"/>
      <c r="Q103" s="7"/>
      <c r="R103" s="8"/>
      <c r="S103" s="8"/>
      <c r="T103" s="8"/>
      <c r="U103" s="8"/>
    </row>
    <row r="104" spans="1:21" x14ac:dyDescent="0.2">
      <c r="B104" s="7"/>
      <c r="C104" s="7"/>
      <c r="D104" s="7"/>
      <c r="E104" s="7"/>
      <c r="F104" s="7"/>
      <c r="G104" s="7"/>
      <c r="H104" s="7"/>
      <c r="I104" s="7"/>
      <c r="J104" s="7"/>
      <c r="K104" s="7"/>
      <c r="L104" s="7"/>
      <c r="M104" s="7"/>
      <c r="N104" s="7"/>
      <c r="O104" s="7"/>
      <c r="P104" s="7"/>
      <c r="Q104" s="7"/>
      <c r="R104" s="8"/>
      <c r="S104" s="8"/>
      <c r="T104" s="8"/>
      <c r="U104" s="8"/>
    </row>
    <row r="105" spans="1:21" x14ac:dyDescent="0.2">
      <c r="B105" s="7"/>
      <c r="C105" s="7"/>
      <c r="D105" s="7"/>
      <c r="E105" s="7"/>
      <c r="F105" s="7"/>
      <c r="G105" s="7"/>
      <c r="H105" s="7"/>
      <c r="I105" s="7"/>
      <c r="J105" s="7"/>
      <c r="K105" s="7"/>
      <c r="L105" s="7"/>
      <c r="M105" s="7"/>
      <c r="N105" s="7"/>
      <c r="O105" s="7"/>
      <c r="P105" s="7"/>
      <c r="Q105" s="7"/>
      <c r="R105" s="8"/>
      <c r="S105" s="8"/>
      <c r="T105" s="8"/>
      <c r="U105" s="8"/>
    </row>
    <row r="106" spans="1:21" ht="25.5" x14ac:dyDescent="0.35">
      <c r="A106" s="9" t="s">
        <v>96</v>
      </c>
      <c r="Q106" s="7"/>
      <c r="R106" s="8"/>
      <c r="S106" s="8"/>
    </row>
    <row r="107" spans="1:21" x14ac:dyDescent="0.2">
      <c r="A107" s="15" t="s">
        <v>20</v>
      </c>
      <c r="B107" s="16">
        <f>Coefficients!C5</f>
        <v>8.3000000000000007</v>
      </c>
      <c r="C107" s="16">
        <f>Coefficients!D5</f>
        <v>13</v>
      </c>
      <c r="D107" s="16">
        <f>Coefficients!E5</f>
        <v>2.5190000000000001</v>
      </c>
      <c r="E107" s="16">
        <f>Coefficients!F5</f>
        <v>16.0142144</v>
      </c>
      <c r="F107" s="16">
        <f>Coefficients!G5</f>
        <v>6.84</v>
      </c>
      <c r="G107" s="16">
        <f>Coefficients!H5</f>
        <v>1.6</v>
      </c>
      <c r="H107" s="16">
        <f>Coefficients!I5</f>
        <v>13</v>
      </c>
      <c r="I107" s="16">
        <f>Coefficients!J5</f>
        <v>8.5500000000000007</v>
      </c>
      <c r="J107" s="16">
        <f>Coefficients!K5</f>
        <v>8.8000000000000007</v>
      </c>
      <c r="K107" s="16">
        <f>Coefficients!L5</f>
        <v>8.3814000000000011</v>
      </c>
      <c r="L107" s="16">
        <f>Coefficients!M5</f>
        <v>8.1999999999999993</v>
      </c>
      <c r="M107" s="16">
        <f>Coefficients!N5</f>
        <v>12</v>
      </c>
      <c r="N107" s="16">
        <f>Coefficients!O5</f>
        <v>1.1000000000000001</v>
      </c>
      <c r="O107" s="16">
        <f>Coefficients!P5</f>
        <v>5.75</v>
      </c>
      <c r="P107" s="16">
        <f>Coefficients!Q5</f>
        <v>8</v>
      </c>
      <c r="Q107" s="16">
        <f>Coefficients!R5</f>
        <v>1.2</v>
      </c>
    </row>
    <row r="109" spans="1:21" x14ac:dyDescent="0.2">
      <c r="A109" t="s">
        <v>19</v>
      </c>
      <c r="B109" t="str">
        <f>B57</f>
        <v>Barley</v>
      </c>
      <c r="C109" t="str">
        <f t="shared" ref="C109:Q109" si="49">C57</f>
        <v>Beans, dry</v>
      </c>
      <c r="D109" t="str">
        <f t="shared" si="49"/>
        <v>Buckwheat</v>
      </c>
      <c r="E109" t="str">
        <f t="shared" si="49"/>
        <v>Canola</v>
      </c>
      <c r="F109" t="str">
        <f t="shared" si="49"/>
        <v>Corn for grain</v>
      </c>
      <c r="G109" t="str">
        <f t="shared" si="49"/>
        <v>Corn, fodder</v>
      </c>
      <c r="H109" t="str">
        <f t="shared" si="49"/>
        <v>Flaxseed</v>
      </c>
      <c r="I109" t="str">
        <f t="shared" si="49"/>
        <v>Mixed grains</v>
      </c>
      <c r="J109" t="str">
        <f t="shared" si="49"/>
        <v>Oats</v>
      </c>
      <c r="K109" t="str">
        <f t="shared" si="49"/>
        <v>Peas, dry</v>
      </c>
      <c r="L109" t="str">
        <f t="shared" si="49"/>
        <v>Rye, all</v>
      </c>
      <c r="M109" t="str">
        <f t="shared" si="49"/>
        <v>Soybeans</v>
      </c>
      <c r="N109" t="str">
        <f t="shared" si="49"/>
        <v>Sugar beets</v>
      </c>
      <c r="O109" t="str">
        <f t="shared" si="49"/>
        <v>Tame hay</v>
      </c>
      <c r="P109" t="str">
        <f t="shared" si="49"/>
        <v>Wheat, all</v>
      </c>
      <c r="Q109" t="str">
        <f t="shared" si="49"/>
        <v>Potato</v>
      </c>
    </row>
    <row r="110" spans="1:21" x14ac:dyDescent="0.2">
      <c r="A110">
        <f t="shared" ref="A110:A150" si="50">A8</f>
        <v>1969</v>
      </c>
      <c r="B110" s="7">
        <f>B$107*B8/1000</f>
        <v>2846.0700000000006</v>
      </c>
      <c r="C110" s="7">
        <f t="shared" ref="C110:Q110" si="51">C$107*C8/1000</f>
        <v>683.8</v>
      </c>
      <c r="D110" s="7">
        <f t="shared" si="51"/>
        <v>18.26275</v>
      </c>
      <c r="E110" s="7">
        <f t="shared" si="51"/>
        <v>0</v>
      </c>
      <c r="F110" s="7">
        <f t="shared" si="51"/>
        <v>12202.56</v>
      </c>
      <c r="G110" s="7">
        <f t="shared" si="51"/>
        <v>10139.200000000001</v>
      </c>
      <c r="H110" s="7">
        <f t="shared" si="51"/>
        <v>14.95</v>
      </c>
      <c r="I110" s="7">
        <f t="shared" si="51"/>
        <v>8729.5499999999993</v>
      </c>
      <c r="J110" s="7">
        <f t="shared" si="51"/>
        <v>5732.32</v>
      </c>
      <c r="K110" s="7">
        <f t="shared" si="51"/>
        <v>8.8004700000000007</v>
      </c>
      <c r="L110" s="7">
        <f t="shared" si="51"/>
        <v>327.18</v>
      </c>
      <c r="M110" s="7">
        <f t="shared" si="51"/>
        <v>2503.1999999999998</v>
      </c>
      <c r="N110" s="7">
        <f t="shared" si="51"/>
        <v>0</v>
      </c>
      <c r="O110" s="7">
        <f t="shared" si="51"/>
        <v>45022.5</v>
      </c>
      <c r="P110" s="7">
        <f t="shared" si="51"/>
        <v>3172.8</v>
      </c>
      <c r="Q110" s="7">
        <f t="shared" si="51"/>
        <v>464.27210884353741</v>
      </c>
      <c r="R110" s="8">
        <f>SUM(B110:Q110)</f>
        <v>91865.465328843537</v>
      </c>
      <c r="S110" s="8"/>
      <c r="T110" s="8">
        <f>2205*R110/(area!D8*2.471)</f>
        <v>26.968417404936403</v>
      </c>
    </row>
    <row r="111" spans="1:21" x14ac:dyDescent="0.2">
      <c r="A111">
        <f t="shared" si="50"/>
        <v>1970</v>
      </c>
      <c r="B111" s="7">
        <f t="shared" ref="B111:Q111" si="52">B$107*B9/1000</f>
        <v>3135.7400000000007</v>
      </c>
      <c r="C111" s="7">
        <f t="shared" si="52"/>
        <v>650</v>
      </c>
      <c r="D111" s="7">
        <f t="shared" si="52"/>
        <v>13.22475</v>
      </c>
      <c r="E111" s="7">
        <f t="shared" si="52"/>
        <v>0</v>
      </c>
      <c r="F111" s="7">
        <f t="shared" si="52"/>
        <v>16614.36</v>
      </c>
      <c r="G111" s="7">
        <f t="shared" si="52"/>
        <v>11600</v>
      </c>
      <c r="H111" s="7">
        <f t="shared" si="52"/>
        <v>11.05</v>
      </c>
      <c r="I111" s="7">
        <f t="shared" si="52"/>
        <v>9306.6749999999993</v>
      </c>
      <c r="J111" s="7">
        <f t="shared" si="52"/>
        <v>5292.32</v>
      </c>
      <c r="K111" s="7">
        <f t="shared" si="52"/>
        <v>7.9623300000000006</v>
      </c>
      <c r="L111" s="7">
        <f t="shared" si="52"/>
        <v>361.61999999999995</v>
      </c>
      <c r="M111" s="7">
        <f t="shared" si="52"/>
        <v>3391.2</v>
      </c>
      <c r="N111" s="7">
        <f t="shared" si="52"/>
        <v>0</v>
      </c>
      <c r="O111" s="7">
        <f t="shared" si="52"/>
        <v>39905</v>
      </c>
      <c r="P111" s="7">
        <f t="shared" si="52"/>
        <v>3450.4</v>
      </c>
      <c r="Q111" s="7">
        <f t="shared" si="52"/>
        <v>562.23129251700675</v>
      </c>
      <c r="R111" s="8">
        <f t="shared" ref="R111:R154" si="53">SUM(B111:Q111)</f>
        <v>94301.783372517006</v>
      </c>
      <c r="S111" s="8"/>
      <c r="T111" s="8">
        <f>2205*R111/(area!D9*2.471)</f>
        <v>27.765756546544484</v>
      </c>
    </row>
    <row r="112" spans="1:21" x14ac:dyDescent="0.2">
      <c r="A112">
        <f t="shared" si="50"/>
        <v>1971</v>
      </c>
      <c r="B112" s="7">
        <f t="shared" ref="B112:Q112" si="54">B$107*B10/1000</f>
        <v>3763.2200000000003</v>
      </c>
      <c r="C112" s="7">
        <f t="shared" si="54"/>
        <v>1023.1</v>
      </c>
      <c r="D112" s="7">
        <f t="shared" si="54"/>
        <v>13.22475</v>
      </c>
      <c r="E112" s="7">
        <f t="shared" si="54"/>
        <v>0</v>
      </c>
      <c r="F112" s="7">
        <f t="shared" si="54"/>
        <v>17777.16</v>
      </c>
      <c r="G112" s="7">
        <f t="shared" si="54"/>
        <v>12537.6</v>
      </c>
      <c r="H112" s="7">
        <f t="shared" si="54"/>
        <v>7.8</v>
      </c>
      <c r="I112" s="7">
        <f t="shared" si="54"/>
        <v>9862.4249999999993</v>
      </c>
      <c r="J112" s="7">
        <f t="shared" si="54"/>
        <v>5079.3599999999997</v>
      </c>
      <c r="K112" s="7">
        <f t="shared" si="54"/>
        <v>6.2860500000000012</v>
      </c>
      <c r="L112" s="7">
        <f t="shared" si="54"/>
        <v>269.77999999999997</v>
      </c>
      <c r="M112" s="7">
        <f t="shared" si="54"/>
        <v>3357.6</v>
      </c>
      <c r="N112" s="7">
        <f t="shared" si="54"/>
        <v>0</v>
      </c>
      <c r="O112" s="7">
        <f t="shared" si="54"/>
        <v>34229.75</v>
      </c>
      <c r="P112" s="7">
        <f t="shared" si="54"/>
        <v>3158.4</v>
      </c>
      <c r="Q112" s="7">
        <f t="shared" si="54"/>
        <v>433.85034013605446</v>
      </c>
      <c r="R112" s="8">
        <f t="shared" si="53"/>
        <v>91519.556140136046</v>
      </c>
      <c r="S112" s="8"/>
      <c r="T112" s="8">
        <f>2205*R112/(area!D10*2.471)</f>
        <v>26.959422645435165</v>
      </c>
    </row>
    <row r="113" spans="1:20" x14ac:dyDescent="0.2">
      <c r="A113">
        <f t="shared" si="50"/>
        <v>1972</v>
      </c>
      <c r="B113" s="7">
        <f t="shared" ref="B113:Q113" si="55">B$107*B11/1000</f>
        <v>3314.1900000000005</v>
      </c>
      <c r="C113" s="7">
        <f t="shared" si="55"/>
        <v>1137.5</v>
      </c>
      <c r="D113" s="7">
        <f t="shared" si="55"/>
        <v>15.74375</v>
      </c>
      <c r="E113" s="7">
        <f t="shared" si="55"/>
        <v>0</v>
      </c>
      <c r="F113" s="7">
        <f t="shared" si="55"/>
        <v>16108.2</v>
      </c>
      <c r="G113" s="7">
        <f t="shared" si="55"/>
        <v>12643.2</v>
      </c>
      <c r="H113" s="7">
        <f t="shared" si="55"/>
        <v>5.85</v>
      </c>
      <c r="I113" s="7">
        <f t="shared" si="55"/>
        <v>8977.5</v>
      </c>
      <c r="J113" s="7">
        <f t="shared" si="55"/>
        <v>4394.72</v>
      </c>
      <c r="K113" s="7">
        <f t="shared" si="55"/>
        <v>6.2860500000000012</v>
      </c>
      <c r="L113" s="7">
        <f t="shared" si="55"/>
        <v>346.03999999999996</v>
      </c>
      <c r="M113" s="7">
        <f t="shared" si="55"/>
        <v>4497.6000000000004</v>
      </c>
      <c r="N113" s="7">
        <f t="shared" si="55"/>
        <v>0</v>
      </c>
      <c r="O113" s="7">
        <f t="shared" si="55"/>
        <v>36656.25</v>
      </c>
      <c r="P113" s="7">
        <f t="shared" si="55"/>
        <v>3556.8</v>
      </c>
      <c r="Q113" s="7">
        <f t="shared" si="55"/>
        <v>425.74149659863946</v>
      </c>
      <c r="R113" s="8">
        <f t="shared" si="53"/>
        <v>92085.621296598649</v>
      </c>
      <c r="S113" s="8"/>
      <c r="T113" s="8">
        <f>2205*R113/(area!D11*2.471)</f>
        <v>26.985297199692976</v>
      </c>
    </row>
    <row r="114" spans="1:20" x14ac:dyDescent="0.2">
      <c r="A114">
        <f t="shared" si="50"/>
        <v>1973</v>
      </c>
      <c r="B114" s="7">
        <f t="shared" ref="B114:Q114" si="56">B$107*B12/1000</f>
        <v>3118.3100000000004</v>
      </c>
      <c r="C114" s="7">
        <f t="shared" si="56"/>
        <v>1014</v>
      </c>
      <c r="D114" s="7">
        <f t="shared" si="56"/>
        <v>12.3431</v>
      </c>
      <c r="E114" s="7">
        <f t="shared" si="56"/>
        <v>0</v>
      </c>
      <c r="F114" s="7">
        <f t="shared" si="56"/>
        <v>18078.12</v>
      </c>
      <c r="G114" s="7">
        <f t="shared" si="56"/>
        <v>13585.6</v>
      </c>
      <c r="H114" s="7">
        <f t="shared" si="56"/>
        <v>0</v>
      </c>
      <c r="I114" s="7">
        <f t="shared" si="56"/>
        <v>8612.4150000000009</v>
      </c>
      <c r="J114" s="7">
        <f t="shared" si="56"/>
        <v>3827.1200000000003</v>
      </c>
      <c r="K114" s="7">
        <f t="shared" si="56"/>
        <v>6.2860500000000012</v>
      </c>
      <c r="L114" s="7">
        <f t="shared" si="56"/>
        <v>320.62</v>
      </c>
      <c r="M114" s="7">
        <f t="shared" si="56"/>
        <v>4758</v>
      </c>
      <c r="N114" s="7">
        <f t="shared" si="56"/>
        <v>0</v>
      </c>
      <c r="O114" s="7">
        <f t="shared" si="56"/>
        <v>37432.5</v>
      </c>
      <c r="P114" s="7">
        <f t="shared" si="56"/>
        <v>3315.2</v>
      </c>
      <c r="Q114" s="7">
        <f t="shared" si="56"/>
        <v>395.37414965986397</v>
      </c>
      <c r="R114" s="8">
        <f t="shared" si="53"/>
        <v>94475.88829965987</v>
      </c>
      <c r="S114" s="8"/>
      <c r="T114" s="8">
        <f>2205*R114/(area!D12*2.471)</f>
        <v>27.357174046984643</v>
      </c>
    </row>
    <row r="115" spans="1:20" x14ac:dyDescent="0.2">
      <c r="A115">
        <f t="shared" si="50"/>
        <v>1974</v>
      </c>
      <c r="B115" s="7">
        <f t="shared" ref="B115:Q115" si="57">B$107*B13/1000</f>
        <v>2784.6500000000005</v>
      </c>
      <c r="C115" s="7">
        <f t="shared" si="57"/>
        <v>1314.3</v>
      </c>
      <c r="D115" s="7">
        <f t="shared" si="57"/>
        <v>20.529850000000003</v>
      </c>
      <c r="E115" s="7">
        <f t="shared" si="57"/>
        <v>0</v>
      </c>
      <c r="F115" s="7">
        <f t="shared" si="57"/>
        <v>16299.72</v>
      </c>
      <c r="G115" s="7">
        <f t="shared" si="57"/>
        <v>14529.6</v>
      </c>
      <c r="H115" s="7">
        <f t="shared" si="57"/>
        <v>0</v>
      </c>
      <c r="I115" s="7">
        <f t="shared" si="57"/>
        <v>7605.2250000000013</v>
      </c>
      <c r="J115" s="7">
        <f t="shared" si="57"/>
        <v>3603.6000000000004</v>
      </c>
      <c r="K115" s="7">
        <f t="shared" si="57"/>
        <v>5.0288400000000006</v>
      </c>
      <c r="L115" s="7">
        <f t="shared" si="57"/>
        <v>362.43999999999994</v>
      </c>
      <c r="M115" s="7">
        <f t="shared" si="57"/>
        <v>3608.4</v>
      </c>
      <c r="N115" s="7">
        <f t="shared" si="57"/>
        <v>0</v>
      </c>
      <c r="O115" s="7">
        <f t="shared" si="57"/>
        <v>33355.75</v>
      </c>
      <c r="P115" s="7">
        <f t="shared" si="57"/>
        <v>4236.8</v>
      </c>
      <c r="Q115" s="7">
        <f t="shared" si="57"/>
        <v>467.59183673469386</v>
      </c>
      <c r="R115" s="8">
        <f t="shared" si="53"/>
        <v>88193.635526734695</v>
      </c>
      <c r="S115" s="8"/>
      <c r="T115" s="8">
        <f>2205*R115/(area!D13*2.471)</f>
        <v>24.603694472642637</v>
      </c>
    </row>
    <row r="116" spans="1:20" x14ac:dyDescent="0.2">
      <c r="A116">
        <f t="shared" si="50"/>
        <v>1975</v>
      </c>
      <c r="B116" s="7">
        <f t="shared" ref="B116:Q116" si="58">B$107*B14/1000</f>
        <v>3264.3900000000003</v>
      </c>
      <c r="C116" s="7">
        <f t="shared" si="58"/>
        <v>1167.4000000000001</v>
      </c>
      <c r="D116" s="7">
        <f t="shared" si="58"/>
        <v>16.49945</v>
      </c>
      <c r="E116" s="7">
        <f t="shared" si="58"/>
        <v>0</v>
      </c>
      <c r="F116" s="7">
        <f t="shared" si="58"/>
        <v>22695.119999999999</v>
      </c>
      <c r="G116" s="7">
        <f t="shared" si="58"/>
        <v>17680</v>
      </c>
      <c r="H116" s="7">
        <f t="shared" si="58"/>
        <v>0</v>
      </c>
      <c r="I116" s="7">
        <f t="shared" si="58"/>
        <v>8045.5500000000011</v>
      </c>
      <c r="J116" s="7">
        <f t="shared" si="58"/>
        <v>3846.4800000000005</v>
      </c>
      <c r="K116" s="7">
        <f t="shared" si="58"/>
        <v>0</v>
      </c>
      <c r="L116" s="7">
        <f t="shared" si="58"/>
        <v>488.71999999999991</v>
      </c>
      <c r="M116" s="7">
        <f t="shared" si="58"/>
        <v>4401.6000000000004</v>
      </c>
      <c r="N116" s="7">
        <f t="shared" si="58"/>
        <v>0</v>
      </c>
      <c r="O116" s="7">
        <f t="shared" si="58"/>
        <v>35305</v>
      </c>
      <c r="P116" s="7">
        <f t="shared" si="58"/>
        <v>5009.6000000000004</v>
      </c>
      <c r="Q116" s="7">
        <f t="shared" si="58"/>
        <v>524.62585034013614</v>
      </c>
      <c r="R116" s="8">
        <f t="shared" si="53"/>
        <v>102444.98530034015</v>
      </c>
      <c r="S116" s="8"/>
      <c r="T116" s="8">
        <f>2205*R116/(area!D14*2.471)</f>
        <v>28.264057219899502</v>
      </c>
    </row>
    <row r="117" spans="1:20" x14ac:dyDescent="0.2">
      <c r="A117">
        <f t="shared" si="50"/>
        <v>1976</v>
      </c>
      <c r="B117" s="7">
        <f t="shared" ref="B117:Q117" si="59">B$107*B15/1000</f>
        <v>2847.7300000000005</v>
      </c>
      <c r="C117" s="7">
        <f t="shared" si="59"/>
        <v>1170</v>
      </c>
      <c r="D117" s="7">
        <f t="shared" si="59"/>
        <v>14.988050000000001</v>
      </c>
      <c r="E117" s="7">
        <f t="shared" si="59"/>
        <v>0</v>
      </c>
      <c r="F117" s="7">
        <f t="shared" si="59"/>
        <v>23440.68</v>
      </c>
      <c r="G117" s="7">
        <f t="shared" si="59"/>
        <v>16200</v>
      </c>
      <c r="H117" s="7">
        <f t="shared" si="59"/>
        <v>0</v>
      </c>
      <c r="I117" s="7">
        <f t="shared" si="59"/>
        <v>6975.9450000000006</v>
      </c>
      <c r="J117" s="7">
        <f t="shared" si="59"/>
        <v>3043.9200000000005</v>
      </c>
      <c r="K117" s="7">
        <f t="shared" si="59"/>
        <v>0</v>
      </c>
      <c r="L117" s="7">
        <f t="shared" si="59"/>
        <v>373.91999999999996</v>
      </c>
      <c r="M117" s="7">
        <f t="shared" si="59"/>
        <v>3004.8</v>
      </c>
      <c r="N117" s="7">
        <f t="shared" si="59"/>
        <v>0</v>
      </c>
      <c r="O117" s="7">
        <f t="shared" si="59"/>
        <v>37668.25</v>
      </c>
      <c r="P117" s="7">
        <f t="shared" si="59"/>
        <v>5476</v>
      </c>
      <c r="Q117" s="7">
        <f t="shared" si="59"/>
        <v>515.15646258503398</v>
      </c>
      <c r="R117" s="8">
        <f t="shared" si="53"/>
        <v>100731.38951258504</v>
      </c>
      <c r="S117" s="8"/>
      <c r="T117" s="8">
        <f>2205*R117/(area!D15*2.471)</f>
        <v>26.994839562146407</v>
      </c>
    </row>
    <row r="118" spans="1:20" x14ac:dyDescent="0.2">
      <c r="A118">
        <f t="shared" si="50"/>
        <v>1977</v>
      </c>
      <c r="B118" s="7">
        <f t="shared" ref="B118:Q118" si="60">B$107*B16/1000</f>
        <v>2797.1000000000004</v>
      </c>
      <c r="C118" s="7">
        <f t="shared" si="60"/>
        <v>652.6</v>
      </c>
      <c r="D118" s="7">
        <f t="shared" si="60"/>
        <v>13.8545</v>
      </c>
      <c r="E118" s="7">
        <f t="shared" si="60"/>
        <v>0</v>
      </c>
      <c r="F118" s="7">
        <f t="shared" si="60"/>
        <v>26450.28</v>
      </c>
      <c r="G118" s="7">
        <f t="shared" si="60"/>
        <v>16126.4</v>
      </c>
      <c r="H118" s="7">
        <f t="shared" si="60"/>
        <v>0</v>
      </c>
      <c r="I118" s="7">
        <f t="shared" si="60"/>
        <v>7700.130000000001</v>
      </c>
      <c r="J118" s="7">
        <f t="shared" si="60"/>
        <v>2908.4000000000005</v>
      </c>
      <c r="K118" s="7">
        <f t="shared" si="60"/>
        <v>0</v>
      </c>
      <c r="L118" s="7">
        <f t="shared" si="60"/>
        <v>264.86</v>
      </c>
      <c r="M118" s="7">
        <f t="shared" si="60"/>
        <v>6960</v>
      </c>
      <c r="N118" s="7">
        <f t="shared" si="60"/>
        <v>0</v>
      </c>
      <c r="O118" s="7">
        <f t="shared" si="60"/>
        <v>38766.5</v>
      </c>
      <c r="P118" s="7">
        <f t="shared" si="60"/>
        <v>6892</v>
      </c>
      <c r="Q118" s="7">
        <f t="shared" si="60"/>
        <v>585.57823129251688</v>
      </c>
      <c r="R118" s="8">
        <f t="shared" si="53"/>
        <v>110117.70273129252</v>
      </c>
      <c r="S118" s="8"/>
      <c r="T118" s="8">
        <f>2205*R118/(area!D16*2.471)</f>
        <v>29.47439345372964</v>
      </c>
    </row>
    <row r="119" spans="1:20" x14ac:dyDescent="0.2">
      <c r="A119">
        <f t="shared" si="50"/>
        <v>1978</v>
      </c>
      <c r="B119" s="7">
        <f t="shared" ref="B119:Q119" si="61">B$107*B17/1000</f>
        <v>3474.3800000000006</v>
      </c>
      <c r="C119" s="7">
        <f t="shared" si="61"/>
        <v>994.5</v>
      </c>
      <c r="D119" s="7">
        <f t="shared" si="61"/>
        <v>18.3887</v>
      </c>
      <c r="E119" s="7">
        <f t="shared" si="61"/>
        <v>0</v>
      </c>
      <c r="F119" s="7">
        <f t="shared" si="61"/>
        <v>26272.44</v>
      </c>
      <c r="G119" s="7">
        <f t="shared" si="61"/>
        <v>14435.2</v>
      </c>
      <c r="H119" s="7">
        <f t="shared" si="61"/>
        <v>0</v>
      </c>
      <c r="I119" s="7">
        <f t="shared" si="61"/>
        <v>8156.7000000000007</v>
      </c>
      <c r="J119" s="7">
        <f t="shared" si="61"/>
        <v>3155.6800000000003</v>
      </c>
      <c r="K119" s="7">
        <f t="shared" si="61"/>
        <v>0</v>
      </c>
      <c r="L119" s="7">
        <f t="shared" si="61"/>
        <v>281.26</v>
      </c>
      <c r="M119" s="7">
        <f t="shared" si="61"/>
        <v>6187.2</v>
      </c>
      <c r="N119" s="7">
        <f t="shared" si="61"/>
        <v>0</v>
      </c>
      <c r="O119" s="7">
        <f t="shared" si="61"/>
        <v>37093.25</v>
      </c>
      <c r="P119" s="7">
        <f t="shared" si="61"/>
        <v>3140</v>
      </c>
      <c r="Q119" s="7">
        <f t="shared" si="61"/>
        <v>505.46938775510199</v>
      </c>
      <c r="R119" s="8">
        <f t="shared" si="53"/>
        <v>103714.4680877551</v>
      </c>
      <c r="S119" s="8"/>
      <c r="T119" s="8">
        <f>2205*R119/(area!D17*2.471)</f>
        <v>27.174407071438704</v>
      </c>
    </row>
    <row r="120" spans="1:20" x14ac:dyDescent="0.2">
      <c r="A120">
        <f t="shared" si="50"/>
        <v>1979</v>
      </c>
      <c r="B120" s="7">
        <f t="shared" ref="B120:Q120" si="62">B$107*B18/1000</f>
        <v>3398.8500000000004</v>
      </c>
      <c r="C120" s="7">
        <f t="shared" si="62"/>
        <v>801.45</v>
      </c>
      <c r="D120" s="7">
        <f t="shared" si="62"/>
        <v>13.22475</v>
      </c>
      <c r="E120" s="7">
        <f t="shared" si="62"/>
        <v>0</v>
      </c>
      <c r="F120" s="7">
        <f t="shared" si="62"/>
        <v>29863.439999999999</v>
      </c>
      <c r="G120" s="7">
        <f t="shared" si="62"/>
        <v>14529.6</v>
      </c>
      <c r="H120" s="7">
        <f t="shared" si="62"/>
        <v>0</v>
      </c>
      <c r="I120" s="7">
        <f t="shared" si="62"/>
        <v>7626.6000000000013</v>
      </c>
      <c r="J120" s="7">
        <f t="shared" si="62"/>
        <v>3055.3600000000006</v>
      </c>
      <c r="K120" s="7">
        <f t="shared" si="62"/>
        <v>0</v>
      </c>
      <c r="L120" s="7">
        <f t="shared" si="62"/>
        <v>460.83999999999992</v>
      </c>
      <c r="M120" s="7">
        <f t="shared" si="62"/>
        <v>7887.6</v>
      </c>
      <c r="N120" s="7">
        <f t="shared" si="62"/>
        <v>0</v>
      </c>
      <c r="O120" s="7">
        <f t="shared" si="62"/>
        <v>40894</v>
      </c>
      <c r="P120" s="7">
        <f t="shared" si="62"/>
        <v>5700</v>
      </c>
      <c r="Q120" s="7">
        <f t="shared" si="62"/>
        <v>502.0408163265306</v>
      </c>
      <c r="R120" s="8">
        <f t="shared" si="53"/>
        <v>114733.00556632652</v>
      </c>
      <c r="S120" s="8"/>
      <c r="T120" s="8">
        <f>2205*R120/(area!D18*2.471)</f>
        <v>30.132679391774008</v>
      </c>
    </row>
    <row r="121" spans="1:20" x14ac:dyDescent="0.2">
      <c r="A121">
        <f t="shared" si="50"/>
        <v>1980</v>
      </c>
      <c r="B121" s="7">
        <f t="shared" ref="B121:Q121" si="63">B$107*B19/1000</f>
        <v>4244.62</v>
      </c>
      <c r="C121" s="7">
        <f t="shared" si="63"/>
        <v>913.9</v>
      </c>
      <c r="D121" s="7">
        <f t="shared" si="63"/>
        <v>0</v>
      </c>
      <c r="E121" s="7">
        <f t="shared" si="63"/>
        <v>0</v>
      </c>
      <c r="F121" s="7">
        <f t="shared" si="63"/>
        <v>32216.400000000001</v>
      </c>
      <c r="G121" s="7">
        <f t="shared" si="63"/>
        <v>13396.8</v>
      </c>
      <c r="H121" s="7">
        <f t="shared" si="63"/>
        <v>0</v>
      </c>
      <c r="I121" s="7">
        <f t="shared" si="63"/>
        <v>7840.3500000000013</v>
      </c>
      <c r="J121" s="7">
        <f t="shared" si="63"/>
        <v>3043.0400000000004</v>
      </c>
      <c r="K121" s="7">
        <f t="shared" si="63"/>
        <v>0</v>
      </c>
      <c r="L121" s="7">
        <f t="shared" si="63"/>
        <v>616.64</v>
      </c>
      <c r="M121" s="7">
        <f t="shared" si="63"/>
        <v>8277.6</v>
      </c>
      <c r="N121" s="7">
        <f t="shared" si="63"/>
        <v>0</v>
      </c>
      <c r="O121" s="7">
        <f t="shared" si="63"/>
        <v>41940.5</v>
      </c>
      <c r="P121" s="7">
        <f t="shared" si="63"/>
        <v>5875.2</v>
      </c>
      <c r="Q121" s="7">
        <f t="shared" si="63"/>
        <v>438.80272108843531</v>
      </c>
      <c r="R121" s="8">
        <f t="shared" si="53"/>
        <v>118803.85272108843</v>
      </c>
      <c r="S121" s="8"/>
      <c r="T121" s="8">
        <f>2205*R121/(area!D19*2.471)</f>
        <v>31.311105542700158</v>
      </c>
    </row>
    <row r="122" spans="1:20" x14ac:dyDescent="0.2">
      <c r="A122">
        <f t="shared" si="50"/>
        <v>1981</v>
      </c>
      <c r="B122" s="7">
        <f t="shared" ref="B122:Q122" si="64">B$107*B20/1000</f>
        <v>4843.05</v>
      </c>
      <c r="C122" s="7">
        <f t="shared" si="64"/>
        <v>840.45</v>
      </c>
      <c r="D122" s="7">
        <f t="shared" si="64"/>
        <v>0</v>
      </c>
      <c r="E122" s="7">
        <f t="shared" si="64"/>
        <v>0</v>
      </c>
      <c r="F122" s="7">
        <f t="shared" si="64"/>
        <v>35814.239999999998</v>
      </c>
      <c r="G122" s="7">
        <f t="shared" si="64"/>
        <v>12435.2</v>
      </c>
      <c r="H122" s="7">
        <f t="shared" si="64"/>
        <v>0</v>
      </c>
      <c r="I122" s="7">
        <f t="shared" si="64"/>
        <v>7566.7500000000009</v>
      </c>
      <c r="J122" s="7">
        <f t="shared" si="64"/>
        <v>2372.48</v>
      </c>
      <c r="K122" s="7">
        <f t="shared" si="64"/>
        <v>0</v>
      </c>
      <c r="L122" s="7">
        <f t="shared" si="64"/>
        <v>692.07999999999993</v>
      </c>
      <c r="M122" s="7">
        <f t="shared" si="64"/>
        <v>7281.6</v>
      </c>
      <c r="N122" s="7">
        <f t="shared" si="64"/>
        <v>0</v>
      </c>
      <c r="O122" s="7">
        <f t="shared" si="64"/>
        <v>40503</v>
      </c>
      <c r="P122" s="7">
        <f t="shared" si="64"/>
        <v>5864</v>
      </c>
      <c r="Q122" s="7">
        <f t="shared" si="64"/>
        <v>425.52380952380952</v>
      </c>
      <c r="R122" s="8">
        <f t="shared" si="53"/>
        <v>118638.37380952382</v>
      </c>
      <c r="S122" s="8"/>
      <c r="T122" s="8">
        <f>2205*R122/(area!D20*2.471)</f>
        <v>30.944222866725923</v>
      </c>
    </row>
    <row r="123" spans="1:20" x14ac:dyDescent="0.2">
      <c r="A123">
        <f t="shared" si="50"/>
        <v>1982</v>
      </c>
      <c r="B123" s="7">
        <f t="shared" ref="B123:Q123" si="65">B$107*B21/1000</f>
        <v>6216.7000000000007</v>
      </c>
      <c r="C123" s="7">
        <f t="shared" si="65"/>
        <v>884.65</v>
      </c>
      <c r="D123" s="7">
        <f t="shared" si="65"/>
        <v>0</v>
      </c>
      <c r="E123" s="7">
        <f t="shared" si="65"/>
        <v>0</v>
      </c>
      <c r="F123" s="7">
        <f t="shared" si="65"/>
        <v>35533.800000000003</v>
      </c>
      <c r="G123" s="7">
        <f t="shared" si="65"/>
        <v>11241.6</v>
      </c>
      <c r="H123" s="7">
        <f t="shared" si="65"/>
        <v>0</v>
      </c>
      <c r="I123" s="7">
        <f t="shared" si="65"/>
        <v>7344.4500000000007</v>
      </c>
      <c r="J123" s="7">
        <f t="shared" si="65"/>
        <v>3053.6000000000004</v>
      </c>
      <c r="K123" s="7">
        <f t="shared" si="65"/>
        <v>0</v>
      </c>
      <c r="L123" s="7">
        <f t="shared" si="65"/>
        <v>691.25999999999988</v>
      </c>
      <c r="M123" s="7">
        <f t="shared" si="65"/>
        <v>10176</v>
      </c>
      <c r="N123" s="7">
        <f t="shared" si="65"/>
        <v>0</v>
      </c>
      <c r="O123" s="7">
        <f t="shared" si="65"/>
        <v>39818.75</v>
      </c>
      <c r="P123" s="7">
        <f t="shared" si="65"/>
        <v>3016</v>
      </c>
      <c r="Q123" s="7">
        <f t="shared" si="65"/>
        <v>435.31972789115645</v>
      </c>
      <c r="R123" s="8">
        <f t="shared" si="53"/>
        <v>118412.12972789115</v>
      </c>
      <c r="S123" s="8"/>
      <c r="T123" s="8">
        <f>2205*R123/(area!D21*2.471)</f>
        <v>31.101027527614743</v>
      </c>
    </row>
    <row r="124" spans="1:20" x14ac:dyDescent="0.2">
      <c r="A124">
        <f t="shared" si="50"/>
        <v>1983</v>
      </c>
      <c r="B124" s="7">
        <f t="shared" ref="B124:Q124" si="66">B$107*B22/1000</f>
        <v>4365.8</v>
      </c>
      <c r="C124" s="7">
        <f t="shared" si="66"/>
        <v>501.8</v>
      </c>
      <c r="D124" s="7">
        <f t="shared" si="66"/>
        <v>0</v>
      </c>
      <c r="E124" s="7">
        <f t="shared" si="66"/>
        <v>116.90376512</v>
      </c>
      <c r="F124" s="7">
        <f t="shared" si="66"/>
        <v>32120.639999999999</v>
      </c>
      <c r="G124" s="7">
        <f t="shared" si="66"/>
        <v>9588.7999999999993</v>
      </c>
      <c r="H124" s="7">
        <f t="shared" si="66"/>
        <v>0</v>
      </c>
      <c r="I124" s="7">
        <f t="shared" si="66"/>
        <v>5241.1499999999996</v>
      </c>
      <c r="J124" s="7">
        <f t="shared" si="66"/>
        <v>2059.2000000000003</v>
      </c>
      <c r="K124" s="7">
        <f t="shared" si="66"/>
        <v>0</v>
      </c>
      <c r="L124" s="7">
        <f t="shared" si="66"/>
        <v>637.14</v>
      </c>
      <c r="M124" s="7">
        <f t="shared" si="66"/>
        <v>8820</v>
      </c>
      <c r="N124" s="7">
        <f t="shared" si="66"/>
        <v>0</v>
      </c>
      <c r="O124" s="7">
        <f t="shared" si="66"/>
        <v>38306.5</v>
      </c>
      <c r="P124" s="7">
        <f t="shared" si="66"/>
        <v>6428</v>
      </c>
      <c r="Q124" s="7">
        <f t="shared" si="66"/>
        <v>396.24489795918367</v>
      </c>
      <c r="R124" s="8">
        <f t="shared" si="53"/>
        <v>108582.17866307918</v>
      </c>
      <c r="S124" s="8"/>
      <c r="T124" s="8">
        <f>2205*R124/(area!D22*2.471)</f>
        <v>28.588925275445302</v>
      </c>
    </row>
    <row r="125" spans="1:20" x14ac:dyDescent="0.2">
      <c r="A125">
        <f t="shared" si="50"/>
        <v>1984</v>
      </c>
      <c r="B125" s="7">
        <f t="shared" ref="B125:Q125" si="67">B$107*B23/1000</f>
        <v>5104.5</v>
      </c>
      <c r="C125" s="7">
        <f t="shared" si="67"/>
        <v>586.29999999999995</v>
      </c>
      <c r="D125" s="7">
        <f t="shared" si="67"/>
        <v>0</v>
      </c>
      <c r="E125" s="7">
        <f t="shared" si="67"/>
        <v>334.69708095999999</v>
      </c>
      <c r="F125" s="7">
        <f t="shared" si="67"/>
        <v>35615.879999999997</v>
      </c>
      <c r="G125" s="7">
        <f t="shared" si="67"/>
        <v>10088</v>
      </c>
      <c r="H125" s="7">
        <f t="shared" si="67"/>
        <v>0</v>
      </c>
      <c r="I125" s="7">
        <f t="shared" si="67"/>
        <v>6352.6500000000005</v>
      </c>
      <c r="J125" s="7">
        <f t="shared" si="67"/>
        <v>2437.6</v>
      </c>
      <c r="K125" s="7">
        <f t="shared" si="67"/>
        <v>0</v>
      </c>
      <c r="L125" s="7">
        <f t="shared" si="67"/>
        <v>624.84</v>
      </c>
      <c r="M125" s="7">
        <f t="shared" si="67"/>
        <v>11004</v>
      </c>
      <c r="N125" s="7">
        <f t="shared" si="67"/>
        <v>0</v>
      </c>
      <c r="O125" s="7">
        <f t="shared" si="67"/>
        <v>40094.75</v>
      </c>
      <c r="P125" s="7">
        <f t="shared" si="67"/>
        <v>6620</v>
      </c>
      <c r="Q125" s="7">
        <f t="shared" si="67"/>
        <v>398.09523809523807</v>
      </c>
      <c r="R125" s="8">
        <f t="shared" si="53"/>
        <v>119261.31231905523</v>
      </c>
      <c r="S125" s="8"/>
      <c r="T125" s="8">
        <f>2205*R125/(area!D23*2.471)</f>
        <v>31.522463925602477</v>
      </c>
    </row>
    <row r="126" spans="1:20" x14ac:dyDescent="0.2">
      <c r="A126">
        <f t="shared" si="50"/>
        <v>1985</v>
      </c>
      <c r="B126" s="7">
        <f t="shared" ref="B126:Q126" si="68">B$107*B24/1000</f>
        <v>6266.5000000000009</v>
      </c>
      <c r="C126" s="7">
        <f t="shared" si="68"/>
        <v>760.5</v>
      </c>
      <c r="D126" s="7">
        <f t="shared" si="68"/>
        <v>0</v>
      </c>
      <c r="E126" s="7">
        <f t="shared" si="68"/>
        <v>719.03822656</v>
      </c>
      <c r="F126" s="7">
        <f t="shared" si="68"/>
        <v>37182.239999999998</v>
      </c>
      <c r="G126" s="7">
        <f t="shared" si="68"/>
        <v>9356.7999999999993</v>
      </c>
      <c r="H126" s="7">
        <f t="shared" si="68"/>
        <v>0</v>
      </c>
      <c r="I126" s="7">
        <f t="shared" si="68"/>
        <v>6438.1500000000005</v>
      </c>
      <c r="J126" s="7">
        <f t="shared" si="68"/>
        <v>2560.8000000000002</v>
      </c>
      <c r="K126" s="7">
        <f t="shared" si="68"/>
        <v>0</v>
      </c>
      <c r="L126" s="7">
        <f t="shared" si="68"/>
        <v>541.20000000000005</v>
      </c>
      <c r="M126" s="7">
        <f t="shared" si="68"/>
        <v>12144</v>
      </c>
      <c r="N126" s="7">
        <f t="shared" si="68"/>
        <v>0</v>
      </c>
      <c r="O126" s="7">
        <f t="shared" si="68"/>
        <v>39646.25</v>
      </c>
      <c r="P126" s="7">
        <f t="shared" si="68"/>
        <v>7964</v>
      </c>
      <c r="Q126" s="7">
        <f t="shared" si="68"/>
        <v>401.36054421768711</v>
      </c>
      <c r="R126" s="8">
        <f t="shared" si="53"/>
        <v>123980.83877077769</v>
      </c>
      <c r="S126" s="8"/>
      <c r="T126" s="8">
        <f>2205*R126/(area!D24*2.471)</f>
        <v>32.939574119003396</v>
      </c>
    </row>
    <row r="127" spans="1:20" x14ac:dyDescent="0.2">
      <c r="A127">
        <f t="shared" si="50"/>
        <v>1986</v>
      </c>
      <c r="B127" s="7">
        <f t="shared" ref="B127:Q127" si="69">B$107*B25/1000</f>
        <v>6396.8100000000013</v>
      </c>
      <c r="C127" s="7">
        <f t="shared" si="69"/>
        <v>543.4</v>
      </c>
      <c r="D127" s="7">
        <f t="shared" si="69"/>
        <v>12.3431</v>
      </c>
      <c r="E127" s="7">
        <f t="shared" si="69"/>
        <v>1177.0447583999999</v>
      </c>
      <c r="F127" s="7">
        <f t="shared" si="69"/>
        <v>32142.527999999998</v>
      </c>
      <c r="G127" s="7">
        <f t="shared" si="69"/>
        <v>8710.4</v>
      </c>
      <c r="H127" s="7">
        <f t="shared" si="69"/>
        <v>0</v>
      </c>
      <c r="I127" s="7">
        <f t="shared" si="69"/>
        <v>5103.4949999999999</v>
      </c>
      <c r="J127" s="7">
        <f t="shared" si="69"/>
        <v>1737.1200000000003</v>
      </c>
      <c r="K127" s="7">
        <f t="shared" si="69"/>
        <v>0</v>
      </c>
      <c r="L127" s="7">
        <f t="shared" si="69"/>
        <v>374.73999999999995</v>
      </c>
      <c r="M127" s="7">
        <f t="shared" si="69"/>
        <v>11397.6</v>
      </c>
      <c r="N127" s="7">
        <f t="shared" si="69"/>
        <v>0</v>
      </c>
      <c r="O127" s="7">
        <f t="shared" si="69"/>
        <v>43838</v>
      </c>
      <c r="P127" s="7">
        <f t="shared" si="69"/>
        <v>8292</v>
      </c>
      <c r="Q127" s="7">
        <f t="shared" si="69"/>
        <v>356.62585034013603</v>
      </c>
      <c r="R127" s="8">
        <f t="shared" si="53"/>
        <v>120082.10670874015</v>
      </c>
      <c r="S127" s="8"/>
      <c r="T127" s="8">
        <f>2205*R127/(area!D25*2.471)</f>
        <v>32.782367956097509</v>
      </c>
    </row>
    <row r="128" spans="1:20" x14ac:dyDescent="0.2">
      <c r="A128">
        <f t="shared" si="50"/>
        <v>1987</v>
      </c>
      <c r="B128" s="7">
        <f t="shared" ref="B128:Q128" si="70">B$107*B26/1000</f>
        <v>6144.4900000000007</v>
      </c>
      <c r="C128" s="7">
        <f t="shared" si="70"/>
        <v>1432.6</v>
      </c>
      <c r="D128" s="7">
        <f t="shared" si="70"/>
        <v>22.419100000000004</v>
      </c>
      <c r="E128" s="7">
        <f t="shared" si="70"/>
        <v>472.41932480000003</v>
      </c>
      <c r="F128" s="7">
        <f t="shared" si="70"/>
        <v>37355.292000000001</v>
      </c>
      <c r="G128" s="7">
        <f t="shared" si="70"/>
        <v>9289.6</v>
      </c>
      <c r="H128" s="7">
        <f t="shared" si="70"/>
        <v>0</v>
      </c>
      <c r="I128" s="7">
        <f t="shared" si="70"/>
        <v>5227.47</v>
      </c>
      <c r="J128" s="7">
        <f t="shared" si="70"/>
        <v>1899.9200000000003</v>
      </c>
      <c r="K128" s="7">
        <f t="shared" si="70"/>
        <v>0</v>
      </c>
      <c r="L128" s="7">
        <f t="shared" si="70"/>
        <v>291.92</v>
      </c>
      <c r="M128" s="7">
        <f t="shared" si="70"/>
        <v>15022.8</v>
      </c>
      <c r="N128" s="7">
        <f t="shared" si="70"/>
        <v>0</v>
      </c>
      <c r="O128" s="7">
        <f t="shared" si="70"/>
        <v>44338.824999999997</v>
      </c>
      <c r="P128" s="7">
        <f t="shared" si="70"/>
        <v>5378.4</v>
      </c>
      <c r="Q128" s="7">
        <f t="shared" si="70"/>
        <v>391.29251700680271</v>
      </c>
      <c r="R128" s="8">
        <f t="shared" si="53"/>
        <v>127267.44794180679</v>
      </c>
      <c r="S128" s="8"/>
      <c r="T128" s="8">
        <f>2205*R128/(area!D26*2.471)</f>
        <v>35.138699324490339</v>
      </c>
    </row>
    <row r="129" spans="1:20" x14ac:dyDescent="0.2">
      <c r="A129">
        <f t="shared" si="50"/>
        <v>1988</v>
      </c>
      <c r="B129" s="7">
        <f t="shared" ref="B129:Q129" si="71">B$107*B27/1000</f>
        <v>4517.6899999999996</v>
      </c>
      <c r="C129" s="7">
        <f t="shared" si="71"/>
        <v>767</v>
      </c>
      <c r="D129" s="7">
        <f t="shared" si="71"/>
        <v>12.3431</v>
      </c>
      <c r="E129" s="7">
        <f t="shared" si="71"/>
        <v>435.58663167999998</v>
      </c>
      <c r="F129" s="7">
        <f t="shared" si="71"/>
        <v>25540.560000000001</v>
      </c>
      <c r="G129" s="7">
        <f t="shared" si="71"/>
        <v>6531.68</v>
      </c>
      <c r="H129" s="7">
        <f t="shared" si="71"/>
        <v>0</v>
      </c>
      <c r="I129" s="7">
        <f t="shared" si="71"/>
        <v>3598.6950000000006</v>
      </c>
      <c r="J129" s="7">
        <f t="shared" si="71"/>
        <v>1519.7600000000002</v>
      </c>
      <c r="K129" s="7">
        <f t="shared" si="71"/>
        <v>0</v>
      </c>
      <c r="L129" s="7">
        <f t="shared" si="71"/>
        <v>218.93999999999997</v>
      </c>
      <c r="M129" s="7">
        <f t="shared" si="71"/>
        <v>13488</v>
      </c>
      <c r="N129" s="7">
        <f t="shared" si="71"/>
        <v>0</v>
      </c>
      <c r="O129" s="7">
        <f t="shared" si="71"/>
        <v>38078.800000000003</v>
      </c>
      <c r="P129" s="7">
        <f t="shared" si="71"/>
        <v>9080</v>
      </c>
      <c r="Q129" s="7">
        <f t="shared" si="71"/>
        <v>295.23809523809518</v>
      </c>
      <c r="R129" s="8">
        <f t="shared" si="53"/>
        <v>104084.2928269181</v>
      </c>
      <c r="S129" s="8"/>
      <c r="T129" s="8">
        <f>2205*R129/(area!D27*2.471)</f>
        <v>27.90971711900162</v>
      </c>
    </row>
    <row r="130" spans="1:20" x14ac:dyDescent="0.2">
      <c r="A130">
        <f t="shared" si="50"/>
        <v>1989</v>
      </c>
      <c r="B130" s="7">
        <f t="shared" ref="B130:Q130" si="72">B$107*B28/1000</f>
        <v>5077.9399999999996</v>
      </c>
      <c r="C130" s="7">
        <f t="shared" si="72"/>
        <v>925.6</v>
      </c>
      <c r="D130" s="7">
        <f t="shared" si="72"/>
        <v>7.0532000000000004</v>
      </c>
      <c r="E130" s="7">
        <f t="shared" si="72"/>
        <v>398.75393855999999</v>
      </c>
      <c r="F130" s="7">
        <f t="shared" si="72"/>
        <v>32663.736000000001</v>
      </c>
      <c r="G130" s="7">
        <f t="shared" si="72"/>
        <v>7112.32</v>
      </c>
      <c r="H130" s="7">
        <f t="shared" si="72"/>
        <v>0</v>
      </c>
      <c r="I130" s="7">
        <f t="shared" si="72"/>
        <v>4126.2300000000005</v>
      </c>
      <c r="J130" s="7">
        <f t="shared" si="72"/>
        <v>2320.56</v>
      </c>
      <c r="K130" s="7">
        <f t="shared" si="72"/>
        <v>0</v>
      </c>
      <c r="L130" s="7">
        <f t="shared" si="72"/>
        <v>323.08</v>
      </c>
      <c r="M130" s="7">
        <f t="shared" si="72"/>
        <v>14108.4</v>
      </c>
      <c r="N130" s="7">
        <f t="shared" si="72"/>
        <v>0</v>
      </c>
      <c r="O130" s="7">
        <f t="shared" si="72"/>
        <v>42252.15</v>
      </c>
      <c r="P130" s="7">
        <f t="shared" si="72"/>
        <v>8766.4</v>
      </c>
      <c r="Q130" s="7">
        <f t="shared" si="72"/>
        <v>346.39455782312922</v>
      </c>
      <c r="R130" s="8">
        <f t="shared" si="53"/>
        <v>118428.61769638312</v>
      </c>
      <c r="S130" s="8"/>
      <c r="T130" s="8">
        <f>2205*R130/(area!D28*2.471)</f>
        <v>31.923060633782654</v>
      </c>
    </row>
    <row r="131" spans="1:20" x14ac:dyDescent="0.2">
      <c r="A131">
        <f t="shared" si="50"/>
        <v>1990</v>
      </c>
      <c r="B131" s="7">
        <f t="shared" ref="B131:Q131" si="73">B$107*B29/1000</f>
        <v>4824.79</v>
      </c>
      <c r="C131" s="7">
        <f t="shared" si="73"/>
        <v>1297.4000000000001</v>
      </c>
      <c r="D131" s="7">
        <f t="shared" si="73"/>
        <v>7.5570000000000004</v>
      </c>
      <c r="E131" s="7">
        <f t="shared" si="73"/>
        <v>690.21264064000002</v>
      </c>
      <c r="F131" s="7">
        <f t="shared" si="73"/>
        <v>34053.624000000003</v>
      </c>
      <c r="G131" s="7">
        <f t="shared" si="73"/>
        <v>7983.2</v>
      </c>
      <c r="H131" s="7">
        <f t="shared" si="73"/>
        <v>0</v>
      </c>
      <c r="I131" s="7">
        <f t="shared" si="73"/>
        <v>3878.2800000000007</v>
      </c>
      <c r="J131" s="7">
        <f t="shared" si="73"/>
        <v>1859.4400000000003</v>
      </c>
      <c r="K131" s="7">
        <f t="shared" si="73"/>
        <v>0</v>
      </c>
      <c r="L131" s="7">
        <f t="shared" si="73"/>
        <v>354.23999999999995</v>
      </c>
      <c r="M131" s="7">
        <f t="shared" si="73"/>
        <v>14533.2</v>
      </c>
      <c r="N131" s="7">
        <f t="shared" si="73"/>
        <v>0</v>
      </c>
      <c r="O131" s="7">
        <f t="shared" si="73"/>
        <v>42773.675000000003</v>
      </c>
      <c r="P131" s="7">
        <f t="shared" si="73"/>
        <v>11347.2</v>
      </c>
      <c r="Q131" s="7">
        <f t="shared" si="73"/>
        <v>407.07482993197277</v>
      </c>
      <c r="R131" s="8">
        <f t="shared" si="53"/>
        <v>124009.89347057197</v>
      </c>
      <c r="S131" s="8"/>
      <c r="T131" s="8">
        <f>2205*R131/(area!D29*2.471)</f>
        <v>34.156974527416857</v>
      </c>
    </row>
    <row r="132" spans="1:20" x14ac:dyDescent="0.2">
      <c r="A132">
        <f t="shared" si="50"/>
        <v>1991</v>
      </c>
      <c r="B132" s="7">
        <f t="shared" ref="B132:Q132" si="74">B$107*B30/1000</f>
        <v>4554.21</v>
      </c>
      <c r="C132" s="7">
        <f t="shared" si="74"/>
        <v>1769.3</v>
      </c>
      <c r="D132" s="7">
        <f t="shared" si="74"/>
        <v>6.8013000000000003</v>
      </c>
      <c r="E132" s="7">
        <f t="shared" si="74"/>
        <v>727.04533375999995</v>
      </c>
      <c r="F132" s="7">
        <f t="shared" si="74"/>
        <v>36312.192000000003</v>
      </c>
      <c r="G132" s="7">
        <f t="shared" si="74"/>
        <v>5805.92</v>
      </c>
      <c r="H132" s="7">
        <f t="shared" si="74"/>
        <v>0</v>
      </c>
      <c r="I132" s="7">
        <f t="shared" si="74"/>
        <v>3366.1350000000007</v>
      </c>
      <c r="J132" s="7">
        <f t="shared" si="74"/>
        <v>1208.24</v>
      </c>
      <c r="K132" s="7">
        <f t="shared" si="74"/>
        <v>0</v>
      </c>
      <c r="L132" s="7">
        <f t="shared" si="74"/>
        <v>354.23999999999995</v>
      </c>
      <c r="M132" s="7">
        <f t="shared" si="74"/>
        <v>16656</v>
      </c>
      <c r="N132" s="7">
        <f t="shared" si="74"/>
        <v>0</v>
      </c>
      <c r="O132" s="7">
        <f t="shared" si="74"/>
        <v>41730.625</v>
      </c>
      <c r="P132" s="7">
        <f t="shared" si="74"/>
        <v>4984.8</v>
      </c>
      <c r="Q132" s="7">
        <f t="shared" si="74"/>
        <v>343.83673469387753</v>
      </c>
      <c r="R132" s="8">
        <f t="shared" si="53"/>
        <v>117819.34536845387</v>
      </c>
      <c r="S132" s="8"/>
      <c r="T132" s="8">
        <f>2205*R132/(area!D30*2.471)</f>
        <v>32.496539842930403</v>
      </c>
    </row>
    <row r="133" spans="1:20" x14ac:dyDescent="0.2">
      <c r="A133">
        <f t="shared" si="50"/>
        <v>1992</v>
      </c>
      <c r="B133" s="7">
        <f t="shared" ref="B133:Q133" si="75">B$107*B31/1000</f>
        <v>5240.62</v>
      </c>
      <c r="C133" s="7">
        <f t="shared" si="75"/>
        <v>595.4</v>
      </c>
      <c r="D133" s="7">
        <f t="shared" si="75"/>
        <v>8.3127000000000013</v>
      </c>
      <c r="E133" s="7">
        <f t="shared" si="75"/>
        <v>472.41932480000003</v>
      </c>
      <c r="F133" s="7">
        <f t="shared" si="75"/>
        <v>23256</v>
      </c>
      <c r="G133" s="7">
        <f t="shared" si="75"/>
        <v>5297.92</v>
      </c>
      <c r="H133" s="7">
        <f t="shared" si="75"/>
        <v>0</v>
      </c>
      <c r="I133" s="7">
        <f t="shared" si="75"/>
        <v>3257.5500000000006</v>
      </c>
      <c r="J133" s="7">
        <f t="shared" si="75"/>
        <v>1561.1200000000003</v>
      </c>
      <c r="K133" s="7">
        <f t="shared" si="75"/>
        <v>0</v>
      </c>
      <c r="L133" s="7">
        <f t="shared" si="75"/>
        <v>228.77999999999997</v>
      </c>
      <c r="M133" s="7">
        <f t="shared" si="75"/>
        <v>16329.6</v>
      </c>
      <c r="N133" s="7">
        <f t="shared" si="75"/>
        <v>0</v>
      </c>
      <c r="O133" s="7">
        <f t="shared" si="75"/>
        <v>38600.9</v>
      </c>
      <c r="P133" s="7">
        <f t="shared" si="75"/>
        <v>10646.4</v>
      </c>
      <c r="Q133" s="7">
        <f t="shared" si="75"/>
        <v>448.76190476190476</v>
      </c>
      <c r="R133" s="8">
        <f t="shared" si="53"/>
        <v>105943.78392956191</v>
      </c>
      <c r="S133" s="8"/>
      <c r="T133" s="8">
        <f>2205*R133/(area!D31*2.471)</f>
        <v>31.15102826133047</v>
      </c>
    </row>
    <row r="134" spans="1:20" x14ac:dyDescent="0.2">
      <c r="A134">
        <f t="shared" si="50"/>
        <v>1993</v>
      </c>
      <c r="B134" s="7">
        <f t="shared" ref="B134:Q134" si="76">B$107*B32/1000</f>
        <v>4156.6400000000003</v>
      </c>
      <c r="C134" s="7">
        <f t="shared" si="76"/>
        <v>1238.9000000000001</v>
      </c>
      <c r="D134" s="7">
        <f t="shared" si="76"/>
        <v>7.0532000000000004</v>
      </c>
      <c r="E134" s="7">
        <f t="shared" si="76"/>
        <v>618.14867584000001</v>
      </c>
      <c r="F134" s="7">
        <f t="shared" si="76"/>
        <v>33011.207999999999</v>
      </c>
      <c r="G134" s="7">
        <f t="shared" si="76"/>
        <v>5951.2</v>
      </c>
      <c r="H134" s="7">
        <f t="shared" si="76"/>
        <v>0</v>
      </c>
      <c r="I134" s="7">
        <f t="shared" si="76"/>
        <v>3645.7200000000003</v>
      </c>
      <c r="J134" s="7">
        <f t="shared" si="76"/>
        <v>1241.68</v>
      </c>
      <c r="K134" s="7">
        <f t="shared" si="76"/>
        <v>0</v>
      </c>
      <c r="L134" s="7">
        <f t="shared" si="76"/>
        <v>218.93999999999997</v>
      </c>
      <c r="M134" s="7">
        <f t="shared" si="76"/>
        <v>21880.799999999999</v>
      </c>
      <c r="N134" s="7">
        <f t="shared" si="76"/>
        <v>0</v>
      </c>
      <c r="O134" s="7">
        <f t="shared" si="76"/>
        <v>44338.824999999997</v>
      </c>
      <c r="P134" s="7">
        <f t="shared" si="76"/>
        <v>5442.4</v>
      </c>
      <c r="Q134" s="7">
        <f t="shared" si="76"/>
        <v>382.69387755102042</v>
      </c>
      <c r="R134" s="8">
        <f t="shared" si="53"/>
        <v>122134.20875339101</v>
      </c>
      <c r="S134" s="8"/>
      <c r="T134" s="8">
        <f>2205*R134/(area!D32*2.471)</f>
        <v>33.218704432598308</v>
      </c>
    </row>
    <row r="135" spans="1:20" x14ac:dyDescent="0.2">
      <c r="A135">
        <f t="shared" si="50"/>
        <v>1994</v>
      </c>
      <c r="B135" s="7">
        <f t="shared" ref="B135:Q135" si="77">B$107*B33/1000</f>
        <v>3704.2900000000004</v>
      </c>
      <c r="C135" s="7">
        <f t="shared" si="77"/>
        <v>1237.5999999999999</v>
      </c>
      <c r="D135" s="7">
        <f t="shared" si="77"/>
        <v>5.5418000000000003</v>
      </c>
      <c r="E135" s="7">
        <f t="shared" si="77"/>
        <v>727.04533375999995</v>
      </c>
      <c r="F135" s="7">
        <f t="shared" si="77"/>
        <v>34401.095999999998</v>
      </c>
      <c r="G135" s="7">
        <f t="shared" si="77"/>
        <v>5225.4399999999996</v>
      </c>
      <c r="H135" s="7">
        <f t="shared" si="77"/>
        <v>0</v>
      </c>
      <c r="I135" s="7">
        <f t="shared" si="77"/>
        <v>3102.7950000000005</v>
      </c>
      <c r="J135" s="7">
        <f t="shared" si="77"/>
        <v>881.7600000000001</v>
      </c>
      <c r="K135" s="7">
        <f t="shared" si="77"/>
        <v>0</v>
      </c>
      <c r="L135" s="7">
        <f t="shared" si="77"/>
        <v>374.73999999999995</v>
      </c>
      <c r="M135" s="7">
        <f t="shared" si="77"/>
        <v>24820.799999999999</v>
      </c>
      <c r="N135" s="7">
        <f t="shared" si="77"/>
        <v>55</v>
      </c>
      <c r="O135" s="7">
        <f t="shared" si="77"/>
        <v>40165.474999999999</v>
      </c>
      <c r="P135" s="7">
        <f t="shared" si="77"/>
        <v>10080.799999999999</v>
      </c>
      <c r="Q135" s="7">
        <f t="shared" si="77"/>
        <v>429.82312925170066</v>
      </c>
      <c r="R135" s="8">
        <f t="shared" si="53"/>
        <v>125212.2062630117</v>
      </c>
      <c r="S135" s="8"/>
      <c r="T135" s="8">
        <f>2205*R135/(area!D33*2.471)</f>
        <v>33.739917488929613</v>
      </c>
    </row>
    <row r="136" spans="1:20" x14ac:dyDescent="0.2">
      <c r="A136">
        <f t="shared" si="50"/>
        <v>1995</v>
      </c>
      <c r="B136" s="7">
        <f t="shared" ref="B136:Q136" si="78">B$107*B34/1000</f>
        <v>3469.4000000000005</v>
      </c>
      <c r="C136" s="7">
        <f t="shared" si="78"/>
        <v>1562.6</v>
      </c>
      <c r="D136" s="7">
        <f t="shared" si="78"/>
        <v>8.8164999999999996</v>
      </c>
      <c r="E136" s="7">
        <f t="shared" si="78"/>
        <v>1053.7353075200001</v>
      </c>
      <c r="F136" s="7">
        <f t="shared" si="78"/>
        <v>35096.04</v>
      </c>
      <c r="G136" s="7">
        <f t="shared" si="78"/>
        <v>5225.4399999999996</v>
      </c>
      <c r="H136" s="7">
        <f t="shared" si="78"/>
        <v>0</v>
      </c>
      <c r="I136" s="7">
        <f t="shared" si="78"/>
        <v>3102.7950000000005</v>
      </c>
      <c r="J136" s="7">
        <f t="shared" si="78"/>
        <v>800.80000000000007</v>
      </c>
      <c r="K136" s="7">
        <f t="shared" si="78"/>
        <v>0</v>
      </c>
      <c r="L136" s="7">
        <f t="shared" si="78"/>
        <v>374.73999999999995</v>
      </c>
      <c r="M136" s="7">
        <f t="shared" si="78"/>
        <v>24494.400000000001</v>
      </c>
      <c r="N136" s="7">
        <f t="shared" si="78"/>
        <v>63.861111111111107</v>
      </c>
      <c r="O136" s="7">
        <f t="shared" si="78"/>
        <v>39122.425000000003</v>
      </c>
      <c r="P136" s="7">
        <f t="shared" si="78"/>
        <v>10940.8</v>
      </c>
      <c r="Q136" s="7">
        <f t="shared" si="78"/>
        <v>439.56462585034012</v>
      </c>
      <c r="R136" s="8">
        <f t="shared" si="53"/>
        <v>125755.41754448146</v>
      </c>
      <c r="S136" s="8"/>
      <c r="T136" s="8">
        <f>2205*R136/(area!D34*2.471)</f>
        <v>33.873873562530079</v>
      </c>
    </row>
    <row r="137" spans="1:20" x14ac:dyDescent="0.2">
      <c r="A137">
        <f t="shared" si="50"/>
        <v>1996</v>
      </c>
      <c r="B137" s="7">
        <f t="shared" ref="B137:Q137" si="79">B$107*B35/1000</f>
        <v>3252.7700000000004</v>
      </c>
      <c r="C137" s="7">
        <f t="shared" si="79"/>
        <v>834.6</v>
      </c>
      <c r="D137" s="7">
        <f t="shared" si="79"/>
        <v>8.3127000000000013</v>
      </c>
      <c r="E137" s="7">
        <f t="shared" si="79"/>
        <v>727.04533375999995</v>
      </c>
      <c r="F137" s="7">
        <f t="shared" si="79"/>
        <v>34748.567999999999</v>
      </c>
      <c r="G137" s="7">
        <f t="shared" si="79"/>
        <v>5225.4399999999996</v>
      </c>
      <c r="H137" s="7">
        <f t="shared" si="79"/>
        <v>0</v>
      </c>
      <c r="I137" s="7">
        <f t="shared" si="79"/>
        <v>2482.0650000000001</v>
      </c>
      <c r="J137" s="7">
        <f t="shared" si="79"/>
        <v>692.56</v>
      </c>
      <c r="K137" s="7">
        <f t="shared" si="79"/>
        <v>0</v>
      </c>
      <c r="L137" s="7">
        <f t="shared" si="79"/>
        <v>332.92</v>
      </c>
      <c r="M137" s="7">
        <f t="shared" si="79"/>
        <v>22861.200000000001</v>
      </c>
      <c r="N137" s="7">
        <f t="shared" si="79"/>
        <v>72.722222222222229</v>
      </c>
      <c r="O137" s="7">
        <f t="shared" si="79"/>
        <v>33644.974999999999</v>
      </c>
      <c r="P137" s="7">
        <f t="shared" si="79"/>
        <v>6901.6</v>
      </c>
      <c r="Q137" s="7">
        <f t="shared" si="79"/>
        <v>402.72108843537416</v>
      </c>
      <c r="R137" s="8">
        <f t="shared" si="53"/>
        <v>112187.49934441761</v>
      </c>
      <c r="S137" s="8"/>
      <c r="T137" s="8">
        <f>2205*R137/(area!D35*2.471)</f>
        <v>30.04545270259457</v>
      </c>
    </row>
    <row r="138" spans="1:20" x14ac:dyDescent="0.2">
      <c r="A138">
        <f t="shared" si="50"/>
        <v>1997</v>
      </c>
      <c r="B138" s="7">
        <f t="shared" ref="B138:Q138" si="80">B$107*B36/1000</f>
        <v>3668.6000000000004</v>
      </c>
      <c r="C138" s="7">
        <f t="shared" si="80"/>
        <v>958.1</v>
      </c>
      <c r="D138" s="7">
        <f t="shared" si="80"/>
        <v>7.5570000000000004</v>
      </c>
      <c r="E138" s="7">
        <f t="shared" si="80"/>
        <v>871.17326335999996</v>
      </c>
      <c r="F138" s="7">
        <f t="shared" si="80"/>
        <v>33011.207999999999</v>
      </c>
      <c r="G138" s="7">
        <f t="shared" si="80"/>
        <v>5080.16</v>
      </c>
      <c r="H138" s="7">
        <f t="shared" si="80"/>
        <v>0</v>
      </c>
      <c r="I138" s="7">
        <f t="shared" si="80"/>
        <v>2994.2100000000005</v>
      </c>
      <c r="J138" s="7">
        <f t="shared" si="80"/>
        <v>881.7600000000001</v>
      </c>
      <c r="K138" s="7">
        <f t="shared" si="80"/>
        <v>0</v>
      </c>
      <c r="L138" s="7">
        <f t="shared" si="80"/>
        <v>396.05999999999995</v>
      </c>
      <c r="M138" s="7">
        <f t="shared" si="80"/>
        <v>28740</v>
      </c>
      <c r="N138" s="7">
        <f t="shared" si="80"/>
        <v>81.583333333333329</v>
      </c>
      <c r="O138" s="7">
        <f t="shared" si="80"/>
        <v>33906.025000000001</v>
      </c>
      <c r="P138" s="7">
        <f t="shared" si="80"/>
        <v>6792.8</v>
      </c>
      <c r="Q138" s="7">
        <f t="shared" si="80"/>
        <v>422.31292517006807</v>
      </c>
      <c r="R138" s="8">
        <f t="shared" si="53"/>
        <v>117811.5495218634</v>
      </c>
      <c r="S138" s="8"/>
      <c r="T138" s="8">
        <f>2205*R138/(area!D36*2.471)</f>
        <v>30.884932035617272</v>
      </c>
    </row>
    <row r="139" spans="1:20" x14ac:dyDescent="0.2">
      <c r="A139">
        <f t="shared" si="50"/>
        <v>1998</v>
      </c>
      <c r="B139" s="7">
        <f t="shared" ref="B139:Q139" si="81">B$107*B37/1000</f>
        <v>3162.3000000000006</v>
      </c>
      <c r="C139" s="7">
        <f t="shared" si="81"/>
        <v>743.6</v>
      </c>
      <c r="D139" s="7">
        <f t="shared" si="81"/>
        <v>8.3127000000000013</v>
      </c>
      <c r="E139" s="7">
        <f t="shared" si="81"/>
        <v>908.00595648000001</v>
      </c>
      <c r="F139" s="7">
        <f t="shared" si="81"/>
        <v>41177.483999999997</v>
      </c>
      <c r="G139" s="7">
        <f t="shared" si="81"/>
        <v>5660.8</v>
      </c>
      <c r="H139" s="7">
        <f t="shared" si="81"/>
        <v>0</v>
      </c>
      <c r="I139" s="7">
        <f t="shared" si="81"/>
        <v>2636.82</v>
      </c>
      <c r="J139" s="7">
        <f t="shared" si="81"/>
        <v>828.08000000000015</v>
      </c>
      <c r="K139" s="7">
        <f t="shared" si="81"/>
        <v>0</v>
      </c>
      <c r="L139" s="7">
        <f t="shared" si="81"/>
        <v>447.71999999999991</v>
      </c>
      <c r="M139" s="7">
        <f t="shared" si="81"/>
        <v>28086</v>
      </c>
      <c r="N139" s="7">
        <f t="shared" si="81"/>
        <v>90.444444444444457</v>
      </c>
      <c r="O139" s="7">
        <f t="shared" si="81"/>
        <v>26081.424999999999</v>
      </c>
      <c r="P139" s="7">
        <f t="shared" si="81"/>
        <v>10494.4</v>
      </c>
      <c r="Q139" s="7">
        <f t="shared" si="81"/>
        <v>422.20408163265307</v>
      </c>
      <c r="R139" s="8">
        <f t="shared" si="53"/>
        <v>120747.59618255708</v>
      </c>
      <c r="S139" s="8"/>
      <c r="T139" s="8">
        <f>2205*R139/(area!D37*2.471)</f>
        <v>31.369495597315829</v>
      </c>
    </row>
    <row r="140" spans="1:20" x14ac:dyDescent="0.2">
      <c r="A140">
        <f t="shared" si="50"/>
        <v>1999</v>
      </c>
      <c r="B140" s="7">
        <f t="shared" ref="B140:Q140" si="82">B$107*B38/1000</f>
        <v>3271.0300000000007</v>
      </c>
      <c r="C140" s="7">
        <f t="shared" si="82"/>
        <v>1374.1</v>
      </c>
      <c r="D140" s="7">
        <f t="shared" si="82"/>
        <v>7.5570000000000004</v>
      </c>
      <c r="E140" s="7">
        <f t="shared" si="82"/>
        <v>871.17326335999996</v>
      </c>
      <c r="F140" s="7">
        <f t="shared" si="82"/>
        <v>40135.067999999999</v>
      </c>
      <c r="G140" s="7">
        <f t="shared" si="82"/>
        <v>6676.8</v>
      </c>
      <c r="H140" s="7">
        <f t="shared" si="82"/>
        <v>0</v>
      </c>
      <c r="I140" s="7">
        <f t="shared" si="82"/>
        <v>2373.48</v>
      </c>
      <c r="J140" s="7">
        <f t="shared" si="82"/>
        <v>841.28000000000009</v>
      </c>
      <c r="K140" s="7">
        <f t="shared" si="82"/>
        <v>0</v>
      </c>
      <c r="L140" s="7">
        <f t="shared" si="82"/>
        <v>520.69999999999993</v>
      </c>
      <c r="M140" s="7">
        <f t="shared" si="82"/>
        <v>28086</v>
      </c>
      <c r="N140" s="7">
        <f t="shared" si="82"/>
        <v>99.305555555555557</v>
      </c>
      <c r="O140" s="7">
        <f t="shared" si="82"/>
        <v>28950.674999999999</v>
      </c>
      <c r="P140" s="7">
        <f t="shared" si="82"/>
        <v>12214.4</v>
      </c>
      <c r="Q140" s="7">
        <f t="shared" si="82"/>
        <v>420.84353741496597</v>
      </c>
      <c r="R140" s="8">
        <f t="shared" si="53"/>
        <v>125842.41235633053</v>
      </c>
      <c r="S140" s="8"/>
      <c r="T140" s="8">
        <f>2205*R140/(area!D38*2.471)</f>
        <v>33.005643671854372</v>
      </c>
    </row>
    <row r="141" spans="1:20" x14ac:dyDescent="0.2">
      <c r="A141">
        <f t="shared" si="50"/>
        <v>2000</v>
      </c>
      <c r="B141" s="7">
        <f t="shared" ref="B141:Q141" si="83">B$107*B39/1000</f>
        <v>2855.2000000000003</v>
      </c>
      <c r="C141" s="7">
        <f t="shared" si="83"/>
        <v>728</v>
      </c>
      <c r="D141" s="7">
        <f t="shared" si="83"/>
        <v>7.0532000000000004</v>
      </c>
      <c r="E141" s="7">
        <f t="shared" si="83"/>
        <v>618.14867584000001</v>
      </c>
      <c r="F141" s="7">
        <f t="shared" si="83"/>
        <v>31534.452000000001</v>
      </c>
      <c r="G141" s="7">
        <f t="shared" si="83"/>
        <v>5660.8</v>
      </c>
      <c r="H141" s="7">
        <f t="shared" si="83"/>
        <v>0</v>
      </c>
      <c r="I141" s="7">
        <f t="shared" si="83"/>
        <v>2063.1150000000002</v>
      </c>
      <c r="J141" s="7">
        <f t="shared" si="83"/>
        <v>705.76</v>
      </c>
      <c r="K141" s="7">
        <f t="shared" si="83"/>
        <v>0</v>
      </c>
      <c r="L141" s="7">
        <f t="shared" si="83"/>
        <v>500.19999999999993</v>
      </c>
      <c r="M141" s="7">
        <f t="shared" si="83"/>
        <v>27759.599999999999</v>
      </c>
      <c r="N141" s="7">
        <f t="shared" si="83"/>
        <v>108.16666666666667</v>
      </c>
      <c r="O141" s="7">
        <f t="shared" si="83"/>
        <v>30776.3</v>
      </c>
      <c r="P141" s="7">
        <f t="shared" si="83"/>
        <v>11952.8</v>
      </c>
      <c r="Q141" s="7">
        <f t="shared" si="83"/>
        <v>411.53741496598633</v>
      </c>
      <c r="R141" s="8">
        <f t="shared" si="53"/>
        <v>115681.13295747267</v>
      </c>
      <c r="S141" s="8"/>
      <c r="T141" s="8">
        <f>2205*R141/(area!D39*2.471)</f>
        <v>30.542634940563122</v>
      </c>
    </row>
    <row r="142" spans="1:20" x14ac:dyDescent="0.2">
      <c r="A142">
        <f t="shared" si="50"/>
        <v>2001</v>
      </c>
      <c r="B142" s="7">
        <f t="shared" ref="B142:Q142" si="84">B$107*B40/1000</f>
        <v>3524.1800000000003</v>
      </c>
      <c r="C142" s="7">
        <f t="shared" si="84"/>
        <v>743.6</v>
      </c>
      <c r="D142" s="7">
        <f t="shared" si="84"/>
        <v>7.5570000000000004</v>
      </c>
      <c r="E142" s="7">
        <f t="shared" si="84"/>
        <v>501.24491072000001</v>
      </c>
      <c r="F142" s="7">
        <f t="shared" si="84"/>
        <v>35096.04</v>
      </c>
      <c r="G142" s="7">
        <f t="shared" si="84"/>
        <v>4789.92</v>
      </c>
      <c r="H142" s="7">
        <f t="shared" si="84"/>
        <v>0</v>
      </c>
      <c r="I142" s="7">
        <f t="shared" si="84"/>
        <v>2016.9450000000002</v>
      </c>
      <c r="J142" s="7">
        <f t="shared" si="84"/>
        <v>841.28000000000009</v>
      </c>
      <c r="K142" s="7">
        <f t="shared" si="84"/>
        <v>0</v>
      </c>
      <c r="L142" s="7">
        <f t="shared" si="84"/>
        <v>447.71999999999991</v>
      </c>
      <c r="M142" s="7">
        <f t="shared" si="84"/>
        <v>15349.2</v>
      </c>
      <c r="N142" s="7">
        <f t="shared" si="84"/>
        <v>117.02777777777777</v>
      </c>
      <c r="O142" s="7">
        <f t="shared" si="84"/>
        <v>25950.9</v>
      </c>
      <c r="P142" s="7">
        <f t="shared" si="84"/>
        <v>9884.7999999999993</v>
      </c>
      <c r="Q142" s="7">
        <f t="shared" si="84"/>
        <v>430.91156462585036</v>
      </c>
      <c r="R142" s="8">
        <f t="shared" si="53"/>
        <v>99701.32625312364</v>
      </c>
      <c r="S142" s="8"/>
      <c r="T142" s="8">
        <f>2205*R142/(area!D40*2.471)</f>
        <v>26.134024259185651</v>
      </c>
    </row>
    <row r="143" spans="1:20" x14ac:dyDescent="0.2">
      <c r="A143">
        <f t="shared" si="50"/>
        <v>2002</v>
      </c>
      <c r="B143" s="7">
        <f t="shared" ref="B143:Q143" si="85">B$107*B41/1000</f>
        <v>3289.2900000000004</v>
      </c>
      <c r="C143" s="7">
        <f t="shared" si="85"/>
        <v>1635.4</v>
      </c>
      <c r="D143" s="7">
        <f t="shared" si="85"/>
        <v>9.5722000000000005</v>
      </c>
      <c r="E143" s="7">
        <f t="shared" si="85"/>
        <v>707.82827648</v>
      </c>
      <c r="F143" s="7">
        <f t="shared" si="85"/>
        <v>37529.027999999998</v>
      </c>
      <c r="G143" s="7">
        <f t="shared" si="85"/>
        <v>5805.92</v>
      </c>
      <c r="H143" s="7">
        <f t="shared" si="85"/>
        <v>0</v>
      </c>
      <c r="I143" s="7">
        <f t="shared" si="85"/>
        <v>1830.5550000000003</v>
      </c>
      <c r="J143" s="7">
        <f t="shared" si="85"/>
        <v>909.04000000000008</v>
      </c>
      <c r="K143" s="7">
        <f t="shared" si="85"/>
        <v>0</v>
      </c>
      <c r="L143" s="7">
        <f t="shared" si="85"/>
        <v>390.31999999999994</v>
      </c>
      <c r="M143" s="7">
        <f t="shared" si="85"/>
        <v>22861.200000000001</v>
      </c>
      <c r="N143" s="7">
        <f t="shared" si="85"/>
        <v>125.88888888888889</v>
      </c>
      <c r="O143" s="7">
        <f t="shared" si="85"/>
        <v>27125.05</v>
      </c>
      <c r="P143" s="7">
        <f t="shared" si="85"/>
        <v>10973.6</v>
      </c>
      <c r="Q143" s="7">
        <f t="shared" si="85"/>
        <v>378.99319727891157</v>
      </c>
      <c r="R143" s="8">
        <f t="shared" si="53"/>
        <v>113571.68556264781</v>
      </c>
      <c r="S143" s="8"/>
      <c r="T143" s="8">
        <f>2205*R143/(area!D41*2.471)</f>
        <v>29.96025797857941</v>
      </c>
    </row>
    <row r="144" spans="1:20" x14ac:dyDescent="0.2">
      <c r="A144">
        <f t="shared" si="50"/>
        <v>2003</v>
      </c>
      <c r="B144" s="7">
        <f t="shared" ref="B144:Q144" si="86">B$107*B42/1000</f>
        <v>2927.4100000000003</v>
      </c>
      <c r="C144" s="7">
        <f t="shared" si="86"/>
        <v>1267.5</v>
      </c>
      <c r="D144" s="7">
        <f t="shared" si="86"/>
        <v>7.0532000000000004</v>
      </c>
      <c r="E144" s="7">
        <f t="shared" si="86"/>
        <v>653.37994752000009</v>
      </c>
      <c r="F144" s="7">
        <f t="shared" si="86"/>
        <v>38050.235999999997</v>
      </c>
      <c r="G144" s="7">
        <f t="shared" si="86"/>
        <v>6676.8</v>
      </c>
      <c r="H144" s="7">
        <f t="shared" si="86"/>
        <v>0</v>
      </c>
      <c r="I144" s="7">
        <f t="shared" si="86"/>
        <v>1815.1650000000002</v>
      </c>
      <c r="J144" s="7">
        <f t="shared" si="86"/>
        <v>1085.92</v>
      </c>
      <c r="K144" s="7">
        <f t="shared" si="86"/>
        <v>0</v>
      </c>
      <c r="L144" s="7">
        <f t="shared" si="86"/>
        <v>500.19999999999993</v>
      </c>
      <c r="M144" s="7">
        <f t="shared" si="86"/>
        <v>20738.400000000001</v>
      </c>
      <c r="N144" s="7">
        <f t="shared" si="86"/>
        <v>134.75</v>
      </c>
      <c r="O144" s="7">
        <f t="shared" si="86"/>
        <v>31297.825000000001</v>
      </c>
      <c r="P144" s="7">
        <f t="shared" si="86"/>
        <v>17744.8</v>
      </c>
      <c r="Q144" s="7">
        <f t="shared" si="86"/>
        <v>489.79591836734687</v>
      </c>
      <c r="R144" s="8">
        <f t="shared" si="53"/>
        <v>123389.23506588735</v>
      </c>
      <c r="S144" s="8"/>
      <c r="T144" s="8">
        <f>2205*R144/(area!D42*2.471)</f>
        <v>32.261246790073692</v>
      </c>
    </row>
    <row r="145" spans="1:20" x14ac:dyDescent="0.2">
      <c r="A145">
        <f t="shared" si="50"/>
        <v>2004</v>
      </c>
      <c r="B145" s="7">
        <f t="shared" ref="B145:Q145" si="87">B$107*B43/1000</f>
        <v>2818.6800000000003</v>
      </c>
      <c r="C145" s="7">
        <f t="shared" si="87"/>
        <v>1630.2</v>
      </c>
      <c r="D145" s="7">
        <f t="shared" si="87"/>
        <v>0</v>
      </c>
      <c r="E145" s="7">
        <f t="shared" si="87"/>
        <v>744.66096959999993</v>
      </c>
      <c r="F145" s="7">
        <f t="shared" si="87"/>
        <v>36485.928</v>
      </c>
      <c r="G145" s="7">
        <f t="shared" si="87"/>
        <v>6967.2</v>
      </c>
      <c r="H145" s="7">
        <f t="shared" si="87"/>
        <v>0</v>
      </c>
      <c r="I145" s="7">
        <f t="shared" si="87"/>
        <v>1675.8000000000002</v>
      </c>
      <c r="J145" s="7">
        <f t="shared" si="87"/>
        <v>950.40000000000009</v>
      </c>
      <c r="K145" s="7">
        <f t="shared" si="87"/>
        <v>0</v>
      </c>
      <c r="L145" s="7">
        <f t="shared" si="87"/>
        <v>541.20000000000005</v>
      </c>
      <c r="M145" s="7">
        <f t="shared" si="87"/>
        <v>29719.200000000001</v>
      </c>
      <c r="N145" s="7">
        <f t="shared" si="87"/>
        <v>143.61111111111111</v>
      </c>
      <c r="O145" s="7">
        <f t="shared" si="87"/>
        <v>30254.775000000001</v>
      </c>
      <c r="P145" s="7">
        <f t="shared" si="87"/>
        <v>13412</v>
      </c>
      <c r="Q145" s="7">
        <f t="shared" si="87"/>
        <v>428.73469387755102</v>
      </c>
      <c r="R145" s="8">
        <f t="shared" si="53"/>
        <v>125772.38977458866</v>
      </c>
      <c r="S145" s="8"/>
      <c r="T145" s="8">
        <f>2205*R145/(area!D43*2.471)</f>
        <v>33.178736987470607</v>
      </c>
    </row>
    <row r="146" spans="1:20" x14ac:dyDescent="0.2">
      <c r="A146">
        <f t="shared" si="50"/>
        <v>2005</v>
      </c>
      <c r="B146" s="7">
        <f t="shared" ref="B146:Q146" si="88">B$107*B44/1000</f>
        <v>2421.94</v>
      </c>
      <c r="C146" s="7">
        <f t="shared" si="88"/>
        <v>2329.6</v>
      </c>
      <c r="D146" s="7">
        <f t="shared" si="88"/>
        <v>0</v>
      </c>
      <c r="E146" s="7">
        <f t="shared" si="88"/>
        <v>398.75393855999999</v>
      </c>
      <c r="F146" s="7">
        <f t="shared" si="88"/>
        <v>39440.124000000003</v>
      </c>
      <c r="G146" s="7">
        <f t="shared" si="88"/>
        <v>6916.32</v>
      </c>
      <c r="H146" s="7">
        <f t="shared" si="88"/>
        <v>0</v>
      </c>
      <c r="I146" s="7">
        <f t="shared" si="88"/>
        <v>1474.0200000000002</v>
      </c>
      <c r="J146" s="7">
        <f t="shared" si="88"/>
        <v>916.08000000000015</v>
      </c>
      <c r="K146" s="7">
        <f t="shared" si="88"/>
        <v>0</v>
      </c>
      <c r="L146" s="7">
        <f t="shared" si="88"/>
        <v>458.37999999999994</v>
      </c>
      <c r="M146" s="7">
        <f t="shared" si="88"/>
        <v>31026</v>
      </c>
      <c r="N146" s="7">
        <f t="shared" si="88"/>
        <v>152.47222222222226</v>
      </c>
      <c r="O146" s="7">
        <f t="shared" si="88"/>
        <v>29081.200000000001</v>
      </c>
      <c r="P146" s="7">
        <f t="shared" si="88"/>
        <v>14108</v>
      </c>
      <c r="Q146" s="7">
        <f t="shared" si="88"/>
        <v>336.16326530612241</v>
      </c>
      <c r="R146" s="8">
        <f t="shared" si="53"/>
        <v>129059.05342608834</v>
      </c>
      <c r="S146" s="8"/>
      <c r="T146" s="8">
        <f>2205*R146/(area!D44*2.471)</f>
        <v>33.562723686499304</v>
      </c>
    </row>
    <row r="147" spans="1:20" x14ac:dyDescent="0.2">
      <c r="A147">
        <f t="shared" si="50"/>
        <v>2006</v>
      </c>
      <c r="B147" s="7">
        <f t="shared" ref="B147:Q147" si="89">B$107*B45/1000</f>
        <v>2412.81</v>
      </c>
      <c r="C147" s="7">
        <f t="shared" si="89"/>
        <v>1896.7</v>
      </c>
      <c r="D147" s="7">
        <f t="shared" si="89"/>
        <v>0</v>
      </c>
      <c r="E147" s="7">
        <f t="shared" si="89"/>
        <v>227.40184447999999</v>
      </c>
      <c r="F147" s="7">
        <f t="shared" si="89"/>
        <v>40135.067999999999</v>
      </c>
      <c r="G147" s="7">
        <f t="shared" si="89"/>
        <v>7838.08</v>
      </c>
      <c r="H147" s="7">
        <f t="shared" si="89"/>
        <v>0</v>
      </c>
      <c r="I147" s="7">
        <f t="shared" si="89"/>
        <v>1434.6900000000003</v>
      </c>
      <c r="J147" s="7">
        <f t="shared" si="89"/>
        <v>997.92000000000007</v>
      </c>
      <c r="K147" s="7">
        <f t="shared" si="89"/>
        <v>0</v>
      </c>
      <c r="L147" s="7">
        <f t="shared" si="89"/>
        <v>374.73999999999995</v>
      </c>
      <c r="M147" s="7">
        <f t="shared" si="89"/>
        <v>32005.200000000001</v>
      </c>
      <c r="N147" s="7">
        <f t="shared" si="89"/>
        <v>161.33333333333334</v>
      </c>
      <c r="O147" s="7">
        <f t="shared" si="89"/>
        <v>34688.6</v>
      </c>
      <c r="P147" s="7">
        <f t="shared" si="89"/>
        <v>20966.400000000001</v>
      </c>
      <c r="Q147" s="7">
        <f t="shared" si="89"/>
        <v>409.46938775510199</v>
      </c>
      <c r="R147" s="8">
        <f t="shared" si="53"/>
        <v>143548.4125655684</v>
      </c>
      <c r="S147" s="8"/>
      <c r="T147" s="8">
        <f>2205*R147/(area!D45*2.471)</f>
        <v>37.543016636850624</v>
      </c>
    </row>
    <row r="148" spans="1:20" x14ac:dyDescent="0.2">
      <c r="A148">
        <f t="shared" si="50"/>
        <v>2007</v>
      </c>
      <c r="B148" s="7">
        <f t="shared" ref="B148:Q148" si="90">B$107*B46/1000</f>
        <v>1806.9100000000003</v>
      </c>
      <c r="C148" s="7">
        <f t="shared" si="90"/>
        <v>1400.1</v>
      </c>
      <c r="D148" s="7">
        <f t="shared" si="90"/>
        <v>0</v>
      </c>
      <c r="E148" s="7">
        <f t="shared" si="90"/>
        <v>605.33730432000004</v>
      </c>
      <c r="F148" s="7">
        <f t="shared" si="90"/>
        <v>47779.451999999997</v>
      </c>
      <c r="G148" s="7">
        <f t="shared" si="90"/>
        <v>6967.2</v>
      </c>
      <c r="H148" s="7">
        <f t="shared" si="90"/>
        <v>0</v>
      </c>
      <c r="I148" s="7">
        <f t="shared" si="90"/>
        <v>1256.8499999999999</v>
      </c>
      <c r="J148" s="7">
        <f t="shared" si="90"/>
        <v>773.5200000000001</v>
      </c>
      <c r="K148" s="7">
        <f t="shared" si="90"/>
        <v>0</v>
      </c>
      <c r="L148" s="7">
        <f t="shared" si="90"/>
        <v>354.23999999999995</v>
      </c>
      <c r="M148" s="7">
        <f t="shared" si="90"/>
        <v>24003.599999999999</v>
      </c>
      <c r="N148" s="7">
        <f t="shared" si="90"/>
        <v>170.19444444444446</v>
      </c>
      <c r="O148" s="7">
        <f t="shared" si="90"/>
        <v>29733.25</v>
      </c>
      <c r="P148" s="7">
        <f t="shared" si="90"/>
        <v>11539.2</v>
      </c>
      <c r="Q148" s="7">
        <f t="shared" si="90"/>
        <v>280.16326530612241</v>
      </c>
      <c r="R148" s="8">
        <f t="shared" si="53"/>
        <v>126670.01701407054</v>
      </c>
      <c r="S148" s="8"/>
      <c r="T148" s="8">
        <f>2205*R148/(area!D46*2.471)</f>
        <v>32.735350692872373</v>
      </c>
    </row>
    <row r="149" spans="1:20" x14ac:dyDescent="0.2">
      <c r="A149">
        <f t="shared" si="50"/>
        <v>2008</v>
      </c>
      <c r="B149" s="7">
        <f t="shared" ref="B149:Q149" si="91">B$107*B47/1000</f>
        <v>1590.2800000000002</v>
      </c>
      <c r="C149" s="7">
        <f t="shared" si="91"/>
        <v>1660.1</v>
      </c>
      <c r="D149" s="7">
        <f t="shared" si="91"/>
        <v>0</v>
      </c>
      <c r="E149" s="7">
        <f t="shared" si="91"/>
        <v>799.10929856000007</v>
      </c>
      <c r="F149" s="7">
        <f t="shared" si="91"/>
        <v>47258.243999999999</v>
      </c>
      <c r="G149" s="7">
        <f t="shared" si="91"/>
        <v>8128.32</v>
      </c>
      <c r="H149" s="7">
        <f t="shared" si="91"/>
        <v>0</v>
      </c>
      <c r="I149" s="7">
        <f t="shared" si="91"/>
        <v>1085.8499999999999</v>
      </c>
      <c r="J149" s="7">
        <f t="shared" si="91"/>
        <v>597.52</v>
      </c>
      <c r="K149" s="7">
        <f t="shared" si="91"/>
        <v>0</v>
      </c>
      <c r="L149" s="7">
        <f t="shared" si="91"/>
        <v>374.73999999999995</v>
      </c>
      <c r="M149" s="7">
        <f t="shared" si="91"/>
        <v>29719.200000000001</v>
      </c>
      <c r="N149" s="7">
        <f t="shared" si="91"/>
        <v>179.05555555555554</v>
      </c>
      <c r="O149" s="7">
        <f t="shared" si="91"/>
        <v>33384.5</v>
      </c>
      <c r="P149" s="7">
        <f t="shared" si="91"/>
        <v>24025.599999999999</v>
      </c>
      <c r="Q149" s="7">
        <f t="shared" si="91"/>
        <v>421.44217687074831</v>
      </c>
      <c r="R149" s="8">
        <f t="shared" si="53"/>
        <v>149223.96103098631</v>
      </c>
      <c r="S149" s="8"/>
      <c r="T149" s="8">
        <f>2205*R149/(area!D47*2.471)</f>
        <v>38.685233301661604</v>
      </c>
    </row>
    <row r="150" spans="1:20" x14ac:dyDescent="0.2">
      <c r="A150">
        <f t="shared" si="50"/>
        <v>2009</v>
      </c>
      <c r="B150" s="7">
        <f t="shared" ref="B150:Q150" si="92">B$107*B48/1000</f>
        <v>1960.4600000000003</v>
      </c>
      <c r="C150" s="7">
        <f t="shared" si="92"/>
        <v>1043.9000000000001</v>
      </c>
      <c r="D150" s="7">
        <f t="shared" si="92"/>
        <v>0</v>
      </c>
      <c r="E150" s="7">
        <f t="shared" si="92"/>
        <v>715.83538367999995</v>
      </c>
      <c r="F150" s="7">
        <f t="shared" si="92"/>
        <v>45173.411999999997</v>
      </c>
      <c r="G150" s="7">
        <f t="shared" si="92"/>
        <v>9100.7999999999993</v>
      </c>
      <c r="H150" s="7">
        <f t="shared" si="92"/>
        <v>0</v>
      </c>
      <c r="I150" s="7">
        <f t="shared" si="92"/>
        <v>1159.3800000000001</v>
      </c>
      <c r="J150" s="7">
        <f t="shared" si="92"/>
        <v>702.24</v>
      </c>
      <c r="K150" s="7">
        <f t="shared" si="92"/>
        <v>0</v>
      </c>
      <c r="L150" s="7">
        <f t="shared" si="92"/>
        <v>308.32</v>
      </c>
      <c r="M150" s="7">
        <f t="shared" si="92"/>
        <v>32331.599999999999</v>
      </c>
      <c r="N150" s="7">
        <f t="shared" si="92"/>
        <v>187.91666666666666</v>
      </c>
      <c r="O150" s="7">
        <f t="shared" si="92"/>
        <v>30254.775000000001</v>
      </c>
      <c r="P150" s="7">
        <f t="shared" si="92"/>
        <v>16868</v>
      </c>
      <c r="Q150" s="7">
        <f t="shared" si="92"/>
        <v>425.90476190476187</v>
      </c>
      <c r="R150" s="8">
        <f t="shared" si="53"/>
        <v>140232.54381225142</v>
      </c>
      <c r="S150" s="8"/>
      <c r="T150" s="8">
        <f>2205*R150/(area!D48*2.471)</f>
        <v>36.236518784802747</v>
      </c>
    </row>
    <row r="151" spans="1:20" x14ac:dyDescent="0.2">
      <c r="A151">
        <v>2010</v>
      </c>
      <c r="B151" s="7">
        <f t="shared" ref="B151:Q151" si="93">B$107*B49/1000</f>
        <v>2222.7399999999998</v>
      </c>
      <c r="C151" s="7">
        <f t="shared" si="93"/>
        <v>1801.8</v>
      </c>
      <c r="D151" s="7">
        <f t="shared" si="93"/>
        <v>0</v>
      </c>
      <c r="E151" s="7">
        <f t="shared" si="93"/>
        <v>1209.0731872000001</v>
      </c>
      <c r="F151" s="7">
        <f t="shared" si="93"/>
        <v>55250.784</v>
      </c>
      <c r="G151" s="7">
        <f t="shared" si="93"/>
        <v>7504.16</v>
      </c>
      <c r="H151" s="7">
        <f t="shared" si="93"/>
        <v>0</v>
      </c>
      <c r="I151" s="7">
        <f t="shared" si="93"/>
        <v>1194.4349999999999</v>
      </c>
      <c r="J151" s="7">
        <f t="shared" si="93"/>
        <v>665.28</v>
      </c>
      <c r="K151" s="7">
        <f t="shared" si="93"/>
        <v>0</v>
      </c>
      <c r="L151" s="7">
        <f t="shared" si="93"/>
        <v>332.92</v>
      </c>
      <c r="M151" s="7">
        <f t="shared" si="93"/>
        <v>37557.599999999999</v>
      </c>
      <c r="N151" s="7">
        <f t="shared" si="93"/>
        <v>196.77777777777777</v>
      </c>
      <c r="O151" s="7">
        <f t="shared" si="93"/>
        <v>29993.724999999999</v>
      </c>
      <c r="P151" s="7">
        <f t="shared" si="93"/>
        <v>16308</v>
      </c>
      <c r="Q151" s="7">
        <f t="shared" si="93"/>
        <v>444.62585034013603</v>
      </c>
      <c r="R151" s="8">
        <f t="shared" si="53"/>
        <v>154681.92081531792</v>
      </c>
      <c r="T151" s="8">
        <f>2205*R151/(area!D49*2.471)</f>
        <v>40.046267451944459</v>
      </c>
    </row>
    <row r="152" spans="1:20" x14ac:dyDescent="0.2">
      <c r="A152">
        <v>2011</v>
      </c>
      <c r="B152" s="7">
        <f t="shared" ref="B152:Q152" si="94">B$107*B50/1000</f>
        <v>1337.13</v>
      </c>
      <c r="C152" s="7">
        <f t="shared" si="94"/>
        <v>1003.6</v>
      </c>
      <c r="D152" s="7">
        <f t="shared" si="94"/>
        <v>0</v>
      </c>
      <c r="E152" s="7">
        <f t="shared" si="94"/>
        <v>1180.24760128</v>
      </c>
      <c r="F152" s="7">
        <f t="shared" si="94"/>
        <v>52818.48</v>
      </c>
      <c r="G152" s="7">
        <f t="shared" si="94"/>
        <v>6822.08</v>
      </c>
      <c r="H152" s="7">
        <f t="shared" si="94"/>
        <v>0</v>
      </c>
      <c r="I152" s="7">
        <f t="shared" si="94"/>
        <v>940.50000000000011</v>
      </c>
      <c r="J152" s="7">
        <f t="shared" si="94"/>
        <v>566.72</v>
      </c>
      <c r="K152" s="7">
        <f t="shared" si="94"/>
        <v>0</v>
      </c>
      <c r="L152" s="7">
        <f t="shared" si="94"/>
        <v>255.83999999999997</v>
      </c>
      <c r="M152" s="7">
        <f t="shared" si="94"/>
        <v>38276.400000000001</v>
      </c>
      <c r="N152" s="7">
        <f t="shared" si="94"/>
        <v>205.63888888888891</v>
      </c>
      <c r="O152" s="7">
        <f t="shared" si="94"/>
        <v>26602.95</v>
      </c>
      <c r="P152" s="7">
        <f t="shared" si="94"/>
        <v>19263.2</v>
      </c>
      <c r="Q152" s="7">
        <f t="shared" si="94"/>
        <v>347.64625850340138</v>
      </c>
      <c r="R152" s="8">
        <f t="shared" si="53"/>
        <v>149620.43274867229</v>
      </c>
      <c r="T152" s="8">
        <f>2205*R152/(area!D50*2.471)</f>
        <v>38.839625536642835</v>
      </c>
    </row>
    <row r="153" spans="1:20" x14ac:dyDescent="0.2">
      <c r="A153">
        <v>2012</v>
      </c>
      <c r="B153" s="7">
        <f t="shared" ref="B153:Q153" si="95">B$107*B51/1000</f>
        <v>1373.6500000000003</v>
      </c>
      <c r="C153" s="7">
        <f t="shared" si="95"/>
        <v>1532.7</v>
      </c>
      <c r="D153" s="7">
        <f t="shared" si="95"/>
        <v>0</v>
      </c>
      <c r="E153" s="7">
        <f t="shared" si="95"/>
        <v>980.06992128000002</v>
      </c>
      <c r="F153" s="7">
        <f t="shared" si="95"/>
        <v>58812.372000000003</v>
      </c>
      <c r="G153" s="7">
        <f t="shared" si="95"/>
        <v>7838.08</v>
      </c>
      <c r="H153" s="7">
        <f t="shared" si="95"/>
        <v>0</v>
      </c>
      <c r="I153" s="7">
        <f t="shared" si="95"/>
        <v>923.40000000000009</v>
      </c>
      <c r="J153" s="7">
        <f t="shared" si="95"/>
        <v>535.91999999999996</v>
      </c>
      <c r="K153" s="7">
        <f t="shared" si="95"/>
        <v>0</v>
      </c>
      <c r="L153" s="7">
        <f t="shared" si="95"/>
        <v>239.43999999999997</v>
      </c>
      <c r="M153" s="7">
        <f t="shared" si="95"/>
        <v>40822.800000000003</v>
      </c>
      <c r="N153" s="7">
        <f t="shared" si="95"/>
        <v>214.50000000000003</v>
      </c>
      <c r="O153" s="7">
        <f t="shared" si="95"/>
        <v>21100.2</v>
      </c>
      <c r="P153" s="7">
        <f t="shared" si="95"/>
        <v>15067.2</v>
      </c>
      <c r="Q153" s="7">
        <f t="shared" si="95"/>
        <v>408.43537414965982</v>
      </c>
      <c r="R153" s="8">
        <f t="shared" si="53"/>
        <v>149848.76729542969</v>
      </c>
      <c r="T153" s="8">
        <f>2205*R153/(area!D51*2.471)</f>
        <v>38.888557536375721</v>
      </c>
    </row>
    <row r="154" spans="1:20" x14ac:dyDescent="0.2">
      <c r="A154">
        <v>2013</v>
      </c>
      <c r="B154" s="7">
        <f t="shared" ref="B154:Q154" si="96">B$107*B52/1000</f>
        <v>1117.18</v>
      </c>
      <c r="C154" s="7">
        <f t="shared" si="96"/>
        <v>1079</v>
      </c>
      <c r="D154" s="7">
        <f t="shared" si="96"/>
        <v>0</v>
      </c>
      <c r="E154" s="7">
        <f t="shared" si="96"/>
        <v>707.82827648</v>
      </c>
      <c r="F154" s="7">
        <f t="shared" si="96"/>
        <v>61609.932000000001</v>
      </c>
      <c r="G154" s="7">
        <f t="shared" si="96"/>
        <v>7823.52</v>
      </c>
      <c r="H154" s="7">
        <f t="shared" si="96"/>
        <v>0</v>
      </c>
      <c r="I154" s="7">
        <f t="shared" si="96"/>
        <v>822.5100000000001</v>
      </c>
      <c r="J154" s="7">
        <f t="shared" si="96"/>
        <v>510.40000000000003</v>
      </c>
      <c r="K154" s="7">
        <f t="shared" si="96"/>
        <v>0</v>
      </c>
      <c r="L154" s="7">
        <f t="shared" si="96"/>
        <v>238.61999999999998</v>
      </c>
      <c r="M154" s="7">
        <f t="shared" si="96"/>
        <v>36937.199999999997</v>
      </c>
      <c r="N154" s="7">
        <f t="shared" si="96"/>
        <v>196.77777777777777</v>
      </c>
      <c r="O154" s="7">
        <f t="shared" si="96"/>
        <v>25298.85</v>
      </c>
      <c r="P154" s="7">
        <f t="shared" si="96"/>
        <v>19132</v>
      </c>
      <c r="Q154" s="7">
        <f t="shared" si="96"/>
        <v>459.21088435374151</v>
      </c>
      <c r="R154" s="8">
        <f t="shared" si="53"/>
        <v>155933.0289386115</v>
      </c>
      <c r="T154" s="8">
        <f>2205*R154/(area!D52*2.471)</f>
        <v>40.532481278316972</v>
      </c>
    </row>
    <row r="155" spans="1:20" x14ac:dyDescent="0.2">
      <c r="B155" s="7"/>
      <c r="C155" s="7"/>
      <c r="D155" s="7"/>
      <c r="E155" s="7"/>
      <c r="F155" s="7"/>
      <c r="G155" s="7"/>
      <c r="H155" s="7"/>
      <c r="I155" s="7"/>
      <c r="J155" s="7"/>
      <c r="K155" s="7"/>
      <c r="L155" s="7"/>
      <c r="M155" s="7"/>
      <c r="N155" s="7"/>
      <c r="O155" s="7"/>
      <c r="P155" s="7"/>
      <c r="Q155" s="7"/>
    </row>
    <row r="156" spans="1:20" x14ac:dyDescent="0.2">
      <c r="B156" s="7"/>
      <c r="C156" s="7"/>
      <c r="D156" s="7"/>
      <c r="E156" s="7"/>
      <c r="F156" s="7"/>
      <c r="G156" s="7"/>
      <c r="H156" s="7"/>
      <c r="I156" s="7"/>
      <c r="J156" s="7"/>
      <c r="K156" s="7"/>
      <c r="L156" s="7"/>
      <c r="M156" s="7"/>
      <c r="N156" s="7"/>
      <c r="O156" s="7"/>
      <c r="P156" s="7"/>
      <c r="Q156" s="7"/>
    </row>
    <row r="157" spans="1:20" x14ac:dyDescent="0.2">
      <c r="B157" s="7"/>
      <c r="C157" s="7"/>
      <c r="D157" s="7"/>
      <c r="E157" s="7"/>
      <c r="F157" s="7"/>
      <c r="G157" s="7"/>
      <c r="H157" s="7"/>
      <c r="I157" s="7"/>
      <c r="J157" s="7"/>
      <c r="K157" s="7"/>
      <c r="L157" s="7"/>
      <c r="M157" s="7"/>
      <c r="N157" s="7"/>
      <c r="O157" s="7"/>
      <c r="P157" s="7"/>
      <c r="Q157" s="7"/>
    </row>
    <row r="158" spans="1:20" ht="25.5" x14ac:dyDescent="0.35">
      <c r="A158" s="9" t="s">
        <v>97</v>
      </c>
    </row>
    <row r="159" spans="1:20" x14ac:dyDescent="0.2">
      <c r="A159" s="15" t="s">
        <v>20</v>
      </c>
      <c r="B159" s="16">
        <f>Coefficients!C6</f>
        <v>6.7</v>
      </c>
      <c r="C159" s="16">
        <f>Coefficients!D6</f>
        <v>15</v>
      </c>
      <c r="D159" s="16">
        <f>Coefficients!E6</f>
        <v>9.9600000000000009</v>
      </c>
      <c r="E159" s="16">
        <f>Coefficients!F6</f>
        <v>7.919999999999999</v>
      </c>
      <c r="F159" s="16">
        <f>Coefficients!G6</f>
        <v>4.5</v>
      </c>
      <c r="G159" s="16">
        <f>Coefficients!H6</f>
        <v>3.7</v>
      </c>
      <c r="H159" s="16">
        <f>Coefficients!I6</f>
        <v>11</v>
      </c>
      <c r="I159" s="16">
        <f>Coefficients!J6</f>
        <v>6.3000000000000007</v>
      </c>
      <c r="J159" s="16">
        <f>Coefficients!K6</f>
        <v>5.9</v>
      </c>
      <c r="K159" s="16">
        <f>Coefficients!L6</f>
        <v>11.772</v>
      </c>
      <c r="L159" s="16">
        <f>Coefficients!M6</f>
        <v>5.5</v>
      </c>
      <c r="M159" s="16">
        <f>Coefficients!N6</f>
        <v>20</v>
      </c>
      <c r="N159" s="16">
        <f>Coefficients!O6</f>
        <v>3.7</v>
      </c>
      <c r="O159" s="16">
        <f>Coefficients!P6</f>
        <v>23</v>
      </c>
      <c r="P159" s="16">
        <f>Coefficients!Q6</f>
        <v>4.8</v>
      </c>
      <c r="Q159" s="16">
        <f>Coefficients!R6</f>
        <v>5.5</v>
      </c>
    </row>
    <row r="161" spans="1:20" x14ac:dyDescent="0.2">
      <c r="A161" t="s">
        <v>19</v>
      </c>
      <c r="B161" t="str">
        <f>B57</f>
        <v>Barley</v>
      </c>
      <c r="C161" t="str">
        <f t="shared" ref="C161:Q161" si="97">C57</f>
        <v>Beans, dry</v>
      </c>
      <c r="D161" t="str">
        <f t="shared" si="97"/>
        <v>Buckwheat</v>
      </c>
      <c r="E161" t="str">
        <f t="shared" si="97"/>
        <v>Canola</v>
      </c>
      <c r="F161" t="str">
        <f t="shared" si="97"/>
        <v>Corn for grain</v>
      </c>
      <c r="G161" t="str">
        <f t="shared" si="97"/>
        <v>Corn, fodder</v>
      </c>
      <c r="H161" t="str">
        <f t="shared" si="97"/>
        <v>Flaxseed</v>
      </c>
      <c r="I161" t="str">
        <f t="shared" si="97"/>
        <v>Mixed grains</v>
      </c>
      <c r="J161" t="str">
        <f t="shared" si="97"/>
        <v>Oats</v>
      </c>
      <c r="K161" t="str">
        <f t="shared" si="97"/>
        <v>Peas, dry</v>
      </c>
      <c r="L161" t="str">
        <f t="shared" si="97"/>
        <v>Rye, all</v>
      </c>
      <c r="M161" t="str">
        <f t="shared" si="97"/>
        <v>Soybeans</v>
      </c>
      <c r="N161" t="str">
        <f t="shared" si="97"/>
        <v>Sugar beets</v>
      </c>
      <c r="O161" t="str">
        <f t="shared" si="97"/>
        <v>Tame hay</v>
      </c>
      <c r="P161" t="str">
        <f t="shared" si="97"/>
        <v>Wheat, all</v>
      </c>
      <c r="Q161" t="str">
        <f t="shared" si="97"/>
        <v>Potato</v>
      </c>
    </row>
    <row r="162" spans="1:20" x14ac:dyDescent="0.2">
      <c r="A162">
        <f t="shared" ref="A162:A202" si="98">A8</f>
        <v>1969</v>
      </c>
      <c r="B162" s="7">
        <f t="shared" ref="B162" si="99">B$159*B8/1000</f>
        <v>2297.4299999999998</v>
      </c>
      <c r="C162" s="7">
        <f t="shared" ref="C162:Q162" si="100">C$159*C8/1000</f>
        <v>789</v>
      </c>
      <c r="D162" s="7">
        <f t="shared" si="100"/>
        <v>72.209999999999994</v>
      </c>
      <c r="E162" s="7">
        <f t="shared" si="100"/>
        <v>0</v>
      </c>
      <c r="F162" s="7">
        <f t="shared" si="100"/>
        <v>8028</v>
      </c>
      <c r="G162" s="7">
        <f t="shared" si="100"/>
        <v>23446.9</v>
      </c>
      <c r="H162" s="7">
        <f t="shared" si="100"/>
        <v>12.65</v>
      </c>
      <c r="I162" s="7">
        <f t="shared" si="100"/>
        <v>6432.3000000000011</v>
      </c>
      <c r="J162" s="7">
        <f t="shared" si="100"/>
        <v>3843.26</v>
      </c>
      <c r="K162" s="7">
        <f t="shared" si="100"/>
        <v>12.3606</v>
      </c>
      <c r="L162" s="7">
        <f t="shared" si="100"/>
        <v>219.45</v>
      </c>
      <c r="M162" s="7">
        <f t="shared" si="100"/>
        <v>4172</v>
      </c>
      <c r="N162" s="7">
        <f t="shared" si="100"/>
        <v>0</v>
      </c>
      <c r="O162" s="7">
        <f t="shared" si="100"/>
        <v>180090</v>
      </c>
      <c r="P162" s="7">
        <f t="shared" si="100"/>
        <v>1903.68</v>
      </c>
      <c r="Q162" s="7">
        <f t="shared" si="100"/>
        <v>2127.9138321995465</v>
      </c>
      <c r="R162" s="8">
        <f>SUM(B162:Q162)</f>
        <v>233447.15443219955</v>
      </c>
      <c r="T162" s="8">
        <f>2205*R162/(area!D8*2.471)</f>
        <v>68.531741282602624</v>
      </c>
    </row>
    <row r="163" spans="1:20" x14ac:dyDescent="0.2">
      <c r="A163">
        <f t="shared" si="98"/>
        <v>1970</v>
      </c>
      <c r="B163" s="7">
        <f t="shared" ref="B163:Q163" si="101">B$159*B9/1000</f>
        <v>2531.2600000000002</v>
      </c>
      <c r="C163" s="7">
        <f t="shared" si="101"/>
        <v>750</v>
      </c>
      <c r="D163" s="7">
        <f t="shared" si="101"/>
        <v>52.290000000000006</v>
      </c>
      <c r="E163" s="7">
        <f t="shared" si="101"/>
        <v>0</v>
      </c>
      <c r="F163" s="7">
        <f t="shared" si="101"/>
        <v>10930.5</v>
      </c>
      <c r="G163" s="7">
        <f t="shared" si="101"/>
        <v>26825</v>
      </c>
      <c r="H163" s="7">
        <f t="shared" si="101"/>
        <v>9.35</v>
      </c>
      <c r="I163" s="7">
        <f t="shared" si="101"/>
        <v>6857.5500000000011</v>
      </c>
      <c r="J163" s="7">
        <f t="shared" si="101"/>
        <v>3548.26</v>
      </c>
      <c r="K163" s="7">
        <f t="shared" si="101"/>
        <v>11.183399999999999</v>
      </c>
      <c r="L163" s="7">
        <f t="shared" si="101"/>
        <v>242.55</v>
      </c>
      <c r="M163" s="7">
        <f t="shared" si="101"/>
        <v>5652</v>
      </c>
      <c r="N163" s="7">
        <f t="shared" si="101"/>
        <v>0</v>
      </c>
      <c r="O163" s="7">
        <f t="shared" si="101"/>
        <v>159620</v>
      </c>
      <c r="P163" s="7">
        <f t="shared" si="101"/>
        <v>2070.2399999999998</v>
      </c>
      <c r="Q163" s="7">
        <f t="shared" si="101"/>
        <v>2576.893424036281</v>
      </c>
      <c r="R163" s="8">
        <f t="shared" ref="R163:R206" si="102">SUM(B163:Q163)</f>
        <v>221677.07682403628</v>
      </c>
      <c r="T163" s="8">
        <f>2205*R163/(area!D9*2.471)</f>
        <v>65.269515876829445</v>
      </c>
    </row>
    <row r="164" spans="1:20" x14ac:dyDescent="0.2">
      <c r="A164">
        <f t="shared" si="98"/>
        <v>1971</v>
      </c>
      <c r="B164" s="7">
        <f t="shared" ref="B164:Q164" si="103">B$159*B10/1000</f>
        <v>3037.78</v>
      </c>
      <c r="C164" s="7">
        <f t="shared" si="103"/>
        <v>1180.5</v>
      </c>
      <c r="D164" s="7">
        <f t="shared" si="103"/>
        <v>52.290000000000006</v>
      </c>
      <c r="E164" s="7">
        <f t="shared" si="103"/>
        <v>0</v>
      </c>
      <c r="F164" s="7">
        <f t="shared" si="103"/>
        <v>11695.5</v>
      </c>
      <c r="G164" s="7">
        <f t="shared" si="103"/>
        <v>28993.200000000001</v>
      </c>
      <c r="H164" s="7">
        <f t="shared" si="103"/>
        <v>6.6</v>
      </c>
      <c r="I164" s="7">
        <f t="shared" si="103"/>
        <v>7267.0500000000011</v>
      </c>
      <c r="J164" s="7">
        <f t="shared" si="103"/>
        <v>3405.48</v>
      </c>
      <c r="K164" s="7">
        <f t="shared" si="103"/>
        <v>8.8290000000000006</v>
      </c>
      <c r="L164" s="7">
        <f t="shared" si="103"/>
        <v>180.95</v>
      </c>
      <c r="M164" s="7">
        <f t="shared" si="103"/>
        <v>5596</v>
      </c>
      <c r="N164" s="7">
        <f t="shared" si="103"/>
        <v>0</v>
      </c>
      <c r="O164" s="7">
        <f t="shared" si="103"/>
        <v>136919</v>
      </c>
      <c r="P164" s="7">
        <f t="shared" si="103"/>
        <v>1895.04</v>
      </c>
      <c r="Q164" s="7">
        <f t="shared" si="103"/>
        <v>1988.4807256235829</v>
      </c>
      <c r="R164" s="8">
        <f t="shared" si="102"/>
        <v>202226.69972562359</v>
      </c>
      <c r="T164" s="8">
        <f>2205*R164/(area!D10*2.471)</f>
        <v>59.571039218618417</v>
      </c>
    </row>
    <row r="165" spans="1:20" x14ac:dyDescent="0.2">
      <c r="A165">
        <f t="shared" si="98"/>
        <v>1972</v>
      </c>
      <c r="B165" s="7">
        <f t="shared" ref="B165:Q165" si="104">B$159*B11/1000</f>
        <v>2675.31</v>
      </c>
      <c r="C165" s="7">
        <f t="shared" si="104"/>
        <v>1312.5</v>
      </c>
      <c r="D165" s="7">
        <f t="shared" si="104"/>
        <v>62.250000000000007</v>
      </c>
      <c r="E165" s="7">
        <f t="shared" si="104"/>
        <v>0</v>
      </c>
      <c r="F165" s="7">
        <f t="shared" si="104"/>
        <v>10597.5</v>
      </c>
      <c r="G165" s="7">
        <f t="shared" si="104"/>
        <v>29237.4</v>
      </c>
      <c r="H165" s="7">
        <f t="shared" si="104"/>
        <v>4.95</v>
      </c>
      <c r="I165" s="7">
        <f t="shared" si="104"/>
        <v>6615.0000000000009</v>
      </c>
      <c r="J165" s="7">
        <f t="shared" si="104"/>
        <v>2946.46</v>
      </c>
      <c r="K165" s="7">
        <f t="shared" si="104"/>
        <v>8.8290000000000006</v>
      </c>
      <c r="L165" s="7">
        <f t="shared" si="104"/>
        <v>232.1</v>
      </c>
      <c r="M165" s="7">
        <f t="shared" si="104"/>
        <v>7496</v>
      </c>
      <c r="N165" s="7">
        <f t="shared" si="104"/>
        <v>0</v>
      </c>
      <c r="O165" s="7">
        <f t="shared" si="104"/>
        <v>146625</v>
      </c>
      <c r="P165" s="7">
        <f t="shared" si="104"/>
        <v>2134.08</v>
      </c>
      <c r="Q165" s="7">
        <f t="shared" si="104"/>
        <v>1951.3151927437643</v>
      </c>
      <c r="R165" s="8">
        <f t="shared" si="102"/>
        <v>211898.69419274374</v>
      </c>
      <c r="T165" s="8">
        <f>2205*R165/(area!D11*2.471)</f>
        <v>62.09600541870109</v>
      </c>
    </row>
    <row r="166" spans="1:20" x14ac:dyDescent="0.2">
      <c r="A166">
        <f t="shared" si="98"/>
        <v>1973</v>
      </c>
      <c r="B166" s="7">
        <f t="shared" ref="B166:Q166" si="105">B$159*B12/1000</f>
        <v>2517.19</v>
      </c>
      <c r="C166" s="7">
        <f t="shared" si="105"/>
        <v>1170</v>
      </c>
      <c r="D166" s="7">
        <f t="shared" si="105"/>
        <v>48.804000000000009</v>
      </c>
      <c r="E166" s="7">
        <f t="shared" si="105"/>
        <v>0</v>
      </c>
      <c r="F166" s="7">
        <f t="shared" si="105"/>
        <v>11893.5</v>
      </c>
      <c r="G166" s="7">
        <f t="shared" si="105"/>
        <v>31416.7</v>
      </c>
      <c r="H166" s="7">
        <f t="shared" si="105"/>
        <v>0</v>
      </c>
      <c r="I166" s="7">
        <f t="shared" si="105"/>
        <v>6345.9900000000007</v>
      </c>
      <c r="J166" s="7">
        <f t="shared" si="105"/>
        <v>2565.91</v>
      </c>
      <c r="K166" s="7">
        <f t="shared" si="105"/>
        <v>8.8290000000000006</v>
      </c>
      <c r="L166" s="7">
        <f t="shared" si="105"/>
        <v>215.05</v>
      </c>
      <c r="M166" s="7">
        <f t="shared" si="105"/>
        <v>7930</v>
      </c>
      <c r="N166" s="7">
        <f t="shared" si="105"/>
        <v>0</v>
      </c>
      <c r="O166" s="7">
        <f t="shared" si="105"/>
        <v>149730</v>
      </c>
      <c r="P166" s="7">
        <f t="shared" si="105"/>
        <v>1989.12</v>
      </c>
      <c r="Q166" s="7">
        <f t="shared" si="105"/>
        <v>1812.1315192743764</v>
      </c>
      <c r="R166" s="8">
        <f t="shared" si="102"/>
        <v>217643.22451927437</v>
      </c>
      <c r="T166" s="8">
        <f>2205*R166/(area!D12*2.471)</f>
        <v>63.022467218677427</v>
      </c>
    </row>
    <row r="167" spans="1:20" x14ac:dyDescent="0.2">
      <c r="A167">
        <f t="shared" si="98"/>
        <v>1974</v>
      </c>
      <c r="B167" s="7">
        <f t="shared" ref="B167:Q167" si="106">B$159*B13/1000</f>
        <v>2247.85</v>
      </c>
      <c r="C167" s="7">
        <f t="shared" si="106"/>
        <v>1516.5</v>
      </c>
      <c r="D167" s="7">
        <f t="shared" si="106"/>
        <v>81.174000000000007</v>
      </c>
      <c r="E167" s="7">
        <f t="shared" si="106"/>
        <v>0</v>
      </c>
      <c r="F167" s="7">
        <f t="shared" si="106"/>
        <v>10723.5</v>
      </c>
      <c r="G167" s="7">
        <f t="shared" si="106"/>
        <v>33599.699999999997</v>
      </c>
      <c r="H167" s="7">
        <f t="shared" si="106"/>
        <v>0</v>
      </c>
      <c r="I167" s="7">
        <f t="shared" si="106"/>
        <v>5603.8500000000013</v>
      </c>
      <c r="J167" s="7">
        <f t="shared" si="106"/>
        <v>2416.0500000000002</v>
      </c>
      <c r="K167" s="7">
        <f t="shared" si="106"/>
        <v>7.0632000000000001</v>
      </c>
      <c r="L167" s="7">
        <f t="shared" si="106"/>
        <v>243.1</v>
      </c>
      <c r="M167" s="7">
        <f t="shared" si="106"/>
        <v>6014</v>
      </c>
      <c r="N167" s="7">
        <f t="shared" si="106"/>
        <v>0</v>
      </c>
      <c r="O167" s="7">
        <f t="shared" si="106"/>
        <v>133423</v>
      </c>
      <c r="P167" s="7">
        <f t="shared" si="106"/>
        <v>2542.08</v>
      </c>
      <c r="Q167" s="7">
        <f t="shared" si="106"/>
        <v>2143.12925170068</v>
      </c>
      <c r="R167" s="8">
        <f t="shared" si="102"/>
        <v>200560.99645170066</v>
      </c>
      <c r="T167" s="8">
        <f>2205*R167/(area!D13*2.471)</f>
        <v>55.951219726400417</v>
      </c>
    </row>
    <row r="168" spans="1:20" x14ac:dyDescent="0.2">
      <c r="A168">
        <f t="shared" si="98"/>
        <v>1975</v>
      </c>
      <c r="B168" s="7">
        <f t="shared" ref="B168:Q168" si="107">B$159*B14/1000</f>
        <v>2635.11</v>
      </c>
      <c r="C168" s="7">
        <f t="shared" si="107"/>
        <v>1347</v>
      </c>
      <c r="D168" s="7">
        <f t="shared" si="107"/>
        <v>65.238000000000014</v>
      </c>
      <c r="E168" s="7">
        <f t="shared" si="107"/>
        <v>0</v>
      </c>
      <c r="F168" s="7">
        <f t="shared" si="107"/>
        <v>14931</v>
      </c>
      <c r="G168" s="7">
        <f t="shared" si="107"/>
        <v>40885</v>
      </c>
      <c r="H168" s="7">
        <f t="shared" si="107"/>
        <v>0</v>
      </c>
      <c r="I168" s="7">
        <f t="shared" si="107"/>
        <v>5928.3000000000011</v>
      </c>
      <c r="J168" s="7">
        <f t="shared" si="107"/>
        <v>2578.89</v>
      </c>
      <c r="K168" s="7">
        <f t="shared" si="107"/>
        <v>0</v>
      </c>
      <c r="L168" s="7">
        <f t="shared" si="107"/>
        <v>327.8</v>
      </c>
      <c r="M168" s="7">
        <f t="shared" si="107"/>
        <v>7336</v>
      </c>
      <c r="N168" s="7">
        <f t="shared" si="107"/>
        <v>0</v>
      </c>
      <c r="O168" s="7">
        <f t="shared" si="107"/>
        <v>141220</v>
      </c>
      <c r="P168" s="7">
        <f t="shared" si="107"/>
        <v>3005.76</v>
      </c>
      <c r="Q168" s="7">
        <f t="shared" si="107"/>
        <v>2404.5351473922901</v>
      </c>
      <c r="R168" s="8">
        <f t="shared" si="102"/>
        <v>222664.63314739228</v>
      </c>
      <c r="T168" s="8">
        <f>2205*R168/(area!D14*2.471)</f>
        <v>61.432054616195359</v>
      </c>
    </row>
    <row r="169" spans="1:20" x14ac:dyDescent="0.2">
      <c r="A169">
        <f t="shared" si="98"/>
        <v>1976</v>
      </c>
      <c r="B169" s="7">
        <f t="shared" ref="B169:Q169" si="108">B$159*B15/1000</f>
        <v>2298.77</v>
      </c>
      <c r="C169" s="7">
        <f t="shared" si="108"/>
        <v>1350</v>
      </c>
      <c r="D169" s="7">
        <f t="shared" si="108"/>
        <v>59.262000000000008</v>
      </c>
      <c r="E169" s="7">
        <f t="shared" si="108"/>
        <v>0</v>
      </c>
      <c r="F169" s="7">
        <f t="shared" si="108"/>
        <v>15421.5</v>
      </c>
      <c r="G169" s="7">
        <f t="shared" si="108"/>
        <v>37462.5</v>
      </c>
      <c r="H169" s="7">
        <f t="shared" si="108"/>
        <v>0</v>
      </c>
      <c r="I169" s="7">
        <f t="shared" si="108"/>
        <v>5140.170000000001</v>
      </c>
      <c r="J169" s="7">
        <f t="shared" si="108"/>
        <v>2040.8100000000002</v>
      </c>
      <c r="K169" s="7">
        <f t="shared" si="108"/>
        <v>0</v>
      </c>
      <c r="L169" s="7">
        <f t="shared" si="108"/>
        <v>250.8</v>
      </c>
      <c r="M169" s="7">
        <f t="shared" si="108"/>
        <v>5008</v>
      </c>
      <c r="N169" s="7">
        <f t="shared" si="108"/>
        <v>0</v>
      </c>
      <c r="O169" s="7">
        <f t="shared" si="108"/>
        <v>150673</v>
      </c>
      <c r="P169" s="7">
        <f t="shared" si="108"/>
        <v>3285.6</v>
      </c>
      <c r="Q169" s="7">
        <f t="shared" si="108"/>
        <v>2361.1337868480728</v>
      </c>
      <c r="R169" s="8">
        <f t="shared" si="102"/>
        <v>225351.54578684809</v>
      </c>
      <c r="T169" s="8">
        <f>2205*R169/(area!D15*2.471)</f>
        <v>60.391590476746316</v>
      </c>
    </row>
    <row r="170" spans="1:20" x14ac:dyDescent="0.2">
      <c r="A170">
        <f t="shared" si="98"/>
        <v>1977</v>
      </c>
      <c r="B170" s="7">
        <f t="shared" ref="B170:Q170" si="109">B$159*B16/1000</f>
        <v>2257.9</v>
      </c>
      <c r="C170" s="7">
        <f t="shared" si="109"/>
        <v>753</v>
      </c>
      <c r="D170" s="7">
        <f t="shared" si="109"/>
        <v>54.780000000000008</v>
      </c>
      <c r="E170" s="7">
        <f t="shared" si="109"/>
        <v>0</v>
      </c>
      <c r="F170" s="7">
        <f t="shared" si="109"/>
        <v>17401.5</v>
      </c>
      <c r="G170" s="7">
        <f t="shared" si="109"/>
        <v>37292.300000000003</v>
      </c>
      <c r="H170" s="7">
        <f t="shared" si="109"/>
        <v>0</v>
      </c>
      <c r="I170" s="7">
        <f t="shared" si="109"/>
        <v>5673.7800000000007</v>
      </c>
      <c r="J170" s="7">
        <f t="shared" si="109"/>
        <v>1949.9500000000003</v>
      </c>
      <c r="K170" s="7">
        <f t="shared" si="109"/>
        <v>0</v>
      </c>
      <c r="L170" s="7">
        <f t="shared" si="109"/>
        <v>177.65</v>
      </c>
      <c r="M170" s="7">
        <f t="shared" si="109"/>
        <v>11600</v>
      </c>
      <c r="N170" s="7">
        <f t="shared" si="109"/>
        <v>0</v>
      </c>
      <c r="O170" s="7">
        <f t="shared" si="109"/>
        <v>155066</v>
      </c>
      <c r="P170" s="7">
        <f t="shared" si="109"/>
        <v>4135.2</v>
      </c>
      <c r="Q170" s="7">
        <f t="shared" si="109"/>
        <v>2683.9002267573696</v>
      </c>
      <c r="R170" s="8">
        <f t="shared" si="102"/>
        <v>239045.96022675736</v>
      </c>
      <c r="T170" s="8">
        <f>2205*R170/(area!D16*2.471)</f>
        <v>63.983669387300459</v>
      </c>
    </row>
    <row r="171" spans="1:20" x14ac:dyDescent="0.2">
      <c r="A171">
        <f t="shared" si="98"/>
        <v>1978</v>
      </c>
      <c r="B171" s="7">
        <f t="shared" ref="B171:Q171" si="110">B$159*B17/1000</f>
        <v>2804.62</v>
      </c>
      <c r="C171" s="7">
        <f t="shared" si="110"/>
        <v>1147.5</v>
      </c>
      <c r="D171" s="7">
        <f t="shared" si="110"/>
        <v>72.707999999999998</v>
      </c>
      <c r="E171" s="7">
        <f t="shared" si="110"/>
        <v>0</v>
      </c>
      <c r="F171" s="7">
        <f t="shared" si="110"/>
        <v>17284.5</v>
      </c>
      <c r="G171" s="7">
        <f t="shared" si="110"/>
        <v>33381.4</v>
      </c>
      <c r="H171" s="7">
        <f t="shared" si="110"/>
        <v>0</v>
      </c>
      <c r="I171" s="7">
        <f t="shared" si="110"/>
        <v>6010.2000000000007</v>
      </c>
      <c r="J171" s="7">
        <f t="shared" si="110"/>
        <v>2115.7399999999998</v>
      </c>
      <c r="K171" s="7">
        <f t="shared" si="110"/>
        <v>0</v>
      </c>
      <c r="L171" s="7">
        <f t="shared" si="110"/>
        <v>188.65</v>
      </c>
      <c r="M171" s="7">
        <f t="shared" si="110"/>
        <v>10312</v>
      </c>
      <c r="N171" s="7">
        <f t="shared" si="110"/>
        <v>0</v>
      </c>
      <c r="O171" s="7">
        <f t="shared" si="110"/>
        <v>148373</v>
      </c>
      <c r="P171" s="7">
        <f t="shared" si="110"/>
        <v>1884</v>
      </c>
      <c r="Q171" s="7">
        <f t="shared" si="110"/>
        <v>2316.7346938775509</v>
      </c>
      <c r="R171" s="8">
        <f t="shared" si="102"/>
        <v>225891.05269387754</v>
      </c>
      <c r="T171" s="8">
        <f>2205*R171/(area!D17*2.471)</f>
        <v>59.186105206704198</v>
      </c>
    </row>
    <row r="172" spans="1:20" x14ac:dyDescent="0.2">
      <c r="A172">
        <f t="shared" si="98"/>
        <v>1979</v>
      </c>
      <c r="B172" s="7">
        <f t="shared" ref="B172:Q172" si="111">B$159*B18/1000</f>
        <v>2743.65</v>
      </c>
      <c r="C172" s="7">
        <f t="shared" si="111"/>
        <v>924.75</v>
      </c>
      <c r="D172" s="7">
        <f t="shared" si="111"/>
        <v>52.290000000000006</v>
      </c>
      <c r="E172" s="7">
        <f t="shared" si="111"/>
        <v>0</v>
      </c>
      <c r="F172" s="7">
        <f t="shared" si="111"/>
        <v>19647</v>
      </c>
      <c r="G172" s="7">
        <f t="shared" si="111"/>
        <v>33599.699999999997</v>
      </c>
      <c r="H172" s="7">
        <f t="shared" si="111"/>
        <v>0</v>
      </c>
      <c r="I172" s="7">
        <f t="shared" si="111"/>
        <v>5619.6000000000013</v>
      </c>
      <c r="J172" s="7">
        <f t="shared" si="111"/>
        <v>2048.48</v>
      </c>
      <c r="K172" s="7">
        <f t="shared" si="111"/>
        <v>0</v>
      </c>
      <c r="L172" s="7">
        <f t="shared" si="111"/>
        <v>309.10000000000002</v>
      </c>
      <c r="M172" s="7">
        <f t="shared" si="111"/>
        <v>13146</v>
      </c>
      <c r="N172" s="7">
        <f t="shared" si="111"/>
        <v>0</v>
      </c>
      <c r="O172" s="7">
        <f t="shared" si="111"/>
        <v>163576</v>
      </c>
      <c r="P172" s="7">
        <f t="shared" si="111"/>
        <v>3420</v>
      </c>
      <c r="Q172" s="7">
        <f t="shared" si="111"/>
        <v>2301.0204081632655</v>
      </c>
      <c r="R172" s="8">
        <f t="shared" si="102"/>
        <v>247387.59040816326</v>
      </c>
      <c r="T172" s="8">
        <f>2205*R172/(area!D18*2.471)</f>
        <v>64.972157841392146</v>
      </c>
    </row>
    <row r="173" spans="1:20" x14ac:dyDescent="0.2">
      <c r="A173">
        <f t="shared" si="98"/>
        <v>1980</v>
      </c>
      <c r="B173" s="7">
        <f t="shared" ref="B173:Q173" si="112">B$159*B19/1000</f>
        <v>3426.38</v>
      </c>
      <c r="C173" s="7">
        <f t="shared" si="112"/>
        <v>1054.5</v>
      </c>
      <c r="D173" s="7">
        <f t="shared" si="112"/>
        <v>0</v>
      </c>
      <c r="E173" s="7">
        <f t="shared" si="112"/>
        <v>0</v>
      </c>
      <c r="F173" s="7">
        <f t="shared" si="112"/>
        <v>21195</v>
      </c>
      <c r="G173" s="7">
        <f t="shared" si="112"/>
        <v>30980.1</v>
      </c>
      <c r="H173" s="7">
        <f t="shared" si="112"/>
        <v>0</v>
      </c>
      <c r="I173" s="7">
        <f t="shared" si="112"/>
        <v>5777.1000000000013</v>
      </c>
      <c r="J173" s="7">
        <f t="shared" si="112"/>
        <v>2040.2200000000003</v>
      </c>
      <c r="K173" s="7">
        <f t="shared" si="112"/>
        <v>0</v>
      </c>
      <c r="L173" s="7">
        <f t="shared" si="112"/>
        <v>413.6</v>
      </c>
      <c r="M173" s="7">
        <f t="shared" si="112"/>
        <v>13796</v>
      </c>
      <c r="N173" s="7">
        <f t="shared" si="112"/>
        <v>0</v>
      </c>
      <c r="O173" s="7">
        <f t="shared" si="112"/>
        <v>167762</v>
      </c>
      <c r="P173" s="7">
        <f t="shared" si="112"/>
        <v>3525.12</v>
      </c>
      <c r="Q173" s="7">
        <f t="shared" si="112"/>
        <v>2011.1791383219952</v>
      </c>
      <c r="R173" s="8">
        <f t="shared" si="102"/>
        <v>251981.19913832197</v>
      </c>
      <c r="T173" s="8">
        <f>2205*R173/(area!D19*2.471)</f>
        <v>66.410387712920141</v>
      </c>
    </row>
    <row r="174" spans="1:20" x14ac:dyDescent="0.2">
      <c r="A174">
        <f t="shared" si="98"/>
        <v>1981</v>
      </c>
      <c r="B174" s="7">
        <f t="shared" ref="B174:Q174" si="113">B$159*B20/1000</f>
        <v>3909.45</v>
      </c>
      <c r="C174" s="7">
        <f t="shared" si="113"/>
        <v>969.75</v>
      </c>
      <c r="D174" s="7">
        <f t="shared" si="113"/>
        <v>0</v>
      </c>
      <c r="E174" s="7">
        <f t="shared" si="113"/>
        <v>0</v>
      </c>
      <c r="F174" s="7">
        <f t="shared" si="113"/>
        <v>23562</v>
      </c>
      <c r="G174" s="7">
        <f t="shared" si="113"/>
        <v>28756.400000000001</v>
      </c>
      <c r="H174" s="7">
        <f t="shared" si="113"/>
        <v>0</v>
      </c>
      <c r="I174" s="7">
        <f t="shared" si="113"/>
        <v>5575.5000000000009</v>
      </c>
      <c r="J174" s="7">
        <f t="shared" si="113"/>
        <v>1590.64</v>
      </c>
      <c r="K174" s="7">
        <f t="shared" si="113"/>
        <v>0</v>
      </c>
      <c r="L174" s="7">
        <f t="shared" si="113"/>
        <v>464.2</v>
      </c>
      <c r="M174" s="7">
        <f t="shared" si="113"/>
        <v>12136</v>
      </c>
      <c r="N174" s="7">
        <f t="shared" si="113"/>
        <v>0</v>
      </c>
      <c r="O174" s="7">
        <f t="shared" si="113"/>
        <v>162012</v>
      </c>
      <c r="P174" s="7">
        <f t="shared" si="113"/>
        <v>3518.4</v>
      </c>
      <c r="Q174" s="7">
        <f t="shared" si="113"/>
        <v>1950.3174603174602</v>
      </c>
      <c r="R174" s="8">
        <f t="shared" si="102"/>
        <v>244444.65746031745</v>
      </c>
      <c r="T174" s="8">
        <f>2205*R174/(area!D20*2.471)</f>
        <v>63.758038113173463</v>
      </c>
    </row>
    <row r="175" spans="1:20" x14ac:dyDescent="0.2">
      <c r="A175">
        <f t="shared" si="98"/>
        <v>1982</v>
      </c>
      <c r="B175" s="7">
        <f t="shared" ref="B175:Q175" si="114">B$159*B21/1000</f>
        <v>5018.3</v>
      </c>
      <c r="C175" s="7">
        <f t="shared" si="114"/>
        <v>1020.75</v>
      </c>
      <c r="D175" s="7">
        <f t="shared" si="114"/>
        <v>0</v>
      </c>
      <c r="E175" s="7">
        <f t="shared" si="114"/>
        <v>0</v>
      </c>
      <c r="F175" s="7">
        <f t="shared" si="114"/>
        <v>23377.5</v>
      </c>
      <c r="G175" s="7">
        <f t="shared" si="114"/>
        <v>25996.2</v>
      </c>
      <c r="H175" s="7">
        <f t="shared" si="114"/>
        <v>0</v>
      </c>
      <c r="I175" s="7">
        <f t="shared" si="114"/>
        <v>5411.7000000000007</v>
      </c>
      <c r="J175" s="7">
        <f t="shared" si="114"/>
        <v>2047.3000000000002</v>
      </c>
      <c r="K175" s="7">
        <f t="shared" si="114"/>
        <v>0</v>
      </c>
      <c r="L175" s="7">
        <f t="shared" si="114"/>
        <v>463.65</v>
      </c>
      <c r="M175" s="7">
        <f t="shared" si="114"/>
        <v>16960</v>
      </c>
      <c r="N175" s="7">
        <f t="shared" si="114"/>
        <v>0</v>
      </c>
      <c r="O175" s="7">
        <f t="shared" si="114"/>
        <v>159275</v>
      </c>
      <c r="P175" s="7">
        <f t="shared" si="114"/>
        <v>1809.6</v>
      </c>
      <c r="Q175" s="7">
        <f t="shared" si="114"/>
        <v>1995.2154195011337</v>
      </c>
      <c r="R175" s="8">
        <f t="shared" si="102"/>
        <v>243375.21541950112</v>
      </c>
      <c r="T175" s="8">
        <f>2205*R175/(area!D21*2.471)</f>
        <v>63.922668156505559</v>
      </c>
    </row>
    <row r="176" spans="1:20" x14ac:dyDescent="0.2">
      <c r="A176">
        <f t="shared" si="98"/>
        <v>1983</v>
      </c>
      <c r="B176" s="7">
        <f t="shared" ref="B176:Q176" si="115">B$159*B22/1000</f>
        <v>3524.2</v>
      </c>
      <c r="C176" s="7">
        <f t="shared" si="115"/>
        <v>579</v>
      </c>
      <c r="D176" s="7">
        <f t="shared" si="115"/>
        <v>0</v>
      </c>
      <c r="E176" s="7">
        <f t="shared" si="115"/>
        <v>57.815999999999995</v>
      </c>
      <c r="F176" s="7">
        <f t="shared" si="115"/>
        <v>21132</v>
      </c>
      <c r="G176" s="7">
        <f t="shared" si="115"/>
        <v>22174.1</v>
      </c>
      <c r="H176" s="7">
        <f t="shared" si="115"/>
        <v>0</v>
      </c>
      <c r="I176" s="7">
        <f t="shared" si="115"/>
        <v>3861.9000000000005</v>
      </c>
      <c r="J176" s="7">
        <f t="shared" si="115"/>
        <v>1380.6</v>
      </c>
      <c r="K176" s="7">
        <f t="shared" si="115"/>
        <v>0</v>
      </c>
      <c r="L176" s="7">
        <f t="shared" si="115"/>
        <v>427.35</v>
      </c>
      <c r="M176" s="7">
        <f t="shared" si="115"/>
        <v>14700</v>
      </c>
      <c r="N176" s="7">
        <f t="shared" si="115"/>
        <v>0</v>
      </c>
      <c r="O176" s="7">
        <f t="shared" si="115"/>
        <v>153226</v>
      </c>
      <c r="P176" s="7">
        <f t="shared" si="115"/>
        <v>3856.8</v>
      </c>
      <c r="Q176" s="7">
        <f t="shared" si="115"/>
        <v>1816.122448979592</v>
      </c>
      <c r="R176" s="8">
        <f t="shared" si="102"/>
        <v>226735.88844897956</v>
      </c>
      <c r="T176" s="8">
        <f>2205*R176/(area!D22*2.471)</f>
        <v>59.697967492833847</v>
      </c>
    </row>
    <row r="177" spans="1:20" x14ac:dyDescent="0.2">
      <c r="A177">
        <f t="shared" si="98"/>
        <v>1984</v>
      </c>
      <c r="B177" s="7">
        <f t="shared" ref="B177:Q177" si="116">B$159*B23/1000</f>
        <v>4120.5</v>
      </c>
      <c r="C177" s="7">
        <f t="shared" si="116"/>
        <v>676.5</v>
      </c>
      <c r="D177" s="7">
        <f t="shared" si="116"/>
        <v>0</v>
      </c>
      <c r="E177" s="7">
        <f t="shared" si="116"/>
        <v>165.52799999999996</v>
      </c>
      <c r="F177" s="7">
        <f t="shared" si="116"/>
        <v>23431.5</v>
      </c>
      <c r="G177" s="7">
        <f t="shared" si="116"/>
        <v>23328.5</v>
      </c>
      <c r="H177" s="7">
        <f t="shared" si="116"/>
        <v>0</v>
      </c>
      <c r="I177" s="7">
        <f t="shared" si="116"/>
        <v>4680.9000000000005</v>
      </c>
      <c r="J177" s="7">
        <f t="shared" si="116"/>
        <v>1634.3</v>
      </c>
      <c r="K177" s="7">
        <f t="shared" si="116"/>
        <v>0</v>
      </c>
      <c r="L177" s="7">
        <f t="shared" si="116"/>
        <v>419.1</v>
      </c>
      <c r="M177" s="7">
        <f t="shared" si="116"/>
        <v>18340</v>
      </c>
      <c r="N177" s="7">
        <f t="shared" si="116"/>
        <v>0</v>
      </c>
      <c r="O177" s="7">
        <f t="shared" si="116"/>
        <v>160379</v>
      </c>
      <c r="P177" s="7">
        <f t="shared" si="116"/>
        <v>3972</v>
      </c>
      <c r="Q177" s="7">
        <f t="shared" si="116"/>
        <v>1824.6031746031745</v>
      </c>
      <c r="R177" s="8">
        <f t="shared" si="102"/>
        <v>242972.43117460317</v>
      </c>
      <c r="T177" s="8">
        <f>2205*R177/(area!D23*2.471)</f>
        <v>64.221075113841522</v>
      </c>
    </row>
    <row r="178" spans="1:20" x14ac:dyDescent="0.2">
      <c r="A178">
        <f t="shared" si="98"/>
        <v>1985</v>
      </c>
      <c r="B178" s="7">
        <f t="shared" ref="B178:Q178" si="117">B$159*B24/1000</f>
        <v>5058.5</v>
      </c>
      <c r="C178" s="7">
        <f t="shared" si="117"/>
        <v>877.5</v>
      </c>
      <c r="D178" s="7">
        <f t="shared" si="117"/>
        <v>0</v>
      </c>
      <c r="E178" s="7">
        <f t="shared" si="117"/>
        <v>355.60799999999995</v>
      </c>
      <c r="F178" s="7">
        <f t="shared" si="117"/>
        <v>24462</v>
      </c>
      <c r="G178" s="7">
        <f t="shared" si="117"/>
        <v>21637.599999999999</v>
      </c>
      <c r="H178" s="7">
        <f t="shared" si="117"/>
        <v>0</v>
      </c>
      <c r="I178" s="7">
        <f t="shared" si="117"/>
        <v>4743.9000000000005</v>
      </c>
      <c r="J178" s="7">
        <f t="shared" si="117"/>
        <v>1716.9</v>
      </c>
      <c r="K178" s="7">
        <f t="shared" si="117"/>
        <v>0</v>
      </c>
      <c r="L178" s="7">
        <f t="shared" si="117"/>
        <v>363</v>
      </c>
      <c r="M178" s="7">
        <f t="shared" si="117"/>
        <v>20240</v>
      </c>
      <c r="N178" s="7">
        <f t="shared" si="117"/>
        <v>0</v>
      </c>
      <c r="O178" s="7">
        <f t="shared" si="117"/>
        <v>158585</v>
      </c>
      <c r="P178" s="7">
        <f t="shared" si="117"/>
        <v>4778.3999999999996</v>
      </c>
      <c r="Q178" s="7">
        <f t="shared" si="117"/>
        <v>1839.5691609977325</v>
      </c>
      <c r="R178" s="8">
        <f t="shared" si="102"/>
        <v>244657.97716099772</v>
      </c>
      <c r="T178" s="8">
        <f>2205*R178/(area!D24*2.471)</f>
        <v>65.001411931079929</v>
      </c>
    </row>
    <row r="179" spans="1:20" x14ac:dyDescent="0.2">
      <c r="A179">
        <f t="shared" si="98"/>
        <v>1986</v>
      </c>
      <c r="B179" s="7">
        <f t="shared" ref="B179:Q179" si="118">B$159*B25/1000</f>
        <v>5163.6899999999996</v>
      </c>
      <c r="C179" s="7">
        <f t="shared" si="118"/>
        <v>627</v>
      </c>
      <c r="D179" s="7">
        <f t="shared" si="118"/>
        <v>48.804000000000009</v>
      </c>
      <c r="E179" s="7">
        <f t="shared" si="118"/>
        <v>582.11999999999989</v>
      </c>
      <c r="F179" s="7">
        <f t="shared" si="118"/>
        <v>21146.400000000001</v>
      </c>
      <c r="G179" s="7">
        <f t="shared" si="118"/>
        <v>20142.8</v>
      </c>
      <c r="H179" s="7">
        <f t="shared" si="118"/>
        <v>0</v>
      </c>
      <c r="I179" s="7">
        <f t="shared" si="118"/>
        <v>3760.4700000000003</v>
      </c>
      <c r="J179" s="7">
        <f t="shared" si="118"/>
        <v>1164.6600000000001</v>
      </c>
      <c r="K179" s="7">
        <f t="shared" si="118"/>
        <v>0</v>
      </c>
      <c r="L179" s="7">
        <f t="shared" si="118"/>
        <v>251.35</v>
      </c>
      <c r="M179" s="7">
        <f t="shared" si="118"/>
        <v>18996</v>
      </c>
      <c r="N179" s="7">
        <f t="shared" si="118"/>
        <v>0</v>
      </c>
      <c r="O179" s="7">
        <f t="shared" si="118"/>
        <v>175352</v>
      </c>
      <c r="P179" s="7">
        <f t="shared" si="118"/>
        <v>4975.2</v>
      </c>
      <c r="Q179" s="7">
        <f t="shared" si="118"/>
        <v>1634.5351473922904</v>
      </c>
      <c r="R179" s="8">
        <f t="shared" si="102"/>
        <v>253845.02914739228</v>
      </c>
      <c r="T179" s="8">
        <f>2205*R179/(area!D25*2.471)</f>
        <v>69.299593231823465</v>
      </c>
    </row>
    <row r="180" spans="1:20" x14ac:dyDescent="0.2">
      <c r="A180">
        <f t="shared" si="98"/>
        <v>1987</v>
      </c>
      <c r="B180" s="7">
        <f t="shared" ref="B180:Q180" si="119">B$159*B26/1000</f>
        <v>4960.01</v>
      </c>
      <c r="C180" s="7">
        <f t="shared" si="119"/>
        <v>1653</v>
      </c>
      <c r="D180" s="7">
        <f t="shared" si="119"/>
        <v>88.64400000000002</v>
      </c>
      <c r="E180" s="7">
        <f t="shared" si="119"/>
        <v>233.63999999999996</v>
      </c>
      <c r="F180" s="7">
        <f t="shared" si="119"/>
        <v>24575.85</v>
      </c>
      <c r="G180" s="7">
        <f t="shared" si="119"/>
        <v>21482.2</v>
      </c>
      <c r="H180" s="7">
        <f t="shared" si="119"/>
        <v>0</v>
      </c>
      <c r="I180" s="7">
        <f t="shared" si="119"/>
        <v>3851.8200000000006</v>
      </c>
      <c r="J180" s="7">
        <f t="shared" si="119"/>
        <v>1273.81</v>
      </c>
      <c r="K180" s="7">
        <f t="shared" si="119"/>
        <v>0</v>
      </c>
      <c r="L180" s="7">
        <f t="shared" si="119"/>
        <v>195.8</v>
      </c>
      <c r="M180" s="7">
        <f t="shared" si="119"/>
        <v>25038</v>
      </c>
      <c r="N180" s="7">
        <f t="shared" si="119"/>
        <v>0</v>
      </c>
      <c r="O180" s="7">
        <f t="shared" si="119"/>
        <v>177355.3</v>
      </c>
      <c r="P180" s="7">
        <f t="shared" si="119"/>
        <v>3227.04</v>
      </c>
      <c r="Q180" s="7">
        <f t="shared" si="119"/>
        <v>1793.4240362811793</v>
      </c>
      <c r="R180" s="8">
        <f t="shared" si="102"/>
        <v>265728.53803628118</v>
      </c>
      <c r="T180" s="8">
        <f>2205*R180/(area!D26*2.471)</f>
        <v>73.367977051467207</v>
      </c>
    </row>
    <row r="181" spans="1:20" x14ac:dyDescent="0.2">
      <c r="A181">
        <f t="shared" si="98"/>
        <v>1988</v>
      </c>
      <c r="B181" s="7">
        <f t="shared" ref="B181:Q181" si="120">B$159*B27/1000</f>
        <v>3646.81</v>
      </c>
      <c r="C181" s="7">
        <f t="shared" si="120"/>
        <v>885</v>
      </c>
      <c r="D181" s="7">
        <f t="shared" si="120"/>
        <v>48.804000000000009</v>
      </c>
      <c r="E181" s="7">
        <f t="shared" si="120"/>
        <v>215.42399999999998</v>
      </c>
      <c r="F181" s="7">
        <f t="shared" si="120"/>
        <v>16803</v>
      </c>
      <c r="G181" s="7">
        <f t="shared" si="120"/>
        <v>15104.51</v>
      </c>
      <c r="H181" s="7">
        <f t="shared" si="120"/>
        <v>0</v>
      </c>
      <c r="I181" s="7">
        <f t="shared" si="120"/>
        <v>2651.6700000000005</v>
      </c>
      <c r="J181" s="7">
        <f t="shared" si="120"/>
        <v>1018.9300000000001</v>
      </c>
      <c r="K181" s="7">
        <f t="shared" si="120"/>
        <v>0</v>
      </c>
      <c r="L181" s="7">
        <f t="shared" si="120"/>
        <v>146.85</v>
      </c>
      <c r="M181" s="7">
        <f t="shared" si="120"/>
        <v>22480</v>
      </c>
      <c r="N181" s="7">
        <f t="shared" si="120"/>
        <v>0</v>
      </c>
      <c r="O181" s="7">
        <f t="shared" si="120"/>
        <v>152315.20000000001</v>
      </c>
      <c r="P181" s="7">
        <f t="shared" si="120"/>
        <v>5448</v>
      </c>
      <c r="Q181" s="7">
        <f t="shared" si="120"/>
        <v>1353.1746031746031</v>
      </c>
      <c r="R181" s="8">
        <f t="shared" si="102"/>
        <v>222117.37260317462</v>
      </c>
      <c r="T181" s="8">
        <f>2205*R181/(area!D27*2.471)</f>
        <v>59.559736327163186</v>
      </c>
    </row>
    <row r="182" spans="1:20" x14ac:dyDescent="0.2">
      <c r="A182">
        <f t="shared" si="98"/>
        <v>1989</v>
      </c>
      <c r="B182" s="7">
        <f t="shared" ref="B182:Q182" si="121">B$159*B28/1000</f>
        <v>4099.0600000000004</v>
      </c>
      <c r="C182" s="7">
        <f t="shared" si="121"/>
        <v>1068</v>
      </c>
      <c r="D182" s="7">
        <f t="shared" si="121"/>
        <v>27.888000000000005</v>
      </c>
      <c r="E182" s="7">
        <f t="shared" si="121"/>
        <v>197.20799999999997</v>
      </c>
      <c r="F182" s="7">
        <f t="shared" si="121"/>
        <v>21489.3</v>
      </c>
      <c r="G182" s="7">
        <f t="shared" si="121"/>
        <v>16447.240000000002</v>
      </c>
      <c r="H182" s="7">
        <f t="shared" si="121"/>
        <v>0</v>
      </c>
      <c r="I182" s="7">
        <f t="shared" si="121"/>
        <v>3040.3800000000006</v>
      </c>
      <c r="J182" s="7">
        <f t="shared" si="121"/>
        <v>1555.83</v>
      </c>
      <c r="K182" s="7">
        <f t="shared" si="121"/>
        <v>0</v>
      </c>
      <c r="L182" s="7">
        <f t="shared" si="121"/>
        <v>216.7</v>
      </c>
      <c r="M182" s="7">
        <f t="shared" si="121"/>
        <v>23514</v>
      </c>
      <c r="N182" s="7">
        <f t="shared" si="121"/>
        <v>0</v>
      </c>
      <c r="O182" s="7">
        <f t="shared" si="121"/>
        <v>169008.6</v>
      </c>
      <c r="P182" s="7">
        <f t="shared" si="121"/>
        <v>5259.84</v>
      </c>
      <c r="Q182" s="7">
        <f t="shared" si="121"/>
        <v>1587.6417233560089</v>
      </c>
      <c r="R182" s="8">
        <f t="shared" si="102"/>
        <v>247511.68772335601</v>
      </c>
      <c r="T182" s="8">
        <f>2205*R182/(area!D28*2.471)</f>
        <v>66.718085277490175</v>
      </c>
    </row>
    <row r="183" spans="1:20" x14ac:dyDescent="0.2">
      <c r="A183">
        <f t="shared" si="98"/>
        <v>1990</v>
      </c>
      <c r="B183" s="7">
        <f t="shared" ref="B183:Q183" si="122">B$159*B29/1000</f>
        <v>3894.71</v>
      </c>
      <c r="C183" s="7">
        <f t="shared" si="122"/>
        <v>1497</v>
      </c>
      <c r="D183" s="7">
        <f t="shared" si="122"/>
        <v>29.880000000000003</v>
      </c>
      <c r="E183" s="7">
        <f t="shared" si="122"/>
        <v>341.35199999999992</v>
      </c>
      <c r="F183" s="7">
        <f t="shared" si="122"/>
        <v>22403.7</v>
      </c>
      <c r="G183" s="7">
        <f t="shared" si="122"/>
        <v>18461.150000000001</v>
      </c>
      <c r="H183" s="7">
        <f t="shared" si="122"/>
        <v>0</v>
      </c>
      <c r="I183" s="7">
        <f t="shared" si="122"/>
        <v>2857.6800000000003</v>
      </c>
      <c r="J183" s="7">
        <f t="shared" si="122"/>
        <v>1246.67</v>
      </c>
      <c r="K183" s="7">
        <f t="shared" si="122"/>
        <v>0</v>
      </c>
      <c r="L183" s="7">
        <f t="shared" si="122"/>
        <v>237.6</v>
      </c>
      <c r="M183" s="7">
        <f t="shared" si="122"/>
        <v>24222</v>
      </c>
      <c r="N183" s="7">
        <f t="shared" si="122"/>
        <v>0</v>
      </c>
      <c r="O183" s="7">
        <f t="shared" si="122"/>
        <v>171094.7</v>
      </c>
      <c r="P183" s="7">
        <f t="shared" si="122"/>
        <v>6808.32</v>
      </c>
      <c r="Q183" s="7">
        <f t="shared" si="122"/>
        <v>1865.7596371882084</v>
      </c>
      <c r="R183" s="8">
        <f t="shared" si="102"/>
        <v>254960.52163718821</v>
      </c>
      <c r="T183" s="8">
        <f>2205*R183/(area!D29*2.471)</f>
        <v>70.225687639389491</v>
      </c>
    </row>
    <row r="184" spans="1:20" x14ac:dyDescent="0.2">
      <c r="A184">
        <f t="shared" si="98"/>
        <v>1991</v>
      </c>
      <c r="B184" s="7">
        <f t="shared" ref="B184:Q184" si="123">B$159*B30/1000</f>
        <v>3676.29</v>
      </c>
      <c r="C184" s="7">
        <f t="shared" si="123"/>
        <v>2041.5</v>
      </c>
      <c r="D184" s="7">
        <f t="shared" si="123"/>
        <v>26.892000000000003</v>
      </c>
      <c r="E184" s="7">
        <f t="shared" si="123"/>
        <v>359.56799999999993</v>
      </c>
      <c r="F184" s="7">
        <f t="shared" si="123"/>
        <v>23889.599999999999</v>
      </c>
      <c r="G184" s="7">
        <f t="shared" si="123"/>
        <v>13426.19</v>
      </c>
      <c r="H184" s="7">
        <f t="shared" si="123"/>
        <v>0</v>
      </c>
      <c r="I184" s="7">
        <f t="shared" si="123"/>
        <v>2480.3100000000004</v>
      </c>
      <c r="J184" s="7">
        <f t="shared" si="123"/>
        <v>810.07</v>
      </c>
      <c r="K184" s="7">
        <f t="shared" si="123"/>
        <v>0</v>
      </c>
      <c r="L184" s="7">
        <f t="shared" si="123"/>
        <v>237.6</v>
      </c>
      <c r="M184" s="7">
        <f t="shared" si="123"/>
        <v>27760</v>
      </c>
      <c r="N184" s="7">
        <f t="shared" si="123"/>
        <v>0</v>
      </c>
      <c r="O184" s="7">
        <f t="shared" si="123"/>
        <v>166922.5</v>
      </c>
      <c r="P184" s="7">
        <f t="shared" si="123"/>
        <v>2990.88</v>
      </c>
      <c r="Q184" s="7">
        <f t="shared" si="123"/>
        <v>1575.9183673469388</v>
      </c>
      <c r="R184" s="8">
        <f t="shared" si="102"/>
        <v>246197.31836734695</v>
      </c>
      <c r="T184" s="8">
        <f>2205*R184/(area!D30*2.471)</f>
        <v>67.905325229291762</v>
      </c>
    </row>
    <row r="185" spans="1:20" x14ac:dyDescent="0.2">
      <c r="A185">
        <f t="shared" si="98"/>
        <v>1992</v>
      </c>
      <c r="B185" s="7">
        <f t="shared" ref="B185:Q185" si="124">B$159*B31/1000</f>
        <v>4230.38</v>
      </c>
      <c r="C185" s="7">
        <f t="shared" si="124"/>
        <v>687</v>
      </c>
      <c r="D185" s="7">
        <f t="shared" si="124"/>
        <v>32.868000000000002</v>
      </c>
      <c r="E185" s="7">
        <f t="shared" si="124"/>
        <v>233.63999999999996</v>
      </c>
      <c r="F185" s="7">
        <f t="shared" si="124"/>
        <v>15300</v>
      </c>
      <c r="G185" s="7">
        <f t="shared" si="124"/>
        <v>12251.44</v>
      </c>
      <c r="H185" s="7">
        <f t="shared" si="124"/>
        <v>0</v>
      </c>
      <c r="I185" s="7">
        <f t="shared" si="124"/>
        <v>2400.3000000000006</v>
      </c>
      <c r="J185" s="7">
        <f t="shared" si="124"/>
        <v>1046.6600000000001</v>
      </c>
      <c r="K185" s="7">
        <f t="shared" si="124"/>
        <v>0</v>
      </c>
      <c r="L185" s="7">
        <f t="shared" si="124"/>
        <v>153.44999999999999</v>
      </c>
      <c r="M185" s="7">
        <f t="shared" si="124"/>
        <v>27216</v>
      </c>
      <c r="N185" s="7">
        <f t="shared" si="124"/>
        <v>0</v>
      </c>
      <c r="O185" s="7">
        <f t="shared" si="124"/>
        <v>154403.6</v>
      </c>
      <c r="P185" s="7">
        <f t="shared" si="124"/>
        <v>6387.84</v>
      </c>
      <c r="Q185" s="7">
        <f t="shared" si="124"/>
        <v>2056.8253968253971</v>
      </c>
      <c r="R185" s="8">
        <f t="shared" si="102"/>
        <v>226400.0033968254</v>
      </c>
      <c r="T185" s="8">
        <f>2205*R185/(area!D31*2.471)</f>
        <v>66.569199650909482</v>
      </c>
    </row>
    <row r="186" spans="1:20" x14ac:dyDescent="0.2">
      <c r="A186">
        <f t="shared" si="98"/>
        <v>1993</v>
      </c>
      <c r="B186" s="7">
        <f t="shared" ref="B186:Q186" si="125">B$159*B32/1000</f>
        <v>3355.36</v>
      </c>
      <c r="C186" s="7">
        <f t="shared" si="125"/>
        <v>1429.5</v>
      </c>
      <c r="D186" s="7">
        <f t="shared" si="125"/>
        <v>27.888000000000005</v>
      </c>
      <c r="E186" s="7">
        <f t="shared" si="125"/>
        <v>305.71199999999993</v>
      </c>
      <c r="F186" s="7">
        <f t="shared" si="125"/>
        <v>21717.9</v>
      </c>
      <c r="G186" s="7">
        <f t="shared" si="125"/>
        <v>13762.15</v>
      </c>
      <c r="H186" s="7">
        <f t="shared" si="125"/>
        <v>0</v>
      </c>
      <c r="I186" s="7">
        <f t="shared" si="125"/>
        <v>2686.3200000000006</v>
      </c>
      <c r="J186" s="7">
        <f t="shared" si="125"/>
        <v>832.49</v>
      </c>
      <c r="K186" s="7">
        <f t="shared" si="125"/>
        <v>0</v>
      </c>
      <c r="L186" s="7">
        <f t="shared" si="125"/>
        <v>146.85</v>
      </c>
      <c r="M186" s="7">
        <f t="shared" si="125"/>
        <v>36468</v>
      </c>
      <c r="N186" s="7">
        <f t="shared" si="125"/>
        <v>0</v>
      </c>
      <c r="O186" s="7">
        <f t="shared" si="125"/>
        <v>177355.3</v>
      </c>
      <c r="P186" s="7">
        <f t="shared" si="125"/>
        <v>3265.44</v>
      </c>
      <c r="Q186" s="7">
        <f t="shared" si="125"/>
        <v>1754.0136054421771</v>
      </c>
      <c r="R186" s="8">
        <f t="shared" si="102"/>
        <v>263106.92360544216</v>
      </c>
      <c r="T186" s="8">
        <f>2205*R186/(area!D32*2.471)</f>
        <v>71.561204830556875</v>
      </c>
    </row>
    <row r="187" spans="1:20" x14ac:dyDescent="0.2">
      <c r="A187">
        <f t="shared" si="98"/>
        <v>1994</v>
      </c>
      <c r="B187" s="7">
        <f t="shared" ref="B187:Q187" si="126">B$159*B33/1000</f>
        <v>2990.21</v>
      </c>
      <c r="C187" s="7">
        <f t="shared" si="126"/>
        <v>1428</v>
      </c>
      <c r="D187" s="7">
        <f t="shared" si="126"/>
        <v>21.912000000000003</v>
      </c>
      <c r="E187" s="7">
        <f t="shared" si="126"/>
        <v>359.56799999999993</v>
      </c>
      <c r="F187" s="7">
        <f t="shared" si="126"/>
        <v>22632.3</v>
      </c>
      <c r="G187" s="7">
        <f t="shared" si="126"/>
        <v>12083.83</v>
      </c>
      <c r="H187" s="7">
        <f t="shared" si="126"/>
        <v>0</v>
      </c>
      <c r="I187" s="7">
        <f t="shared" si="126"/>
        <v>2286.2700000000004</v>
      </c>
      <c r="J187" s="7">
        <f t="shared" si="126"/>
        <v>591.17999999999995</v>
      </c>
      <c r="K187" s="7">
        <f t="shared" si="126"/>
        <v>0</v>
      </c>
      <c r="L187" s="7">
        <f t="shared" si="126"/>
        <v>251.35</v>
      </c>
      <c r="M187" s="7">
        <f t="shared" si="126"/>
        <v>41368</v>
      </c>
      <c r="N187" s="7">
        <f t="shared" si="126"/>
        <v>184.99999999999997</v>
      </c>
      <c r="O187" s="7">
        <f t="shared" si="126"/>
        <v>160661.9</v>
      </c>
      <c r="P187" s="7">
        <f t="shared" si="126"/>
        <v>6048.48</v>
      </c>
      <c r="Q187" s="7">
        <f t="shared" si="126"/>
        <v>1970.0226757369614</v>
      </c>
      <c r="R187" s="8">
        <f t="shared" si="102"/>
        <v>252878.02267573695</v>
      </c>
      <c r="T187" s="8">
        <f>2205*R187/(area!D33*2.471)</f>
        <v>68.140989400994656</v>
      </c>
    </row>
    <row r="188" spans="1:20" x14ac:dyDescent="0.2">
      <c r="A188">
        <f t="shared" si="98"/>
        <v>1995</v>
      </c>
      <c r="B188" s="7">
        <f t="shared" ref="B188:Q188" si="127">B$159*B34/1000</f>
        <v>2800.6</v>
      </c>
      <c r="C188" s="7">
        <f t="shared" si="127"/>
        <v>1803</v>
      </c>
      <c r="D188" s="7">
        <f t="shared" si="127"/>
        <v>34.86</v>
      </c>
      <c r="E188" s="7">
        <f t="shared" si="127"/>
        <v>521.13599999999997</v>
      </c>
      <c r="F188" s="7">
        <f t="shared" si="127"/>
        <v>23089.5</v>
      </c>
      <c r="G188" s="7">
        <f t="shared" si="127"/>
        <v>12083.83</v>
      </c>
      <c r="H188" s="7">
        <f t="shared" si="127"/>
        <v>0</v>
      </c>
      <c r="I188" s="7">
        <f t="shared" si="127"/>
        <v>2286.2700000000004</v>
      </c>
      <c r="J188" s="7">
        <f t="shared" si="127"/>
        <v>536.9</v>
      </c>
      <c r="K188" s="7">
        <f t="shared" si="127"/>
        <v>0</v>
      </c>
      <c r="L188" s="7">
        <f t="shared" si="127"/>
        <v>251.35</v>
      </c>
      <c r="M188" s="7">
        <f t="shared" si="127"/>
        <v>40824</v>
      </c>
      <c r="N188" s="7">
        <f t="shared" si="127"/>
        <v>214.80555555555554</v>
      </c>
      <c r="O188" s="7">
        <f t="shared" si="127"/>
        <v>156489.70000000001</v>
      </c>
      <c r="P188" s="7">
        <f t="shared" si="127"/>
        <v>6564.48</v>
      </c>
      <c r="Q188" s="7">
        <f t="shared" si="127"/>
        <v>2014.671201814059</v>
      </c>
      <c r="R188" s="8">
        <f t="shared" si="102"/>
        <v>249515.10275736963</v>
      </c>
      <c r="T188" s="8">
        <f>2205*R188/(area!D34*2.471)</f>
        <v>67.210170406815536</v>
      </c>
    </row>
    <row r="189" spans="1:20" x14ac:dyDescent="0.2">
      <c r="A189">
        <f t="shared" si="98"/>
        <v>1996</v>
      </c>
      <c r="B189" s="7">
        <f t="shared" ref="B189:Q189" si="128">B$159*B35/1000</f>
        <v>2625.73</v>
      </c>
      <c r="C189" s="7">
        <f t="shared" si="128"/>
        <v>963</v>
      </c>
      <c r="D189" s="7">
        <f t="shared" si="128"/>
        <v>32.868000000000002</v>
      </c>
      <c r="E189" s="7">
        <f t="shared" si="128"/>
        <v>359.56799999999993</v>
      </c>
      <c r="F189" s="7">
        <f t="shared" si="128"/>
        <v>22860.9</v>
      </c>
      <c r="G189" s="7">
        <f t="shared" si="128"/>
        <v>12083.83</v>
      </c>
      <c r="H189" s="7">
        <f t="shared" si="128"/>
        <v>0</v>
      </c>
      <c r="I189" s="7">
        <f t="shared" si="128"/>
        <v>1828.8900000000003</v>
      </c>
      <c r="J189" s="7">
        <f t="shared" si="128"/>
        <v>464.33</v>
      </c>
      <c r="K189" s="7">
        <f t="shared" si="128"/>
        <v>0</v>
      </c>
      <c r="L189" s="7">
        <f t="shared" si="128"/>
        <v>223.3</v>
      </c>
      <c r="M189" s="7">
        <f t="shared" si="128"/>
        <v>38102</v>
      </c>
      <c r="N189" s="7">
        <f t="shared" si="128"/>
        <v>244.61111111111111</v>
      </c>
      <c r="O189" s="7">
        <f t="shared" si="128"/>
        <v>134579.9</v>
      </c>
      <c r="P189" s="7">
        <f t="shared" si="128"/>
        <v>4140.96</v>
      </c>
      <c r="Q189" s="7">
        <f t="shared" si="128"/>
        <v>1845.8049886621316</v>
      </c>
      <c r="R189" s="8">
        <f t="shared" si="102"/>
        <v>220355.69209977324</v>
      </c>
      <c r="T189" s="8">
        <f>2205*R189/(area!D35*2.471)</f>
        <v>59.014476331321049</v>
      </c>
    </row>
    <row r="190" spans="1:20" x14ac:dyDescent="0.2">
      <c r="A190">
        <f t="shared" si="98"/>
        <v>1997</v>
      </c>
      <c r="B190" s="7">
        <f t="shared" ref="B190:Q190" si="129">B$159*B36/1000</f>
        <v>2961.4</v>
      </c>
      <c r="C190" s="7">
        <f t="shared" si="129"/>
        <v>1105.5</v>
      </c>
      <c r="D190" s="7">
        <f t="shared" si="129"/>
        <v>29.880000000000003</v>
      </c>
      <c r="E190" s="7">
        <f t="shared" si="129"/>
        <v>430.84799999999996</v>
      </c>
      <c r="F190" s="7">
        <f t="shared" si="129"/>
        <v>21717.9</v>
      </c>
      <c r="G190" s="7">
        <f t="shared" si="129"/>
        <v>11747.87</v>
      </c>
      <c r="H190" s="7">
        <f t="shared" si="129"/>
        <v>0</v>
      </c>
      <c r="I190" s="7">
        <f t="shared" si="129"/>
        <v>2206.2600000000007</v>
      </c>
      <c r="J190" s="7">
        <f t="shared" si="129"/>
        <v>591.17999999999995</v>
      </c>
      <c r="K190" s="7">
        <f t="shared" si="129"/>
        <v>0</v>
      </c>
      <c r="L190" s="7">
        <f t="shared" si="129"/>
        <v>265.64999999999998</v>
      </c>
      <c r="M190" s="7">
        <f t="shared" si="129"/>
        <v>47900</v>
      </c>
      <c r="N190" s="7">
        <f t="shared" si="129"/>
        <v>274.41666666666663</v>
      </c>
      <c r="O190" s="7">
        <f t="shared" si="129"/>
        <v>135624.1</v>
      </c>
      <c r="P190" s="7">
        <f t="shared" si="129"/>
        <v>4075.68</v>
      </c>
      <c r="Q190" s="7">
        <f t="shared" si="129"/>
        <v>1935.6009070294785</v>
      </c>
      <c r="R190" s="8">
        <f t="shared" si="102"/>
        <v>230866.28557369614</v>
      </c>
      <c r="T190" s="8">
        <f>2205*R190/(area!D36*2.471)</f>
        <v>60.522839808127458</v>
      </c>
    </row>
    <row r="191" spans="1:20" x14ac:dyDescent="0.2">
      <c r="A191">
        <f t="shared" si="98"/>
        <v>1998</v>
      </c>
      <c r="B191" s="7">
        <f t="shared" ref="B191:Q191" si="130">B$159*B37/1000</f>
        <v>2552.6999999999998</v>
      </c>
      <c r="C191" s="7">
        <f t="shared" si="130"/>
        <v>858</v>
      </c>
      <c r="D191" s="7">
        <f t="shared" si="130"/>
        <v>32.868000000000002</v>
      </c>
      <c r="E191" s="7">
        <f t="shared" si="130"/>
        <v>449.06399999999996</v>
      </c>
      <c r="F191" s="7">
        <f t="shared" si="130"/>
        <v>27090.45</v>
      </c>
      <c r="G191" s="7">
        <f t="shared" si="130"/>
        <v>13090.6</v>
      </c>
      <c r="H191" s="7">
        <f t="shared" si="130"/>
        <v>0</v>
      </c>
      <c r="I191" s="7">
        <f t="shared" si="130"/>
        <v>1942.9200000000003</v>
      </c>
      <c r="J191" s="7">
        <f t="shared" si="130"/>
        <v>555.19000000000005</v>
      </c>
      <c r="K191" s="7">
        <f t="shared" si="130"/>
        <v>0</v>
      </c>
      <c r="L191" s="7">
        <f t="shared" si="130"/>
        <v>300.3</v>
      </c>
      <c r="M191" s="7">
        <f t="shared" si="130"/>
        <v>46810</v>
      </c>
      <c r="N191" s="7">
        <f t="shared" si="130"/>
        <v>304.22222222222223</v>
      </c>
      <c r="O191" s="7">
        <f t="shared" si="130"/>
        <v>104325.7</v>
      </c>
      <c r="P191" s="7">
        <f t="shared" si="130"/>
        <v>6296.64</v>
      </c>
      <c r="Q191" s="7">
        <f t="shared" si="130"/>
        <v>1935.1020408163267</v>
      </c>
      <c r="R191" s="8">
        <f t="shared" si="102"/>
        <v>206543.75626303855</v>
      </c>
      <c r="T191" s="8">
        <f>2205*R191/(area!D37*2.471)</f>
        <v>53.658819368550112</v>
      </c>
    </row>
    <row r="192" spans="1:20" x14ac:dyDescent="0.2">
      <c r="A192">
        <f t="shared" si="98"/>
        <v>1999</v>
      </c>
      <c r="B192" s="7">
        <f t="shared" ref="B192:Q192" si="131">B$159*B38/1000</f>
        <v>2640.47</v>
      </c>
      <c r="C192" s="7">
        <f t="shared" si="131"/>
        <v>1585.5</v>
      </c>
      <c r="D192" s="7">
        <f t="shared" si="131"/>
        <v>29.880000000000003</v>
      </c>
      <c r="E192" s="7">
        <f t="shared" si="131"/>
        <v>430.84799999999996</v>
      </c>
      <c r="F192" s="7">
        <f t="shared" si="131"/>
        <v>26404.65</v>
      </c>
      <c r="G192" s="7">
        <f t="shared" si="131"/>
        <v>15440.1</v>
      </c>
      <c r="H192" s="7">
        <f t="shared" si="131"/>
        <v>0</v>
      </c>
      <c r="I192" s="7">
        <f t="shared" si="131"/>
        <v>1748.8800000000003</v>
      </c>
      <c r="J192" s="7">
        <f t="shared" si="131"/>
        <v>564.04</v>
      </c>
      <c r="K192" s="7">
        <f t="shared" si="131"/>
        <v>0</v>
      </c>
      <c r="L192" s="7">
        <f t="shared" si="131"/>
        <v>349.25</v>
      </c>
      <c r="M192" s="7">
        <f t="shared" si="131"/>
        <v>46810</v>
      </c>
      <c r="N192" s="7">
        <f t="shared" si="131"/>
        <v>334.02777777777783</v>
      </c>
      <c r="O192" s="7">
        <f t="shared" si="131"/>
        <v>115802.7</v>
      </c>
      <c r="P192" s="7">
        <f t="shared" si="131"/>
        <v>7328.64</v>
      </c>
      <c r="Q192" s="7">
        <f t="shared" si="131"/>
        <v>1928.8662131519272</v>
      </c>
      <c r="R192" s="8">
        <f t="shared" si="102"/>
        <v>221397.85199092972</v>
      </c>
      <c r="T192" s="8">
        <f>2205*R192/(area!D38*2.471)</f>
        <v>58.067693361084721</v>
      </c>
    </row>
    <row r="193" spans="1:20" x14ac:dyDescent="0.2">
      <c r="A193">
        <f t="shared" si="98"/>
        <v>2000</v>
      </c>
      <c r="B193" s="7">
        <f t="shared" ref="B193:Q193" si="132">B$159*B39/1000</f>
        <v>2304.8000000000002</v>
      </c>
      <c r="C193" s="7">
        <f t="shared" si="132"/>
        <v>840</v>
      </c>
      <c r="D193" s="7">
        <f t="shared" si="132"/>
        <v>27.888000000000005</v>
      </c>
      <c r="E193" s="7">
        <f t="shared" si="132"/>
        <v>305.71199999999993</v>
      </c>
      <c r="F193" s="7">
        <f t="shared" si="132"/>
        <v>20746.349999999999</v>
      </c>
      <c r="G193" s="7">
        <f t="shared" si="132"/>
        <v>13090.6</v>
      </c>
      <c r="H193" s="7">
        <f t="shared" si="132"/>
        <v>0</v>
      </c>
      <c r="I193" s="7">
        <f t="shared" si="132"/>
        <v>1520.1900000000003</v>
      </c>
      <c r="J193" s="7">
        <f t="shared" si="132"/>
        <v>473.18</v>
      </c>
      <c r="K193" s="7">
        <f t="shared" si="132"/>
        <v>0</v>
      </c>
      <c r="L193" s="7">
        <f t="shared" si="132"/>
        <v>335.5</v>
      </c>
      <c r="M193" s="7">
        <f t="shared" si="132"/>
        <v>46266</v>
      </c>
      <c r="N193" s="7">
        <f t="shared" si="132"/>
        <v>363.83333333333331</v>
      </c>
      <c r="O193" s="7">
        <f t="shared" si="132"/>
        <v>123105.2</v>
      </c>
      <c r="P193" s="7">
        <f t="shared" si="132"/>
        <v>7171.68</v>
      </c>
      <c r="Q193" s="7">
        <f t="shared" si="132"/>
        <v>1886.2131519274376</v>
      </c>
      <c r="R193" s="8">
        <f t="shared" si="102"/>
        <v>218437.14648526075</v>
      </c>
      <c r="T193" s="8">
        <f>2205*R193/(area!D39*2.471)</f>
        <v>57.672723736292383</v>
      </c>
    </row>
    <row r="194" spans="1:20" x14ac:dyDescent="0.2">
      <c r="A194">
        <f t="shared" si="98"/>
        <v>2001</v>
      </c>
      <c r="B194" s="7">
        <f t="shared" ref="B194:Q194" si="133">B$159*B40/1000</f>
        <v>2844.82</v>
      </c>
      <c r="C194" s="7">
        <f t="shared" si="133"/>
        <v>858</v>
      </c>
      <c r="D194" s="7">
        <f t="shared" si="133"/>
        <v>29.880000000000003</v>
      </c>
      <c r="E194" s="7">
        <f t="shared" si="133"/>
        <v>247.89599999999996</v>
      </c>
      <c r="F194" s="7">
        <f t="shared" si="133"/>
        <v>23089.5</v>
      </c>
      <c r="G194" s="7">
        <f t="shared" si="133"/>
        <v>11076.69</v>
      </c>
      <c r="H194" s="7">
        <f t="shared" si="133"/>
        <v>0</v>
      </c>
      <c r="I194" s="7">
        <f t="shared" si="133"/>
        <v>1486.1700000000003</v>
      </c>
      <c r="J194" s="7">
        <f t="shared" si="133"/>
        <v>564.04</v>
      </c>
      <c r="K194" s="7">
        <f t="shared" si="133"/>
        <v>0</v>
      </c>
      <c r="L194" s="7">
        <f t="shared" si="133"/>
        <v>300.3</v>
      </c>
      <c r="M194" s="7">
        <f t="shared" si="133"/>
        <v>25582</v>
      </c>
      <c r="N194" s="7">
        <f t="shared" si="133"/>
        <v>393.63888888888886</v>
      </c>
      <c r="O194" s="7">
        <f t="shared" si="133"/>
        <v>103803.6</v>
      </c>
      <c r="P194" s="7">
        <f t="shared" si="133"/>
        <v>5930.88</v>
      </c>
      <c r="Q194" s="7">
        <f t="shared" si="133"/>
        <v>1975.0113378684807</v>
      </c>
      <c r="R194" s="8">
        <f t="shared" si="102"/>
        <v>178182.42622675738</v>
      </c>
      <c r="T194" s="8">
        <f>2205*R194/(area!D40*2.471)</f>
        <v>46.705736268224847</v>
      </c>
    </row>
    <row r="195" spans="1:20" x14ac:dyDescent="0.2">
      <c r="A195">
        <f t="shared" si="98"/>
        <v>2002</v>
      </c>
      <c r="B195" s="7">
        <f t="shared" ref="B195:Q195" si="134">B$159*B41/1000</f>
        <v>2655.21</v>
      </c>
      <c r="C195" s="7">
        <f t="shared" si="134"/>
        <v>1887</v>
      </c>
      <c r="D195" s="7">
        <f t="shared" si="134"/>
        <v>37.847999999999999</v>
      </c>
      <c r="E195" s="7">
        <f t="shared" si="134"/>
        <v>350.06399999999996</v>
      </c>
      <c r="F195" s="7">
        <f t="shared" si="134"/>
        <v>24690.15</v>
      </c>
      <c r="G195" s="7">
        <f t="shared" si="134"/>
        <v>13426.19</v>
      </c>
      <c r="H195" s="7">
        <f t="shared" si="134"/>
        <v>0</v>
      </c>
      <c r="I195" s="7">
        <f t="shared" si="134"/>
        <v>1348.8300000000002</v>
      </c>
      <c r="J195" s="7">
        <f t="shared" si="134"/>
        <v>609.47</v>
      </c>
      <c r="K195" s="7">
        <f t="shared" si="134"/>
        <v>0</v>
      </c>
      <c r="L195" s="7">
        <f t="shared" si="134"/>
        <v>261.8</v>
      </c>
      <c r="M195" s="7">
        <f t="shared" si="134"/>
        <v>38102</v>
      </c>
      <c r="N195" s="7">
        <f t="shared" si="134"/>
        <v>423.44444444444446</v>
      </c>
      <c r="O195" s="7">
        <f t="shared" si="134"/>
        <v>108500.2</v>
      </c>
      <c r="P195" s="7">
        <f t="shared" si="134"/>
        <v>6584.16</v>
      </c>
      <c r="Q195" s="7">
        <f t="shared" si="134"/>
        <v>1737.0521541950113</v>
      </c>
      <c r="R195" s="8">
        <f t="shared" si="102"/>
        <v>200613.41859863943</v>
      </c>
      <c r="T195" s="8">
        <f>2205*R195/(area!D41*2.471)</f>
        <v>52.921903425167855</v>
      </c>
    </row>
    <row r="196" spans="1:20" x14ac:dyDescent="0.2">
      <c r="A196">
        <f t="shared" si="98"/>
        <v>2003</v>
      </c>
      <c r="B196" s="7">
        <f t="shared" ref="B196:Q196" si="135">B$159*B42/1000</f>
        <v>2363.09</v>
      </c>
      <c r="C196" s="7">
        <f t="shared" si="135"/>
        <v>1462.5</v>
      </c>
      <c r="D196" s="7">
        <f t="shared" si="135"/>
        <v>27.888000000000005</v>
      </c>
      <c r="E196" s="7">
        <f t="shared" si="135"/>
        <v>323.13599999999997</v>
      </c>
      <c r="F196" s="7">
        <f t="shared" si="135"/>
        <v>25033.05</v>
      </c>
      <c r="G196" s="7">
        <f t="shared" si="135"/>
        <v>15440.1</v>
      </c>
      <c r="H196" s="7">
        <f t="shared" si="135"/>
        <v>0</v>
      </c>
      <c r="I196" s="7">
        <f t="shared" si="135"/>
        <v>1337.4900000000002</v>
      </c>
      <c r="J196" s="7">
        <f t="shared" si="135"/>
        <v>728.06</v>
      </c>
      <c r="K196" s="7">
        <f t="shared" si="135"/>
        <v>0</v>
      </c>
      <c r="L196" s="7">
        <f t="shared" si="135"/>
        <v>335.5</v>
      </c>
      <c r="M196" s="7">
        <f t="shared" si="135"/>
        <v>34564</v>
      </c>
      <c r="N196" s="7">
        <f t="shared" si="135"/>
        <v>453.25</v>
      </c>
      <c r="O196" s="7">
        <f t="shared" si="135"/>
        <v>125191.3</v>
      </c>
      <c r="P196" s="7">
        <f t="shared" si="135"/>
        <v>10646.88</v>
      </c>
      <c r="Q196" s="7">
        <f t="shared" si="135"/>
        <v>2244.8979591836733</v>
      </c>
      <c r="R196" s="8">
        <f t="shared" si="102"/>
        <v>220151.14195918367</v>
      </c>
      <c r="T196" s="8">
        <f>2205*R196/(area!D42*2.471)</f>
        <v>57.560534499377198</v>
      </c>
    </row>
    <row r="197" spans="1:20" x14ac:dyDescent="0.2">
      <c r="A197">
        <f t="shared" si="98"/>
        <v>2004</v>
      </c>
      <c r="B197" s="7">
        <f t="shared" ref="B197:Q197" si="136">B$159*B43/1000</f>
        <v>2275.3200000000002</v>
      </c>
      <c r="C197" s="7">
        <f t="shared" si="136"/>
        <v>1881</v>
      </c>
      <c r="D197" s="7">
        <f t="shared" si="136"/>
        <v>0</v>
      </c>
      <c r="E197" s="7">
        <f t="shared" si="136"/>
        <v>368.27999999999992</v>
      </c>
      <c r="F197" s="7">
        <f t="shared" si="136"/>
        <v>24003.9</v>
      </c>
      <c r="G197" s="7">
        <f t="shared" si="136"/>
        <v>16111.65</v>
      </c>
      <c r="H197" s="7">
        <f t="shared" si="136"/>
        <v>0</v>
      </c>
      <c r="I197" s="7">
        <f t="shared" si="136"/>
        <v>1234.8000000000002</v>
      </c>
      <c r="J197" s="7">
        <f t="shared" si="136"/>
        <v>637.20000000000005</v>
      </c>
      <c r="K197" s="7">
        <f t="shared" si="136"/>
        <v>0</v>
      </c>
      <c r="L197" s="7">
        <f t="shared" si="136"/>
        <v>363</v>
      </c>
      <c r="M197" s="7">
        <f t="shared" si="136"/>
        <v>49532</v>
      </c>
      <c r="N197" s="7">
        <f t="shared" si="136"/>
        <v>483.05555555555554</v>
      </c>
      <c r="O197" s="7">
        <f t="shared" si="136"/>
        <v>121019.1</v>
      </c>
      <c r="P197" s="7">
        <f t="shared" si="136"/>
        <v>8047.2</v>
      </c>
      <c r="Q197" s="7">
        <f t="shared" si="136"/>
        <v>1965.0340136054422</v>
      </c>
      <c r="R197" s="8">
        <f t="shared" si="102"/>
        <v>227921.53956916102</v>
      </c>
      <c r="T197" s="8">
        <f>2205*R197/(area!D43*2.471)</f>
        <v>60.125666918610477</v>
      </c>
    </row>
    <row r="198" spans="1:20" x14ac:dyDescent="0.2">
      <c r="A198">
        <f t="shared" si="98"/>
        <v>2005</v>
      </c>
      <c r="B198" s="7">
        <f t="shared" ref="B198:Q198" si="137">B$159*B44/1000</f>
        <v>1955.06</v>
      </c>
      <c r="C198" s="7">
        <f t="shared" si="137"/>
        <v>2688</v>
      </c>
      <c r="D198" s="7">
        <f t="shared" si="137"/>
        <v>0</v>
      </c>
      <c r="E198" s="7">
        <f t="shared" si="137"/>
        <v>197.20799999999997</v>
      </c>
      <c r="F198" s="7">
        <f t="shared" si="137"/>
        <v>25947.45</v>
      </c>
      <c r="G198" s="7">
        <f t="shared" si="137"/>
        <v>15993.99</v>
      </c>
      <c r="H198" s="7">
        <f t="shared" si="137"/>
        <v>0</v>
      </c>
      <c r="I198" s="7">
        <f t="shared" si="137"/>
        <v>1086.1200000000003</v>
      </c>
      <c r="J198" s="7">
        <f t="shared" si="137"/>
        <v>614.19000000000005</v>
      </c>
      <c r="K198" s="7">
        <f t="shared" si="137"/>
        <v>0</v>
      </c>
      <c r="L198" s="7">
        <f t="shared" si="137"/>
        <v>307.45</v>
      </c>
      <c r="M198" s="7">
        <f t="shared" si="137"/>
        <v>51710</v>
      </c>
      <c r="N198" s="7">
        <f t="shared" si="137"/>
        <v>512.8611111111112</v>
      </c>
      <c r="O198" s="7">
        <f t="shared" si="137"/>
        <v>116324.8</v>
      </c>
      <c r="P198" s="7">
        <f t="shared" si="137"/>
        <v>8464.7999999999993</v>
      </c>
      <c r="Q198" s="7">
        <f t="shared" si="137"/>
        <v>1540.7482993197277</v>
      </c>
      <c r="R198" s="8">
        <f t="shared" si="102"/>
        <v>227342.67741043083</v>
      </c>
      <c r="T198" s="8">
        <f>2205*R198/(area!D44*2.471)</f>
        <v>59.122078316226371</v>
      </c>
    </row>
    <row r="199" spans="1:20" x14ac:dyDescent="0.2">
      <c r="A199">
        <f t="shared" si="98"/>
        <v>2006</v>
      </c>
      <c r="B199" s="7">
        <f t="shared" ref="B199:Q199" si="138">B$159*B45/1000</f>
        <v>1947.69</v>
      </c>
      <c r="C199" s="7">
        <f t="shared" si="138"/>
        <v>2188.5</v>
      </c>
      <c r="D199" s="7">
        <f t="shared" si="138"/>
        <v>0</v>
      </c>
      <c r="E199" s="7">
        <f t="shared" si="138"/>
        <v>112.46399999999998</v>
      </c>
      <c r="F199" s="7">
        <f t="shared" si="138"/>
        <v>26404.65</v>
      </c>
      <c r="G199" s="7">
        <f t="shared" si="138"/>
        <v>18125.560000000001</v>
      </c>
      <c r="H199" s="7">
        <f t="shared" si="138"/>
        <v>0</v>
      </c>
      <c r="I199" s="7">
        <f t="shared" si="138"/>
        <v>1057.1400000000003</v>
      </c>
      <c r="J199" s="7">
        <f t="shared" si="138"/>
        <v>669.06</v>
      </c>
      <c r="K199" s="7">
        <f t="shared" si="138"/>
        <v>0</v>
      </c>
      <c r="L199" s="7">
        <f t="shared" si="138"/>
        <v>251.35</v>
      </c>
      <c r="M199" s="7">
        <f t="shared" si="138"/>
        <v>53342</v>
      </c>
      <c r="N199" s="7">
        <f t="shared" si="138"/>
        <v>542.66666666666663</v>
      </c>
      <c r="O199" s="7">
        <f t="shared" si="138"/>
        <v>138754.4</v>
      </c>
      <c r="P199" s="7">
        <f t="shared" si="138"/>
        <v>12579.84</v>
      </c>
      <c r="Q199" s="7">
        <f t="shared" si="138"/>
        <v>1876.7346938775509</v>
      </c>
      <c r="R199" s="8">
        <f t="shared" si="102"/>
        <v>257852.05536054418</v>
      </c>
      <c r="T199" s="8">
        <f>2205*R199/(area!D45*2.471)</f>
        <v>67.437485592710885</v>
      </c>
    </row>
    <row r="200" spans="1:20" x14ac:dyDescent="0.2">
      <c r="A200">
        <f t="shared" si="98"/>
        <v>2007</v>
      </c>
      <c r="B200" s="7">
        <f t="shared" ref="B200:Q200" si="139">B$159*B46/1000</f>
        <v>1458.59</v>
      </c>
      <c r="C200" s="7">
        <f t="shared" si="139"/>
        <v>1615.5</v>
      </c>
      <c r="D200" s="7">
        <f t="shared" si="139"/>
        <v>0</v>
      </c>
      <c r="E200" s="7">
        <f t="shared" si="139"/>
        <v>299.37599999999992</v>
      </c>
      <c r="F200" s="7">
        <f t="shared" si="139"/>
        <v>31433.85</v>
      </c>
      <c r="G200" s="7">
        <f t="shared" si="139"/>
        <v>16111.65</v>
      </c>
      <c r="H200" s="7">
        <f t="shared" si="139"/>
        <v>0</v>
      </c>
      <c r="I200" s="7">
        <f t="shared" si="139"/>
        <v>926.10000000000014</v>
      </c>
      <c r="J200" s="7">
        <f t="shared" si="139"/>
        <v>518.61</v>
      </c>
      <c r="K200" s="7">
        <f t="shared" si="139"/>
        <v>0</v>
      </c>
      <c r="L200" s="7">
        <f t="shared" si="139"/>
        <v>237.6</v>
      </c>
      <c r="M200" s="7">
        <f t="shared" si="139"/>
        <v>40006</v>
      </c>
      <c r="N200" s="7">
        <f t="shared" si="139"/>
        <v>572.47222222222229</v>
      </c>
      <c r="O200" s="7">
        <f t="shared" si="139"/>
        <v>118933</v>
      </c>
      <c r="P200" s="7">
        <f t="shared" si="139"/>
        <v>6923.52</v>
      </c>
      <c r="Q200" s="7">
        <f t="shared" si="139"/>
        <v>1284.0816326530612</v>
      </c>
      <c r="R200" s="8">
        <f t="shared" si="102"/>
        <v>220320.34985487524</v>
      </c>
      <c r="T200" s="8">
        <f>2205*R200/(area!D46*2.471)</f>
        <v>56.937419661627843</v>
      </c>
    </row>
    <row r="201" spans="1:20" x14ac:dyDescent="0.2">
      <c r="A201">
        <f t="shared" si="98"/>
        <v>2008</v>
      </c>
      <c r="B201" s="7">
        <f t="shared" ref="B201:Q201" si="140">B$159*B47/1000</f>
        <v>1283.72</v>
      </c>
      <c r="C201" s="7">
        <f t="shared" si="140"/>
        <v>1915.5</v>
      </c>
      <c r="D201" s="7">
        <f t="shared" si="140"/>
        <v>0</v>
      </c>
      <c r="E201" s="7">
        <f t="shared" si="140"/>
        <v>395.20799999999997</v>
      </c>
      <c r="F201" s="7">
        <f t="shared" si="140"/>
        <v>31090.95</v>
      </c>
      <c r="G201" s="7">
        <f t="shared" si="140"/>
        <v>18796.740000000002</v>
      </c>
      <c r="H201" s="7">
        <f t="shared" si="140"/>
        <v>0</v>
      </c>
      <c r="I201" s="7">
        <f t="shared" si="140"/>
        <v>800.10000000000014</v>
      </c>
      <c r="J201" s="7">
        <f t="shared" si="140"/>
        <v>400.61</v>
      </c>
      <c r="K201" s="7">
        <f t="shared" si="140"/>
        <v>0</v>
      </c>
      <c r="L201" s="7">
        <f t="shared" si="140"/>
        <v>251.35</v>
      </c>
      <c r="M201" s="7">
        <f t="shared" si="140"/>
        <v>49532</v>
      </c>
      <c r="N201" s="7">
        <f t="shared" si="140"/>
        <v>602.27777777777771</v>
      </c>
      <c r="O201" s="7">
        <f t="shared" si="140"/>
        <v>133538</v>
      </c>
      <c r="P201" s="7">
        <f t="shared" si="140"/>
        <v>14415.36</v>
      </c>
      <c r="Q201" s="7">
        <f t="shared" si="140"/>
        <v>1931.6099773242631</v>
      </c>
      <c r="R201" s="8">
        <f t="shared" si="102"/>
        <v>254953.42575510201</v>
      </c>
      <c r="T201" s="8">
        <f>2205*R201/(area!D47*2.471)</f>
        <v>66.094832815394483</v>
      </c>
    </row>
    <row r="202" spans="1:20" x14ac:dyDescent="0.2">
      <c r="A202">
        <f t="shared" si="98"/>
        <v>2009</v>
      </c>
      <c r="B202" s="7">
        <f t="shared" ref="B202:Q202" si="141">B$159*B48/1000</f>
        <v>1582.54</v>
      </c>
      <c r="C202" s="7">
        <f t="shared" si="141"/>
        <v>1204.5</v>
      </c>
      <c r="D202" s="7">
        <f t="shared" si="141"/>
        <v>0</v>
      </c>
      <c r="E202" s="7">
        <f t="shared" si="141"/>
        <v>354.02399999999994</v>
      </c>
      <c r="F202" s="7">
        <f t="shared" si="141"/>
        <v>29719.35</v>
      </c>
      <c r="G202" s="7">
        <f t="shared" si="141"/>
        <v>21045.599999999999</v>
      </c>
      <c r="H202" s="7">
        <f t="shared" si="141"/>
        <v>0</v>
      </c>
      <c r="I202" s="7">
        <f t="shared" si="141"/>
        <v>854.28000000000009</v>
      </c>
      <c r="J202" s="7">
        <f t="shared" si="141"/>
        <v>470.82</v>
      </c>
      <c r="K202" s="7">
        <f t="shared" si="141"/>
        <v>0</v>
      </c>
      <c r="L202" s="7">
        <f t="shared" si="141"/>
        <v>206.8</v>
      </c>
      <c r="M202" s="7">
        <f t="shared" si="141"/>
        <v>53886</v>
      </c>
      <c r="N202" s="7">
        <f t="shared" si="141"/>
        <v>632.08333333333326</v>
      </c>
      <c r="O202" s="7">
        <f t="shared" si="141"/>
        <v>121019.1</v>
      </c>
      <c r="P202" s="7">
        <f t="shared" si="141"/>
        <v>10120.799999999999</v>
      </c>
      <c r="Q202" s="7">
        <f t="shared" si="141"/>
        <v>1952.063492063492</v>
      </c>
      <c r="R202" s="8">
        <f t="shared" si="102"/>
        <v>243047.96082539682</v>
      </c>
      <c r="T202" s="8">
        <f>2205*R202/(area!D48*2.471)</f>
        <v>62.804337414351693</v>
      </c>
    </row>
    <row r="203" spans="1:20" x14ac:dyDescent="0.2">
      <c r="A203">
        <v>2010</v>
      </c>
      <c r="B203" s="7">
        <f t="shared" ref="B203:Q203" si="142">B$159*B49/1000</f>
        <v>1794.26</v>
      </c>
      <c r="C203" s="7">
        <f t="shared" si="142"/>
        <v>2079</v>
      </c>
      <c r="D203" s="7">
        <f t="shared" si="142"/>
        <v>0</v>
      </c>
      <c r="E203" s="7">
        <f t="shared" si="142"/>
        <v>597.95999999999992</v>
      </c>
      <c r="F203" s="7">
        <f t="shared" si="142"/>
        <v>36349.199999999997</v>
      </c>
      <c r="G203" s="7">
        <f t="shared" si="142"/>
        <v>17353.37</v>
      </c>
      <c r="H203" s="7">
        <f t="shared" si="142"/>
        <v>0</v>
      </c>
      <c r="I203" s="7">
        <f t="shared" si="142"/>
        <v>880.11000000000013</v>
      </c>
      <c r="J203" s="7">
        <f t="shared" si="142"/>
        <v>446.04</v>
      </c>
      <c r="K203" s="7">
        <f t="shared" si="142"/>
        <v>0</v>
      </c>
      <c r="L203" s="7">
        <f t="shared" si="142"/>
        <v>223.3</v>
      </c>
      <c r="M203" s="7">
        <f t="shared" si="142"/>
        <v>62596</v>
      </c>
      <c r="N203" s="7">
        <f t="shared" si="142"/>
        <v>661.88888888888891</v>
      </c>
      <c r="O203" s="7">
        <f t="shared" si="142"/>
        <v>119974.9</v>
      </c>
      <c r="P203" s="7">
        <f t="shared" si="142"/>
        <v>9784.7999999999993</v>
      </c>
      <c r="Q203" s="7">
        <f t="shared" si="142"/>
        <v>2037.8684807256236</v>
      </c>
      <c r="R203" s="8">
        <f t="shared" si="102"/>
        <v>254778.6973696145</v>
      </c>
      <c r="T203" s="8">
        <f>2205*R203/(area!D49*2.471)</f>
        <v>65.960752246562606</v>
      </c>
    </row>
    <row r="204" spans="1:20" x14ac:dyDescent="0.2">
      <c r="A204">
        <v>2011</v>
      </c>
      <c r="B204" s="7">
        <f t="shared" ref="B204:Q204" si="143">B$159*B50/1000</f>
        <v>1079.3699999999999</v>
      </c>
      <c r="C204" s="7">
        <f t="shared" si="143"/>
        <v>1158</v>
      </c>
      <c r="D204" s="7">
        <f t="shared" si="143"/>
        <v>0</v>
      </c>
      <c r="E204" s="7">
        <f t="shared" si="143"/>
        <v>583.70399999999984</v>
      </c>
      <c r="F204" s="7">
        <f t="shared" si="143"/>
        <v>34749</v>
      </c>
      <c r="G204" s="7">
        <f t="shared" si="143"/>
        <v>15776.06</v>
      </c>
      <c r="H204" s="7">
        <f t="shared" si="143"/>
        <v>0</v>
      </c>
      <c r="I204" s="7">
        <f t="shared" si="143"/>
        <v>693.00000000000011</v>
      </c>
      <c r="J204" s="7">
        <f t="shared" si="143"/>
        <v>379.96</v>
      </c>
      <c r="K204" s="7">
        <f t="shared" si="143"/>
        <v>0</v>
      </c>
      <c r="L204" s="7">
        <f t="shared" si="143"/>
        <v>171.6</v>
      </c>
      <c r="M204" s="7">
        <f t="shared" si="143"/>
        <v>63794</v>
      </c>
      <c r="N204" s="7">
        <f t="shared" si="143"/>
        <v>691.69444444444446</v>
      </c>
      <c r="O204" s="7">
        <f t="shared" si="143"/>
        <v>106411.8</v>
      </c>
      <c r="P204" s="7">
        <f t="shared" si="143"/>
        <v>11557.92</v>
      </c>
      <c r="Q204" s="7">
        <f t="shared" si="143"/>
        <v>1593.3786848072561</v>
      </c>
      <c r="R204" s="8">
        <f t="shared" si="102"/>
        <v>238639.48712925171</v>
      </c>
      <c r="T204" s="8">
        <f>2205*R204/(area!D50*2.471)</f>
        <v>61.947878027634445</v>
      </c>
    </row>
    <row r="205" spans="1:20" x14ac:dyDescent="0.2">
      <c r="A205">
        <v>2012</v>
      </c>
      <c r="B205" s="7">
        <f t="shared" ref="B205:Q205" si="144">B$159*B51/1000</f>
        <v>1108.8499999999999</v>
      </c>
      <c r="C205" s="7">
        <f t="shared" si="144"/>
        <v>1768.5</v>
      </c>
      <c r="D205" s="7">
        <f t="shared" si="144"/>
        <v>0</v>
      </c>
      <c r="E205" s="7">
        <f t="shared" si="144"/>
        <v>484.70399999999995</v>
      </c>
      <c r="F205" s="7">
        <f t="shared" si="144"/>
        <v>38692.35</v>
      </c>
      <c r="G205" s="7">
        <f t="shared" si="144"/>
        <v>18125.560000000001</v>
      </c>
      <c r="H205" s="7">
        <f t="shared" si="144"/>
        <v>0</v>
      </c>
      <c r="I205" s="7">
        <f t="shared" si="144"/>
        <v>680.40000000000009</v>
      </c>
      <c r="J205" s="7">
        <f t="shared" si="144"/>
        <v>359.31</v>
      </c>
      <c r="K205" s="7">
        <f t="shared" si="144"/>
        <v>0</v>
      </c>
      <c r="L205" s="7">
        <f t="shared" si="144"/>
        <v>160.6</v>
      </c>
      <c r="M205" s="7">
        <f t="shared" si="144"/>
        <v>68038</v>
      </c>
      <c r="N205" s="7">
        <f t="shared" si="144"/>
        <v>721.5</v>
      </c>
      <c r="O205" s="7">
        <f t="shared" si="144"/>
        <v>84400.8</v>
      </c>
      <c r="P205" s="7">
        <f t="shared" si="144"/>
        <v>9040.32</v>
      </c>
      <c r="Q205" s="7">
        <f t="shared" si="144"/>
        <v>1871.9954648526075</v>
      </c>
      <c r="R205" s="8">
        <f t="shared" si="102"/>
        <v>225452.8894648526</v>
      </c>
      <c r="T205" s="8">
        <f>2205*R205/(area!D51*2.471)</f>
        <v>58.509241163196947</v>
      </c>
    </row>
    <row r="206" spans="1:20" x14ac:dyDescent="0.2">
      <c r="A206">
        <v>2013</v>
      </c>
      <c r="B206" s="7">
        <f t="shared" ref="B206:Q206" si="145">B$159*B52/1000</f>
        <v>901.82</v>
      </c>
      <c r="C206" s="7">
        <f t="shared" si="145"/>
        <v>1245</v>
      </c>
      <c r="D206" s="7">
        <f t="shared" si="145"/>
        <v>0</v>
      </c>
      <c r="E206" s="7">
        <f t="shared" si="145"/>
        <v>350.06399999999996</v>
      </c>
      <c r="F206" s="7">
        <f t="shared" si="145"/>
        <v>40532.85</v>
      </c>
      <c r="G206" s="7">
        <f t="shared" si="145"/>
        <v>18091.89</v>
      </c>
      <c r="H206" s="7">
        <f t="shared" si="145"/>
        <v>0</v>
      </c>
      <c r="I206" s="7">
        <f t="shared" si="145"/>
        <v>606.06000000000017</v>
      </c>
      <c r="J206" s="7">
        <f t="shared" si="145"/>
        <v>342.2</v>
      </c>
      <c r="K206" s="7">
        <f t="shared" si="145"/>
        <v>0</v>
      </c>
      <c r="L206" s="7">
        <f t="shared" si="145"/>
        <v>160.05000000000001</v>
      </c>
      <c r="M206" s="7">
        <f t="shared" si="145"/>
        <v>61562</v>
      </c>
      <c r="N206" s="7">
        <f t="shared" si="145"/>
        <v>661.88888888888891</v>
      </c>
      <c r="O206" s="7">
        <f t="shared" si="145"/>
        <v>101195.4</v>
      </c>
      <c r="P206" s="7">
        <f t="shared" si="145"/>
        <v>11479.2</v>
      </c>
      <c r="Q206" s="7">
        <f t="shared" si="145"/>
        <v>2104.7165532879822</v>
      </c>
      <c r="R206" s="8">
        <f t="shared" si="102"/>
        <v>239233.13944217688</v>
      </c>
      <c r="T206" s="8">
        <f>2205*R206/(area!D52*2.471)</f>
        <v>62.185111208289804</v>
      </c>
    </row>
    <row r="207" spans="1:20" x14ac:dyDescent="0.2">
      <c r="B207" s="7"/>
      <c r="C207" s="7"/>
      <c r="D207" s="7"/>
      <c r="E207" s="7"/>
      <c r="F207" s="7"/>
      <c r="G207" s="7"/>
      <c r="H207" s="7"/>
      <c r="I207" s="7"/>
      <c r="J207" s="7"/>
      <c r="K207" s="7"/>
      <c r="L207" s="7"/>
      <c r="M207" s="7"/>
      <c r="N207" s="7"/>
      <c r="O207" s="7"/>
      <c r="P207" s="7"/>
      <c r="Q207" s="7"/>
    </row>
  </sheetData>
  <sortState ref="AA5:AA20">
    <sortCondition ref="AA5"/>
  </sortState>
  <phoneticPr fontId="0"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7"/>
  <sheetViews>
    <sheetView zoomScale="80" zoomScaleNormal="80" workbookViewId="0">
      <pane xSplit="1" ySplit="4" topLeftCell="B5" activePane="bottomRight" state="frozen"/>
      <selection pane="topRight" activeCell="B1" sqref="B1"/>
      <selection pane="bottomLeft" activeCell="A4" sqref="A4"/>
      <selection pane="bottomRight" activeCell="T162" sqref="T162"/>
    </sheetView>
  </sheetViews>
  <sheetFormatPr defaultRowHeight="12.75" x14ac:dyDescent="0.2"/>
  <cols>
    <col min="1" max="1" width="12.85546875" customWidth="1"/>
    <col min="2" max="2" width="9" bestFit="1" customWidth="1"/>
    <col min="15" max="15" width="15.28515625" customWidth="1"/>
    <col min="16" max="16" width="9" bestFit="1" customWidth="1"/>
    <col min="18" max="18" width="9.140625" style="22"/>
    <col min="19" max="19" width="8.28515625" style="22" customWidth="1"/>
  </cols>
  <sheetData>
    <row r="1" spans="1:27" ht="25.5" x14ac:dyDescent="0.35">
      <c r="A1" s="9" t="s">
        <v>133</v>
      </c>
      <c r="R1" s="41" t="s">
        <v>50</v>
      </c>
      <c r="S1" s="41" t="s">
        <v>51</v>
      </c>
      <c r="T1" s="41" t="s">
        <v>52</v>
      </c>
      <c r="U1" s="41" t="s">
        <v>53</v>
      </c>
      <c r="V1" s="40"/>
    </row>
    <row r="2" spans="1:27" x14ac:dyDescent="0.2">
      <c r="Q2" t="s">
        <v>26</v>
      </c>
    </row>
    <row r="3" spans="1:27"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A3" s="21" t="s">
        <v>160</v>
      </c>
    </row>
    <row r="4" spans="1:27" x14ac:dyDescent="0.2">
      <c r="A4" t="s">
        <v>19</v>
      </c>
      <c r="B4" t="str">
        <f>CANSIM!FY6</f>
        <v>Barley</v>
      </c>
      <c r="C4" t="str">
        <f>CANSIM!FZ6</f>
        <v>Beans, all dry (white and coloured)</v>
      </c>
      <c r="D4" t="str">
        <f>CANSIM!GA6</f>
        <v>Buckwheat</v>
      </c>
      <c r="E4" t="str">
        <f>CANSIM!GB6</f>
        <v>Canola</v>
      </c>
      <c r="F4" t="str">
        <f>CANSIM!GC6</f>
        <v>Corn for grain</v>
      </c>
      <c r="G4" t="str">
        <f>CANSIM!GD6</f>
        <v>Corn, fodder</v>
      </c>
      <c r="H4" t="str">
        <f>CANSIM!GE6</f>
        <v>Flaxseed</v>
      </c>
      <c r="I4" t="str">
        <f>CANSIM!GF6</f>
        <v>Mixed grains</v>
      </c>
      <c r="J4" t="str">
        <f>CANSIM!GG6</f>
        <v>Oats</v>
      </c>
      <c r="K4" t="str">
        <f>CANSIM!GH6</f>
        <v>Peas, dry</v>
      </c>
      <c r="L4" t="str">
        <f>CANSIM!GI6</f>
        <v>Rye, all</v>
      </c>
      <c r="M4" t="str">
        <f>CANSIM!GJ6</f>
        <v>Soybeans</v>
      </c>
      <c r="N4" t="str">
        <f>CANSIM!GK6</f>
        <v>Sugar beets</v>
      </c>
      <c r="O4" t="str">
        <f>CANSIM!GL6</f>
        <v>Tame hay</v>
      </c>
      <c r="P4" t="str">
        <f>CANSIM!GM6</f>
        <v>Wheat, all</v>
      </c>
      <c r="Q4" t="s">
        <v>26</v>
      </c>
      <c r="R4"/>
    </row>
    <row r="5" spans="1:27" x14ac:dyDescent="0.2">
      <c r="A5">
        <v>1966</v>
      </c>
      <c r="B5">
        <f>SUM(AC!$B$5,QC!B5,ON!B5)</f>
        <v>281350</v>
      </c>
      <c r="C5">
        <f>SUM(AC!$B$5,QC!C5,ON!C5)</f>
        <v>104050</v>
      </c>
      <c r="D5">
        <f>SUM(AC!$B$5,QC!D5,ON!D5)</f>
        <v>40500</v>
      </c>
      <c r="E5">
        <f>SUM(AC!$B$5,QC!E5,ON!E5)</f>
        <v>24250</v>
      </c>
      <c r="F5">
        <f>SUM(AC!$B$5,QC!F5,ON!F5)</f>
        <v>1706550</v>
      </c>
      <c r="G5">
        <f>SUM(AC!$B$5,QC!G5,ON!G5)</f>
        <v>5720250</v>
      </c>
      <c r="H5">
        <f>SUM(AC!$B$5,QC!H5,ON!H5)</f>
        <v>36950</v>
      </c>
      <c r="I5">
        <f>SUM(AC!$B$5,QC!I5,ON!I5)</f>
        <v>949450</v>
      </c>
      <c r="J5">
        <f>SUM(AC!$B$5,QC!J5,ON!J5)</f>
        <v>1603950</v>
      </c>
      <c r="K5">
        <f>SUM(AC!$B$5,QC!K5,ON!K5)</f>
        <v>26250</v>
      </c>
      <c r="L5">
        <f>SUM(AC!$B$5,QC!L5,ON!L5)</f>
        <v>60450</v>
      </c>
      <c r="M5">
        <f>SUM(AC!$B$5,QC!M5,ON!M5)</f>
        <v>269550</v>
      </c>
      <c r="N5">
        <f>SUM(AC!$B$5,QC!N5,ON!N5)</f>
        <v>338550</v>
      </c>
      <c r="O5">
        <f>SUM(AC!$B$5,QC!O5,ON!O5)</f>
        <v>13254250</v>
      </c>
      <c r="P5">
        <f>SUM(AC!$B$5,QC!P5,ON!P5)</f>
        <v>476250</v>
      </c>
      <c r="Q5">
        <f>SUM(AC!$B$5,QC!Q5,ON!Q5)</f>
        <v>875633.21995464852</v>
      </c>
      <c r="R5"/>
      <c r="Y5" s="8"/>
      <c r="AA5" t="s">
        <v>10</v>
      </c>
    </row>
    <row r="6" spans="1:27" x14ac:dyDescent="0.2">
      <c r="A6">
        <f t="shared" ref="A6:A51" si="0">A5+1</f>
        <v>1967</v>
      </c>
      <c r="B6">
        <f>SUM(AC!$B$5,QC!B6,ON!B6)</f>
        <v>326450</v>
      </c>
      <c r="C6">
        <f>SUM(AC!$B$5,QC!C6,ON!C6)</f>
        <v>63350</v>
      </c>
      <c r="D6">
        <f>SUM(AC!$B$5,QC!D6,ON!D6)</f>
        <v>39800</v>
      </c>
      <c r="E6">
        <f>SUM(AC!$B$5,QC!E6,ON!E6)</f>
        <v>24250</v>
      </c>
      <c r="F6">
        <f>SUM(AC!$B$5,QC!F6,ON!F6)</f>
        <v>1900050</v>
      </c>
      <c r="G6">
        <f>SUM(AC!$B$5,QC!G6,ON!G6)</f>
        <v>6448250</v>
      </c>
      <c r="H6">
        <f>SUM(AC!$B$5,QC!H6,ON!H6)</f>
        <v>33550</v>
      </c>
      <c r="I6">
        <f>SUM(AC!$B$5,QC!I6,ON!I6)</f>
        <v>1052650</v>
      </c>
      <c r="J6">
        <f>SUM(AC!$B$5,QC!J6,ON!J6)</f>
        <v>1520150</v>
      </c>
      <c r="K6">
        <f>SUM(AC!$B$5,QC!K6,ON!K6)</f>
        <v>26550</v>
      </c>
      <c r="L6">
        <f>SUM(AC!$B$5,QC!L6,ON!L6)</f>
        <v>59950</v>
      </c>
      <c r="M6">
        <f>SUM(AC!$B$5,QC!M6,ON!M6)</f>
        <v>244450</v>
      </c>
      <c r="N6">
        <f>SUM(AC!$B$5,QC!N6,ON!N6)</f>
        <v>405550</v>
      </c>
      <c r="O6">
        <f>SUM(AC!$B$5,QC!O6,ON!O6)</f>
        <v>14405250</v>
      </c>
      <c r="P6">
        <f>SUM(AC!$B$5,QC!P6,ON!P6)</f>
        <v>475850</v>
      </c>
      <c r="Q6">
        <f>SUM(AC!$B$5,QC!Q6,ON!Q6)</f>
        <v>717311.22448979598</v>
      </c>
      <c r="R6"/>
      <c r="Y6" s="8"/>
      <c r="AA6" t="s">
        <v>62</v>
      </c>
    </row>
    <row r="7" spans="1:27" x14ac:dyDescent="0.2">
      <c r="A7">
        <f t="shared" si="0"/>
        <v>1968</v>
      </c>
      <c r="B7">
        <f>SUM(AC!$B$5,QC!B7,ON!B7)</f>
        <v>396650</v>
      </c>
      <c r="C7">
        <f>SUM(AC!$B$5,QC!C7,ON!C7)</f>
        <v>68400</v>
      </c>
      <c r="D7">
        <f>SUM(AC!$B$5,QC!D7,ON!D7)</f>
        <v>41450</v>
      </c>
      <c r="E7">
        <f>SUM(AC!$B$5,QC!E7,ON!E7)</f>
        <v>24250</v>
      </c>
      <c r="F7">
        <f>SUM(AC!$B$5,QC!F7,ON!F7)</f>
        <v>2098550</v>
      </c>
      <c r="G7">
        <f>SUM(AC!$B$5,QC!G7,ON!G7)</f>
        <v>6942250</v>
      </c>
      <c r="H7">
        <f>SUM(AC!$B$5,QC!H7,ON!H7)</f>
        <v>33300</v>
      </c>
      <c r="I7">
        <f>SUM(AC!$B$5,QC!I7,ON!I7)</f>
        <v>1165650</v>
      </c>
      <c r="J7">
        <f>SUM(AC!$B$5,QC!J7,ON!J7)</f>
        <v>1493550</v>
      </c>
      <c r="K7">
        <f>SUM(AC!$B$5,QC!K7,ON!K7)</f>
        <v>26550</v>
      </c>
      <c r="L7">
        <f>SUM(AC!$B$5,QC!L7,ON!L7)</f>
        <v>62750</v>
      </c>
      <c r="M7">
        <f>SUM(AC!$B$5,QC!M7,ON!M7)</f>
        <v>269950</v>
      </c>
      <c r="N7">
        <f>SUM(AC!$B$5,QC!N7,ON!N7)</f>
        <v>208950</v>
      </c>
      <c r="O7">
        <f>SUM(AC!$B$5,QC!O7,ON!O7)</f>
        <v>12767250</v>
      </c>
      <c r="P7">
        <f>SUM(AC!$B$5,QC!P7,ON!P7)</f>
        <v>461250</v>
      </c>
      <c r="Q7">
        <f>SUM(AC!$B$5,QC!Q7,ON!Q7)</f>
        <v>855089.00226757373</v>
      </c>
      <c r="R7"/>
      <c r="Y7" s="8"/>
      <c r="AA7" t="s">
        <v>14</v>
      </c>
    </row>
    <row r="8" spans="1:27" x14ac:dyDescent="0.2">
      <c r="A8">
        <f t="shared" si="0"/>
        <v>1969</v>
      </c>
      <c r="B8">
        <f>SUM(AC!$B$5,QC!B8,ON!B8)</f>
        <v>389850</v>
      </c>
      <c r="C8">
        <f>SUM(AC!$B$5,QC!C8,ON!C8)</f>
        <v>77350</v>
      </c>
      <c r="D8">
        <f>SUM(AC!$B$5,QC!D8,ON!D8)</f>
        <v>38850</v>
      </c>
      <c r="E8">
        <f>SUM(AC!$B$5,QC!E8,ON!E8)</f>
        <v>24250</v>
      </c>
      <c r="F8">
        <f>SUM(AC!$B$5,QC!F8,ON!F8)</f>
        <v>1904950</v>
      </c>
      <c r="G8">
        <f>SUM(AC!$B$5,QC!G8,ON!G8)</f>
        <v>7453250</v>
      </c>
      <c r="H8">
        <f>SUM(AC!$B$5,QC!H8,ON!H8)</f>
        <v>30300</v>
      </c>
      <c r="I8">
        <f>SUM(AC!$B$5,QC!I8,ON!I8)</f>
        <v>1133050</v>
      </c>
      <c r="J8">
        <f>SUM(AC!$B$5,QC!J8,ON!J8)</f>
        <v>1186650</v>
      </c>
      <c r="K8">
        <f>SUM(AC!$B$5,QC!K8,ON!K8)</f>
        <v>26000</v>
      </c>
      <c r="L8">
        <f>SUM(AC!$B$5,QC!L8,ON!L8)</f>
        <v>66050</v>
      </c>
      <c r="M8">
        <f>SUM(AC!$B$5,QC!M8,ON!M8)</f>
        <v>232850</v>
      </c>
      <c r="N8">
        <f>SUM(AC!$B$5,QC!N8,ON!N8)</f>
        <v>167950</v>
      </c>
      <c r="O8">
        <f>SUM(AC!$B$5,QC!O8,ON!O8)</f>
        <v>13466250</v>
      </c>
      <c r="P8">
        <f>SUM(AC!$B$5,QC!P8,ON!P8)</f>
        <v>441850</v>
      </c>
      <c r="Q8">
        <f>SUM(AC!$B$5,QC!Q8,ON!Q8)</f>
        <v>760259.07029478461</v>
      </c>
      <c r="R8"/>
      <c r="Y8" s="8"/>
      <c r="AA8" t="s">
        <v>24</v>
      </c>
    </row>
    <row r="9" spans="1:27" x14ac:dyDescent="0.2">
      <c r="A9">
        <f t="shared" si="0"/>
        <v>1970</v>
      </c>
      <c r="B9">
        <f>SUM(AC!$B$5,QC!B9,ON!B9)</f>
        <v>426150</v>
      </c>
      <c r="C9">
        <f>SUM(AC!$B$5,QC!C9,ON!C9)</f>
        <v>74800</v>
      </c>
      <c r="D9">
        <f>SUM(AC!$B$5,QC!D9,ON!D9)</f>
        <v>37200</v>
      </c>
      <c r="E9">
        <f>SUM(AC!$B$5,QC!E9,ON!E9)</f>
        <v>24250</v>
      </c>
      <c r="F9">
        <f>SUM(AC!$B$5,QC!F9,ON!F9)</f>
        <v>2654450</v>
      </c>
      <c r="G9">
        <f>SUM(AC!$B$5,QC!G9,ON!G9)</f>
        <v>8608250</v>
      </c>
      <c r="H9">
        <f>SUM(AC!$B$5,QC!H9,ON!H9)</f>
        <v>28350</v>
      </c>
      <c r="I9">
        <f>SUM(AC!$B$5,QC!I9,ON!I9)</f>
        <v>1199450</v>
      </c>
      <c r="J9">
        <f>SUM(AC!$B$5,QC!J9,ON!J9)</f>
        <v>1063450</v>
      </c>
      <c r="K9">
        <f>SUM(AC!$B$5,QC!K9,ON!K9)</f>
        <v>25650</v>
      </c>
      <c r="L9">
        <f>SUM(AC!$B$5,QC!L9,ON!L9)</f>
        <v>69750</v>
      </c>
      <c r="M9">
        <f>SUM(AC!$B$5,QC!M9,ON!M9)</f>
        <v>306850</v>
      </c>
      <c r="N9">
        <f>SUM(AC!$B$5,QC!N9,ON!N9)</f>
        <v>185050</v>
      </c>
      <c r="O9">
        <f>SUM(AC!$B$5,QC!O9,ON!O9)</f>
        <v>12269250</v>
      </c>
      <c r="P9">
        <f>SUM(AC!$B$5,QC!P9,ON!P9)</f>
        <v>476550</v>
      </c>
      <c r="Q9">
        <f>SUM(AC!$B$5,QC!Q9,ON!Q9)</f>
        <v>861937.07482993195</v>
      </c>
      <c r="R9"/>
      <c r="Y9" s="8"/>
      <c r="AA9" t="s">
        <v>12</v>
      </c>
    </row>
    <row r="10" spans="1:27" x14ac:dyDescent="0.2">
      <c r="A10">
        <f t="shared" si="0"/>
        <v>1971</v>
      </c>
      <c r="B10">
        <f>SUM(AC!$B$5,QC!B10,ON!B10)</f>
        <v>511050</v>
      </c>
      <c r="C10">
        <f>SUM(AC!$B$5,QC!C10,ON!C10)</f>
        <v>103500</v>
      </c>
      <c r="D10">
        <f>SUM(AC!$B$5,QC!D10,ON!D10)</f>
        <v>35300</v>
      </c>
      <c r="E10">
        <f>SUM(AC!$B$5,QC!E10,ON!E10)</f>
        <v>24250</v>
      </c>
      <c r="F10">
        <f>SUM(AC!$B$5,QC!F10,ON!F10)</f>
        <v>2954550</v>
      </c>
      <c r="G10">
        <f>SUM(AC!$B$5,QC!G10,ON!G10)</f>
        <v>9467250</v>
      </c>
      <c r="H10">
        <f>SUM(AC!$B$5,QC!H10,ON!H10)</f>
        <v>26450</v>
      </c>
      <c r="I10">
        <f>SUM(AC!$B$5,QC!I10,ON!I10)</f>
        <v>1284950</v>
      </c>
      <c r="J10">
        <f>SUM(AC!$B$5,QC!J10,ON!J10)</f>
        <v>1058050</v>
      </c>
      <c r="K10">
        <f>SUM(AC!$B$5,QC!K10,ON!K10)</f>
        <v>25400</v>
      </c>
      <c r="L10">
        <f>SUM(AC!$B$5,QC!L10,ON!L10)</f>
        <v>58250</v>
      </c>
      <c r="M10">
        <f>SUM(AC!$B$5,QC!M10,ON!M10)</f>
        <v>304050</v>
      </c>
      <c r="N10">
        <f>SUM(AC!$B$5,QC!N10,ON!N10)</f>
        <v>177250</v>
      </c>
      <c r="O10">
        <f>SUM(AC!$B$5,QC!O10,ON!O10)</f>
        <v>11045250</v>
      </c>
      <c r="P10">
        <f>SUM(AC!$B$5,QC!P10,ON!P10)</f>
        <v>448150</v>
      </c>
      <c r="Q10">
        <f>SUM(AC!$B$5,QC!Q10,ON!Q10)</f>
        <v>676585.60090702947</v>
      </c>
      <c r="R10"/>
      <c r="Y10" s="8"/>
      <c r="AA10" t="s">
        <v>61</v>
      </c>
    </row>
    <row r="11" spans="1:27" x14ac:dyDescent="0.2">
      <c r="A11">
        <f t="shared" si="0"/>
        <v>1972</v>
      </c>
      <c r="B11">
        <f>SUM(AC!$B$5,QC!B11,ON!B11)</f>
        <v>451650</v>
      </c>
      <c r="C11">
        <f>SUM(AC!$B$5,QC!C11,ON!C11)</f>
        <v>112300</v>
      </c>
      <c r="D11">
        <f>SUM(AC!$B$5,QC!D11,ON!D11)</f>
        <v>34200</v>
      </c>
      <c r="E11">
        <f>SUM(AC!$B$5,QC!E11,ON!E11)</f>
        <v>24250</v>
      </c>
      <c r="F11">
        <f>SUM(AC!$B$5,QC!F11,ON!F11)</f>
        <v>2573250</v>
      </c>
      <c r="G11">
        <f>SUM(AC!$B$5,QC!G11,ON!G11)</f>
        <v>9441250</v>
      </c>
      <c r="H11">
        <f>SUM(AC!$B$5,QC!H11,ON!H11)</f>
        <v>24700</v>
      </c>
      <c r="I11">
        <f>SUM(AC!$B$5,QC!I11,ON!I11)</f>
        <v>1162150</v>
      </c>
      <c r="J11">
        <f>SUM(AC!$B$5,QC!J11,ON!J11)</f>
        <v>884450</v>
      </c>
      <c r="K11">
        <f>SUM(AC!$B$5,QC!K11,ON!K11)</f>
        <v>25350</v>
      </c>
      <c r="L11">
        <f>SUM(AC!$B$5,QC!L11,ON!L11)</f>
        <v>68050</v>
      </c>
      <c r="M11">
        <f>SUM(AC!$B$5,QC!M11,ON!M11)</f>
        <v>399050</v>
      </c>
      <c r="N11">
        <f>SUM(AC!$B$5,QC!N11,ON!N11)</f>
        <v>98350</v>
      </c>
      <c r="O11">
        <f>SUM(AC!$B$5,QC!O11,ON!O11)</f>
        <v>10077250</v>
      </c>
      <c r="P11">
        <f>SUM(AC!$B$5,QC!P11,ON!P11)</f>
        <v>489450</v>
      </c>
      <c r="Q11">
        <f>SUM(AC!$B$5,QC!Q11,ON!Q11)</f>
        <v>606018.70748299314</v>
      </c>
      <c r="R11"/>
      <c r="Y11" s="8"/>
      <c r="AA11" t="s">
        <v>74</v>
      </c>
    </row>
    <row r="12" spans="1:27" x14ac:dyDescent="0.2">
      <c r="A12">
        <f t="shared" si="0"/>
        <v>1973</v>
      </c>
      <c r="B12">
        <f>SUM(AC!$B$5,QC!B12,ON!B12)</f>
        <v>422950</v>
      </c>
      <c r="C12">
        <f>SUM(AC!$B$5,QC!C12,ON!C12)</f>
        <v>102950</v>
      </c>
      <c r="D12">
        <f>SUM(AC!$B$5,QC!D12,ON!D12)</f>
        <v>33200</v>
      </c>
      <c r="E12">
        <f>SUM(AC!$B$5,QC!E12,ON!E12)</f>
        <v>24250</v>
      </c>
      <c r="F12">
        <f>SUM(AC!$B$5,QC!F12,ON!F12)</f>
        <v>2881550</v>
      </c>
      <c r="G12">
        <f>SUM(AC!$B$5,QC!G12,ON!G12)</f>
        <v>10571250</v>
      </c>
      <c r="H12">
        <f>SUM(AC!$B$5,QC!H12,ON!H12)</f>
        <v>24250</v>
      </c>
      <c r="I12">
        <f>SUM(AC!$B$5,QC!I12,ON!I12)</f>
        <v>1100650</v>
      </c>
      <c r="J12">
        <f>SUM(AC!$B$5,QC!J12,ON!J12)</f>
        <v>754850</v>
      </c>
      <c r="K12">
        <f>SUM(AC!$B$5,QC!K12,ON!K12)</f>
        <v>25400</v>
      </c>
      <c r="L12">
        <f>SUM(AC!$B$5,QC!L12,ON!L12)</f>
        <v>65450</v>
      </c>
      <c r="M12">
        <f>SUM(AC!$B$5,QC!M12,ON!M12)</f>
        <v>420750</v>
      </c>
      <c r="N12">
        <f>SUM(AC!$B$5,QC!N12,ON!N12)</f>
        <v>120750</v>
      </c>
      <c r="O12">
        <f>SUM(AC!$B$5,QC!O12,ON!O12)</f>
        <v>11412250</v>
      </c>
      <c r="P12">
        <f>SUM(AC!$B$5,QC!P12,ON!P12)</f>
        <v>468350</v>
      </c>
      <c r="Q12">
        <f>SUM(AC!$B$5,QC!Q12,ON!Q12)</f>
        <v>683660.43083900225</v>
      </c>
      <c r="R12"/>
      <c r="Y12" s="8"/>
      <c r="AA12" t="s">
        <v>11</v>
      </c>
    </row>
    <row r="13" spans="1:27" x14ac:dyDescent="0.2">
      <c r="A13">
        <f t="shared" si="0"/>
        <v>1974</v>
      </c>
      <c r="B13">
        <f>SUM(AC!$B$5,QC!B13,ON!B13)</f>
        <v>389550</v>
      </c>
      <c r="C13">
        <f>SUM(AC!$B$5,QC!C13,ON!C13)</f>
        <v>126200</v>
      </c>
      <c r="D13">
        <f>SUM(AC!$B$5,QC!D13,ON!D13)</f>
        <v>36650</v>
      </c>
      <c r="E13">
        <f>SUM(AC!$B$5,QC!E13,ON!E13)</f>
        <v>24250</v>
      </c>
      <c r="F13">
        <f>SUM(AC!$B$5,QC!F13,ON!F13)</f>
        <v>2639550</v>
      </c>
      <c r="G13">
        <f>SUM(AC!$B$5,QC!G13,ON!G13)</f>
        <v>11407250</v>
      </c>
      <c r="H13">
        <f>SUM(AC!$B$5,QC!H13,ON!H13)</f>
        <v>24250</v>
      </c>
      <c r="I13">
        <f>SUM(AC!$B$5,QC!I13,ON!I13)</f>
        <v>1000750</v>
      </c>
      <c r="J13">
        <f>SUM(AC!$B$5,QC!J13,ON!J13)</f>
        <v>800950</v>
      </c>
      <c r="K13">
        <f>SUM(AC!$B$5,QC!K13,ON!K13)</f>
        <v>25350</v>
      </c>
      <c r="L13">
        <f>SUM(AC!$B$5,QC!L13,ON!L13)</f>
        <v>71750</v>
      </c>
      <c r="M13">
        <f>SUM(AC!$B$5,QC!M13,ON!M13)</f>
        <v>324950</v>
      </c>
      <c r="N13">
        <f>SUM(AC!$B$5,QC!N13,ON!N13)</f>
        <v>98650</v>
      </c>
      <c r="O13">
        <f>SUM(AC!$B$5,QC!O13,ON!O13)</f>
        <v>10343250</v>
      </c>
      <c r="P13">
        <f>SUM(AC!$B$5,QC!P13,ON!P13)</f>
        <v>595650</v>
      </c>
      <c r="Q13">
        <f>SUM(AC!$B$5,QC!Q13,ON!Q13)</f>
        <v>795996.03174603172</v>
      </c>
      <c r="R13"/>
      <c r="Y13" s="8"/>
      <c r="AA13" t="s">
        <v>9</v>
      </c>
    </row>
    <row r="14" spans="1:27" x14ac:dyDescent="0.2">
      <c r="A14">
        <f t="shared" si="0"/>
        <v>1975</v>
      </c>
      <c r="B14">
        <f>SUM(AC!$B$5,QC!B14,ON!B14)</f>
        <v>454950</v>
      </c>
      <c r="C14">
        <f>SUM(AC!$B$5,QC!C14,ON!C14)</f>
        <v>115250</v>
      </c>
      <c r="D14">
        <f>SUM(AC!$B$5,QC!D14,ON!D14)</f>
        <v>35500</v>
      </c>
      <c r="E14">
        <f>SUM(AC!$B$5,QC!E14,ON!E14)</f>
        <v>24250</v>
      </c>
      <c r="F14">
        <f>SUM(AC!$B$5,QC!F14,ON!F14)</f>
        <v>3649850</v>
      </c>
      <c r="G14">
        <f>SUM(AC!$B$5,QC!G14,ON!G14)</f>
        <v>13962250</v>
      </c>
      <c r="H14">
        <f>SUM(AC!$B$5,QC!H14,ON!H14)</f>
        <v>24250</v>
      </c>
      <c r="I14">
        <f>SUM(AC!$B$5,QC!I14,ON!I14)</f>
        <v>1060850</v>
      </c>
      <c r="J14">
        <f>SUM(AC!$B$5,QC!J14,ON!J14)</f>
        <v>826250</v>
      </c>
      <c r="K14">
        <f>SUM(AC!$B$5,QC!K14,ON!K14)</f>
        <v>24950</v>
      </c>
      <c r="L14">
        <f>SUM(AC!$B$5,QC!L14,ON!L14)</f>
        <v>88650</v>
      </c>
      <c r="M14">
        <f>SUM(AC!$B$5,QC!M14,ON!M14)</f>
        <v>391050</v>
      </c>
      <c r="N14">
        <f>SUM(AC!$B$5,QC!N14,ON!N14)</f>
        <v>164650</v>
      </c>
      <c r="O14">
        <f>SUM(AC!$B$5,QC!O14,ON!O14)</f>
        <v>10916250</v>
      </c>
      <c r="P14">
        <f>SUM(AC!$B$5,QC!P14,ON!P14)</f>
        <v>714350</v>
      </c>
      <c r="Q14">
        <f>SUM(AC!$B$5,QC!Q14,ON!Q14)</f>
        <v>784703.51473922911</v>
      </c>
      <c r="R14"/>
      <c r="Y14" s="8"/>
      <c r="AA14" t="s">
        <v>71</v>
      </c>
    </row>
    <row r="15" spans="1:27" x14ac:dyDescent="0.2">
      <c r="A15">
        <f t="shared" si="0"/>
        <v>1976</v>
      </c>
      <c r="B15">
        <f>SUM(AC!$B$5,QC!B15,ON!B15)</f>
        <v>406040</v>
      </c>
      <c r="C15">
        <f>SUM(AC!$B$5,QC!C15,ON!C15)</f>
        <v>114250</v>
      </c>
      <c r="D15">
        <f>SUM(AC!$B$5,QC!D15,ON!D15)</f>
        <v>35300</v>
      </c>
      <c r="E15">
        <f>SUM(AC!$B$5,QC!E15,ON!E15)</f>
        <v>24250</v>
      </c>
      <c r="F15">
        <f>SUM(AC!$B$5,QC!F15,ON!F15)</f>
        <v>3754250</v>
      </c>
      <c r="G15">
        <f>SUM(AC!$B$5,QC!G15,ON!G15)</f>
        <v>13458660</v>
      </c>
      <c r="H15">
        <f>SUM(AC!$B$5,QC!H15,ON!H15)</f>
        <v>24250</v>
      </c>
      <c r="I15">
        <f>SUM(AC!$B$5,QC!I15,ON!I15)</f>
        <v>924950</v>
      </c>
      <c r="J15">
        <f>SUM(AC!$B$5,QC!J15,ON!J15)</f>
        <v>706692</v>
      </c>
      <c r="K15">
        <f>SUM(AC!$B$5,QC!K15,ON!K15)</f>
        <v>24250</v>
      </c>
      <c r="L15">
        <f>SUM(AC!$B$5,QC!L15,ON!L15)</f>
        <v>77550</v>
      </c>
      <c r="M15">
        <f>SUM(AC!$B$5,QC!M15,ON!M15)</f>
        <v>274650</v>
      </c>
      <c r="N15">
        <f>SUM(AC!$B$5,QC!N15,ON!N15)</f>
        <v>130350</v>
      </c>
      <c r="O15">
        <f>SUM(AC!$B$5,QC!O15,ON!O15)</f>
        <v>11407823</v>
      </c>
      <c r="P15">
        <f>SUM(AC!$B$5,QC!P15,ON!P15)</f>
        <v>768624</v>
      </c>
      <c r="Q15">
        <f>SUM(AC!$B$5,QC!Q15,ON!Q15)</f>
        <v>778172.90249433112</v>
      </c>
      <c r="R15"/>
      <c r="Y15" s="8"/>
      <c r="AA15" t="s">
        <v>26</v>
      </c>
    </row>
    <row r="16" spans="1:27" x14ac:dyDescent="0.2">
      <c r="A16">
        <f t="shared" si="0"/>
        <v>1977</v>
      </c>
      <c r="B16">
        <f>SUM(AC!$B$5,QC!B16,ON!B16)</f>
        <v>407550</v>
      </c>
      <c r="C16">
        <f>SUM(AC!$B$5,QC!C16,ON!C16)</f>
        <v>74450</v>
      </c>
      <c r="D16">
        <f>SUM(AC!$B$5,QC!D16,ON!D16)</f>
        <v>35350</v>
      </c>
      <c r="E16">
        <f>SUM(AC!$B$5,QC!E16,ON!E16)</f>
        <v>24250</v>
      </c>
      <c r="F16">
        <f>SUM(AC!$B$5,QC!F16,ON!F16)</f>
        <v>4233650</v>
      </c>
      <c r="G16">
        <f>SUM(AC!$B$5,QC!G16,ON!G16)</f>
        <v>13408650</v>
      </c>
      <c r="H16">
        <f>SUM(AC!$B$5,QC!H16,ON!H16)</f>
        <v>24250</v>
      </c>
      <c r="I16">
        <f>SUM(AC!$B$5,QC!I16,ON!I16)</f>
        <v>1005950</v>
      </c>
      <c r="J16">
        <f>SUM(AC!$B$5,QC!J16,ON!J16)</f>
        <v>661350</v>
      </c>
      <c r="K16">
        <f>SUM(AC!$B$5,QC!K16,ON!K16)</f>
        <v>24250</v>
      </c>
      <c r="L16">
        <f>SUM(AC!$B$5,QC!L16,ON!L16)</f>
        <v>63150</v>
      </c>
      <c r="M16">
        <f>SUM(AC!$B$5,QC!M16,ON!M16)</f>
        <v>604250</v>
      </c>
      <c r="N16">
        <f>SUM(AC!$B$5,QC!N16,ON!N16)</f>
        <v>92675</v>
      </c>
      <c r="O16">
        <f>SUM(AC!$B$5,QC!O16,ON!O16)</f>
        <v>11171850</v>
      </c>
      <c r="P16">
        <f>SUM(AC!$B$5,QC!P16,ON!P16)</f>
        <v>956450</v>
      </c>
      <c r="Q16">
        <f>SUM(AC!$B$5,QC!Q16,ON!Q16)</f>
        <v>900168.3673469387</v>
      </c>
      <c r="R16"/>
      <c r="Y16" s="8"/>
      <c r="AA16" t="s">
        <v>60</v>
      </c>
    </row>
    <row r="17" spans="1:27" x14ac:dyDescent="0.2">
      <c r="A17">
        <f t="shared" si="0"/>
        <v>1978</v>
      </c>
      <c r="B17">
        <f>SUM(AC!$B$5,QC!B17,ON!B17)</f>
        <v>516150</v>
      </c>
      <c r="C17">
        <f>SUM(AC!$B$5,QC!C17,ON!C17)</f>
        <v>100750</v>
      </c>
      <c r="D17">
        <f>SUM(AC!$B$5,QC!D17,ON!D17)</f>
        <v>38150</v>
      </c>
      <c r="E17">
        <f>SUM(AC!$B$5,QC!E17,ON!E17)</f>
        <v>24250</v>
      </c>
      <c r="F17">
        <f>SUM(AC!$B$5,QC!F17,ON!F17)</f>
        <v>4356750</v>
      </c>
      <c r="G17">
        <f>SUM(AC!$B$5,QC!G17,ON!G17)</f>
        <v>12291850</v>
      </c>
      <c r="H17">
        <f>SUM(AC!$B$5,QC!H17,ON!H17)</f>
        <v>24250</v>
      </c>
      <c r="I17">
        <f>SUM(AC!$B$5,QC!I17,ON!I17)</f>
        <v>1086550</v>
      </c>
      <c r="J17">
        <f>SUM(AC!$B$5,QC!J17,ON!J17)</f>
        <v>724650</v>
      </c>
      <c r="K17">
        <f>SUM(AC!$B$5,QC!K17,ON!K17)</f>
        <v>24250</v>
      </c>
      <c r="L17">
        <f>SUM(AC!$B$5,QC!L17,ON!L17)</f>
        <v>63450</v>
      </c>
      <c r="M17">
        <f>SUM(AC!$B$5,QC!M17,ON!M17)</f>
        <v>539850</v>
      </c>
      <c r="N17">
        <f>SUM(AC!$B$5,QC!N17,ON!N17)</f>
        <v>122550</v>
      </c>
      <c r="O17">
        <f>SUM(AC!$B$5,QC!O17,ON!O17)</f>
        <v>11264250</v>
      </c>
      <c r="P17">
        <f>SUM(AC!$B$5,QC!P17,ON!P17)</f>
        <v>505550</v>
      </c>
      <c r="Q17">
        <f>SUM(AC!$B$5,QC!Q17,ON!Q17)</f>
        <v>803206.91609977325</v>
      </c>
      <c r="R17"/>
      <c r="Y17" s="8"/>
      <c r="AA17" t="s">
        <v>13</v>
      </c>
    </row>
    <row r="18" spans="1:27" x14ac:dyDescent="0.2">
      <c r="A18">
        <f t="shared" si="0"/>
        <v>1979</v>
      </c>
      <c r="B18">
        <f>SUM(AC!$B$5,QC!B18,ON!B18)</f>
        <v>538750</v>
      </c>
      <c r="C18">
        <f>SUM(AC!$B$5,QC!C18,ON!C18)</f>
        <v>85900</v>
      </c>
      <c r="D18">
        <f>SUM(AC!$B$5,QC!D18,ON!D18)</f>
        <v>38600</v>
      </c>
      <c r="E18">
        <f>SUM(AC!$B$5,QC!E18,ON!E18)</f>
        <v>24250</v>
      </c>
      <c r="F18">
        <f>SUM(AC!$B$5,QC!F18,ON!F18)</f>
        <v>5091250</v>
      </c>
      <c r="G18">
        <f>SUM(AC!$B$5,QC!G18,ON!G18)</f>
        <v>12140650</v>
      </c>
      <c r="H18">
        <f>SUM(AC!$B$5,QC!H18,ON!H18)</f>
        <v>24250</v>
      </c>
      <c r="I18">
        <f>SUM(AC!$B$5,QC!I18,ON!I18)</f>
        <v>1032150</v>
      </c>
      <c r="J18">
        <f>SUM(AC!$B$5,QC!J18,ON!J18)</f>
        <v>710550</v>
      </c>
      <c r="K18">
        <f>SUM(AC!$B$5,QC!K18,ON!K18)</f>
        <v>24250</v>
      </c>
      <c r="L18">
        <f>SUM(AC!$B$5,QC!L18,ON!L18)</f>
        <v>87250</v>
      </c>
      <c r="M18">
        <f>SUM(AC!$B$5,QC!M18,ON!M18)</f>
        <v>681550</v>
      </c>
      <c r="N18">
        <f>SUM(AC!$B$5,QC!N18,ON!N18)</f>
        <v>129750</v>
      </c>
      <c r="O18">
        <f>SUM(AC!$B$5,QC!O18,ON!O18)</f>
        <v>12130750</v>
      </c>
      <c r="P18">
        <f>SUM(AC!$B$5,QC!P18,ON!P18)</f>
        <v>837050</v>
      </c>
      <c r="Q18">
        <f>SUM(AC!$B$5,QC!Q18,ON!Q18)</f>
        <v>857356.57596371882</v>
      </c>
      <c r="R18"/>
      <c r="Y18" s="8"/>
      <c r="AA18" t="s">
        <v>16</v>
      </c>
    </row>
    <row r="19" spans="1:27" x14ac:dyDescent="0.2">
      <c r="A19">
        <f t="shared" si="0"/>
        <v>1980</v>
      </c>
      <c r="B19">
        <f>SUM(AC!$B$5,QC!B19,ON!B19)</f>
        <v>707150</v>
      </c>
      <c r="C19">
        <f>SUM(AC!$B$5,QC!C19,ON!C19)</f>
        <v>94550</v>
      </c>
      <c r="D19">
        <f>SUM(AC!$B$5,QC!D19,ON!D19)</f>
        <v>32450</v>
      </c>
      <c r="E19">
        <f>SUM(AC!$B$5,QC!E19,ON!E19)</f>
        <v>24250</v>
      </c>
      <c r="F19">
        <f>SUM(AC!$B$5,QC!F19,ON!F19)</f>
        <v>5572450</v>
      </c>
      <c r="G19">
        <f>SUM(AC!$B$5,QC!G19,ON!G19)</f>
        <v>11271950</v>
      </c>
      <c r="H19">
        <f>SUM(AC!$B$5,QC!H19,ON!H19)</f>
        <v>24250</v>
      </c>
      <c r="I19">
        <f>SUM(AC!$B$5,QC!I19,ON!I19)</f>
        <v>1069850</v>
      </c>
      <c r="J19">
        <f>SUM(AC!$B$5,QC!J19,ON!J19)</f>
        <v>649050</v>
      </c>
      <c r="K19">
        <f>SUM(AC!$B$5,QC!K19,ON!K19)</f>
        <v>24250</v>
      </c>
      <c r="L19">
        <f>SUM(AC!$B$5,QC!L19,ON!L19)</f>
        <v>104250</v>
      </c>
      <c r="M19">
        <f>SUM(AC!$B$5,QC!M19,ON!M19)</f>
        <v>714050</v>
      </c>
      <c r="N19">
        <f>SUM(AC!$B$5,QC!N19,ON!N19)</f>
        <v>145850</v>
      </c>
      <c r="O19">
        <f>SUM(AC!$B$5,QC!O19,ON!O19)</f>
        <v>12010050</v>
      </c>
      <c r="P19">
        <f>SUM(AC!$B$5,QC!P19,ON!P19)</f>
        <v>883450</v>
      </c>
      <c r="Q19">
        <f>SUM(AC!$B$5,QC!Q19,ON!Q19)</f>
        <v>748240.92970521539</v>
      </c>
      <c r="R19"/>
      <c r="Y19" s="8"/>
      <c r="AA19" t="s">
        <v>8</v>
      </c>
    </row>
    <row r="20" spans="1:27" x14ac:dyDescent="0.2">
      <c r="A20">
        <f t="shared" si="0"/>
        <v>1981</v>
      </c>
      <c r="B20">
        <f>SUM(AC!$B$5,QC!B20,ON!B20)</f>
        <v>864850</v>
      </c>
      <c r="C20">
        <f>SUM(AC!$B$5,QC!C20,ON!C20)</f>
        <v>88900</v>
      </c>
      <c r="D20">
        <f>SUM(AC!$B$5,QC!D20,ON!D20)</f>
        <v>31350</v>
      </c>
      <c r="E20">
        <f>SUM(AC!$B$5,QC!E20,ON!E20)</f>
        <v>24250</v>
      </c>
      <c r="F20">
        <f>SUM(AC!$B$5,QC!F20,ON!F20)</f>
        <v>6235650</v>
      </c>
      <c r="G20">
        <f>SUM(AC!$B$5,QC!G20,ON!G20)</f>
        <v>10673150</v>
      </c>
      <c r="H20">
        <f>SUM(AC!$B$5,QC!H20,ON!H20)</f>
        <v>24250</v>
      </c>
      <c r="I20">
        <f>SUM(AC!$B$5,QC!I20,ON!I20)</f>
        <v>1039350</v>
      </c>
      <c r="J20">
        <f>SUM(AC!$B$5,QC!J20,ON!J20)</f>
        <v>560250</v>
      </c>
      <c r="K20">
        <f>SUM(AC!$B$5,QC!K20,ON!K20)</f>
        <v>24250</v>
      </c>
      <c r="L20">
        <f>SUM(AC!$B$5,QC!L20,ON!L20)</f>
        <v>108650</v>
      </c>
      <c r="M20">
        <f>SUM(AC!$B$5,QC!M20,ON!M20)</f>
        <v>631050</v>
      </c>
      <c r="N20">
        <f>SUM(AC!$B$5,QC!N20,ON!N20)</f>
        <v>184750</v>
      </c>
      <c r="O20">
        <f>SUM(AC!$B$5,QC!O20,ON!O20)</f>
        <v>12003650</v>
      </c>
      <c r="P20">
        <f>SUM(AC!$B$5,QC!P20,ON!P20)</f>
        <v>876750</v>
      </c>
      <c r="Q20">
        <f>SUM(AC!$B$5,QC!Q20,ON!Q20)</f>
        <v>720576.53061224497</v>
      </c>
      <c r="R20"/>
      <c r="Y20" s="8"/>
      <c r="AA20" t="s">
        <v>59</v>
      </c>
    </row>
    <row r="21" spans="1:27" x14ac:dyDescent="0.2">
      <c r="A21">
        <f t="shared" si="0"/>
        <v>1982</v>
      </c>
      <c r="B21">
        <f>SUM(AC!$B$5,QC!B21,ON!B21)</f>
        <v>1133250</v>
      </c>
      <c r="C21">
        <f>SUM(AC!$B$5,QC!C21,ON!C21)</f>
        <v>92300</v>
      </c>
      <c r="D21">
        <f>SUM(AC!$B$5,QC!D21,ON!D21)</f>
        <v>31450</v>
      </c>
      <c r="E21">
        <f>SUM(AC!$B$5,QC!E21,ON!E21)</f>
        <v>24250</v>
      </c>
      <c r="F21">
        <f>SUM(AC!$B$5,QC!F21,ON!F21)</f>
        <v>6259250</v>
      </c>
      <c r="G21">
        <f>SUM(AC!$B$5,QC!G21,ON!G21)</f>
        <v>9650250</v>
      </c>
      <c r="H21">
        <f>SUM(AC!$B$5,QC!H21,ON!H21)</f>
        <v>24250</v>
      </c>
      <c r="I21">
        <f>SUM(AC!$B$5,QC!I21,ON!I21)</f>
        <v>1027250</v>
      </c>
      <c r="J21">
        <f>SUM(AC!$B$5,QC!J21,ON!J21)</f>
        <v>681250</v>
      </c>
      <c r="K21">
        <f>SUM(AC!$B$5,QC!K21,ON!K21)</f>
        <v>24250</v>
      </c>
      <c r="L21">
        <f>SUM(AC!$B$5,QC!L21,ON!L21)</f>
        <v>108550</v>
      </c>
      <c r="M21">
        <f>SUM(AC!$B$5,QC!M21,ON!M21)</f>
        <v>872250</v>
      </c>
      <c r="N21">
        <f>SUM(AC!$B$5,QC!N21,ON!N21)</f>
        <v>201550</v>
      </c>
      <c r="O21">
        <f>SUM(AC!$B$5,QC!O21,ON!O21)</f>
        <v>11249250</v>
      </c>
      <c r="P21">
        <f>SUM(AC!$B$5,QC!P21,ON!P21)</f>
        <v>494250</v>
      </c>
      <c r="Q21">
        <f>SUM(AC!$B$5,QC!Q21,ON!Q21)</f>
        <v>767651.36054421775</v>
      </c>
      <c r="R21"/>
      <c r="Y21" s="8"/>
    </row>
    <row r="22" spans="1:27" x14ac:dyDescent="0.2">
      <c r="A22">
        <f t="shared" si="0"/>
        <v>1983</v>
      </c>
      <c r="B22">
        <f>SUM(AC!$B$5,QC!B22,ON!B22)</f>
        <v>870250</v>
      </c>
      <c r="C22">
        <f>SUM(AC!$B$5,QC!C22,ON!C22)</f>
        <v>62850</v>
      </c>
      <c r="D22">
        <f>SUM(AC!$B$5,QC!D22,ON!D22)</f>
        <v>36250</v>
      </c>
      <c r="E22">
        <f>SUM(AC!$B$5,QC!E22,ON!E22)</f>
        <v>31550</v>
      </c>
      <c r="F22">
        <f>SUM(AC!$B$5,QC!F22,ON!F22)</f>
        <v>5695250</v>
      </c>
      <c r="G22">
        <f>SUM(AC!$B$5,QC!G22,ON!G22)</f>
        <v>8417250</v>
      </c>
      <c r="H22">
        <f>SUM(AC!$B$5,QC!H22,ON!H22)</f>
        <v>24250</v>
      </c>
      <c r="I22">
        <f>SUM(AC!$B$5,QC!I22,ON!I22)</f>
        <v>759250</v>
      </c>
      <c r="J22">
        <f>SUM(AC!$B$5,QC!J22,ON!J22)</f>
        <v>558250</v>
      </c>
      <c r="K22">
        <f>SUM(AC!$B$5,QC!K22,ON!K22)</f>
        <v>24250</v>
      </c>
      <c r="L22">
        <f>SUM(AC!$B$5,QC!L22,ON!L22)</f>
        <v>101950</v>
      </c>
      <c r="M22">
        <f>SUM(AC!$B$5,QC!M22,ON!M22)</f>
        <v>759250</v>
      </c>
      <c r="N22">
        <f>SUM(AC!$B$5,QC!N22,ON!N22)</f>
        <v>271450</v>
      </c>
      <c r="O22">
        <f>SUM(AC!$B$5,QC!O22,ON!O22)</f>
        <v>10606250</v>
      </c>
      <c r="P22">
        <f>SUM(AC!$B$5,QC!P22,ON!P22)</f>
        <v>909750</v>
      </c>
      <c r="Q22">
        <f>SUM(AC!$B$5,QC!Q22,ON!Q22)</f>
        <v>634499.43310657598</v>
      </c>
      <c r="R22"/>
      <c r="Y22" s="8"/>
    </row>
    <row r="23" spans="1:27" x14ac:dyDescent="0.2">
      <c r="A23">
        <f t="shared" si="0"/>
        <v>1984</v>
      </c>
      <c r="B23">
        <f>SUM(AC!$B$5,QC!B23,ON!B23)</f>
        <v>1039250</v>
      </c>
      <c r="C23">
        <f>SUM(AC!$B$5,QC!C23,ON!C23)</f>
        <v>69350</v>
      </c>
      <c r="D23">
        <f>SUM(AC!$B$5,QC!D23,ON!D23)</f>
        <v>34250</v>
      </c>
      <c r="E23">
        <f>SUM(AC!$B$5,QC!E23,ON!E23)</f>
        <v>45150</v>
      </c>
      <c r="F23">
        <f>SUM(AC!$B$5,QC!F23,ON!F23)</f>
        <v>6521250</v>
      </c>
      <c r="G23">
        <f>SUM(AC!$B$5,QC!G23,ON!G23)</f>
        <v>9229250</v>
      </c>
      <c r="H23">
        <f>SUM(AC!$B$5,QC!H23,ON!H23)</f>
        <v>24250</v>
      </c>
      <c r="I23">
        <f>SUM(AC!$B$5,QC!I23,ON!I23)</f>
        <v>895250</v>
      </c>
      <c r="J23">
        <f>SUM(AC!$B$5,QC!J23,ON!J23)</f>
        <v>661250</v>
      </c>
      <c r="K23">
        <f>SUM(AC!$B$5,QC!K23,ON!K23)</f>
        <v>24250</v>
      </c>
      <c r="L23">
        <f>SUM(AC!$B$5,QC!L23,ON!L23)</f>
        <v>100450</v>
      </c>
      <c r="M23">
        <f>SUM(AC!$B$5,QC!M23,ON!M23)</f>
        <v>941250</v>
      </c>
      <c r="N23">
        <f>SUM(AC!$B$5,QC!N23,ON!N23)</f>
        <v>155150</v>
      </c>
      <c r="O23">
        <f>SUM(AC!$B$5,QC!O23,ON!O23)</f>
        <v>12157250</v>
      </c>
      <c r="P23">
        <f>SUM(AC!$B$5,QC!P23,ON!P23)</f>
        <v>971750</v>
      </c>
      <c r="Q23">
        <f>SUM(AC!$B$5,QC!Q23,ON!Q23)</f>
        <v>734318.02721088426</v>
      </c>
      <c r="R23"/>
      <c r="Y23" s="8"/>
    </row>
    <row r="24" spans="1:27" x14ac:dyDescent="0.2">
      <c r="A24">
        <f t="shared" si="0"/>
        <v>1985</v>
      </c>
      <c r="B24">
        <f>SUM(AC!$B$5,QC!B24,ON!B24)</f>
        <v>1256250</v>
      </c>
      <c r="C24">
        <f>SUM(AC!$B$5,QC!C24,ON!C24)</f>
        <v>82750</v>
      </c>
      <c r="D24">
        <f>SUM(AC!$B$5,QC!D24,ON!D24)</f>
        <v>35250</v>
      </c>
      <c r="E24">
        <f>SUM(AC!$B$5,QC!E24,ON!E24)</f>
        <v>69150</v>
      </c>
      <c r="F24">
        <f>SUM(AC!$B$5,QC!F24,ON!F24)</f>
        <v>6880250</v>
      </c>
      <c r="G24">
        <f>SUM(AC!$B$5,QC!G24,ON!G24)</f>
        <v>8472250</v>
      </c>
      <c r="H24">
        <f>SUM(AC!$B$5,QC!H24,ON!H24)</f>
        <v>24250</v>
      </c>
      <c r="I24">
        <f>SUM(AC!$B$5,QC!I24,ON!I24)</f>
        <v>907250</v>
      </c>
      <c r="J24">
        <f>SUM(AC!$B$5,QC!J24,ON!J24)</f>
        <v>675250</v>
      </c>
      <c r="K24">
        <f>SUM(AC!$B$5,QC!K24,ON!K24)</f>
        <v>24250</v>
      </c>
      <c r="L24">
        <f>SUM(AC!$B$5,QC!L24,ON!L24)</f>
        <v>90250</v>
      </c>
      <c r="M24">
        <f>SUM(AC!$B$5,QC!M24,ON!M24)</f>
        <v>1036250</v>
      </c>
      <c r="N24">
        <f>SUM(AC!$B$5,QC!N24,ON!N24)</f>
        <v>134250</v>
      </c>
      <c r="O24">
        <f>SUM(AC!$B$5,QC!O24,ON!O24)</f>
        <v>12079250</v>
      </c>
      <c r="P24">
        <f>SUM(AC!$B$5,QC!P24,ON!P24)</f>
        <v>1183750</v>
      </c>
      <c r="Q24">
        <f>SUM(AC!$B$5,QC!Q24,ON!Q24)</f>
        <v>768558.39002267574</v>
      </c>
      <c r="R24"/>
      <c r="Y24" s="8"/>
    </row>
    <row r="25" spans="1:27" x14ac:dyDescent="0.2">
      <c r="A25">
        <f t="shared" si="0"/>
        <v>1986</v>
      </c>
      <c r="B25">
        <f>SUM(AC!$B$5,QC!B25,ON!B25)</f>
        <v>1309950</v>
      </c>
      <c r="C25">
        <f>SUM(AC!$B$5,QC!C25,ON!C25)</f>
        <v>66050</v>
      </c>
      <c r="D25">
        <f>SUM(AC!$B$5,QC!D25,ON!D25)</f>
        <v>42650</v>
      </c>
      <c r="E25">
        <f>SUM(AC!$B$5,QC!E25,ON!E25)</f>
        <v>97750</v>
      </c>
      <c r="F25">
        <f>SUM(AC!$B$5,QC!F25,ON!F25)</f>
        <v>5853450</v>
      </c>
      <c r="G25">
        <f>SUM(AC!$B$5,QC!G25,ON!G25)</f>
        <v>7268250</v>
      </c>
      <c r="H25">
        <f>SUM(AC!$B$5,QC!H25,ON!H25)</f>
        <v>24250</v>
      </c>
      <c r="I25">
        <f>SUM(AC!$B$5,QC!I25,ON!I25)</f>
        <v>704150</v>
      </c>
      <c r="J25">
        <f>SUM(AC!$B$5,QC!J25,ON!J25)</f>
        <v>445650</v>
      </c>
      <c r="K25">
        <f>SUM(AC!$B$5,QC!K25,ON!K25)</f>
        <v>24250</v>
      </c>
      <c r="L25">
        <f>SUM(AC!$B$5,QC!L25,ON!L25)</f>
        <v>69950</v>
      </c>
      <c r="M25">
        <f>SUM(AC!$B$5,QC!M25,ON!M25)</f>
        <v>984050</v>
      </c>
      <c r="N25">
        <f>SUM(AC!$B$5,QC!N25,ON!N25)</f>
        <v>24250</v>
      </c>
      <c r="O25">
        <f>SUM(AC!$B$5,QC!O25,ON!O25)</f>
        <v>13748250</v>
      </c>
      <c r="P25">
        <f>SUM(AC!$B$5,QC!P25,ON!P25)</f>
        <v>1226750</v>
      </c>
      <c r="Q25">
        <f>SUM(AC!$B$5,QC!Q25,ON!Q25)</f>
        <v>689873.58276644</v>
      </c>
      <c r="R25"/>
      <c r="Y25" s="8"/>
    </row>
    <row r="26" spans="1:27" x14ac:dyDescent="0.2">
      <c r="A26">
        <f t="shared" si="0"/>
        <v>1987</v>
      </c>
      <c r="B26">
        <f>SUM(AC!$B$5,QC!B26,ON!B26)</f>
        <v>1221550</v>
      </c>
      <c r="C26">
        <f>SUM(AC!$B$5,QC!C26,ON!C26)</f>
        <v>134450</v>
      </c>
      <c r="D26">
        <f>SUM(AC!$B$5,QC!D26,ON!D26)</f>
        <v>40150</v>
      </c>
      <c r="E26">
        <f>SUM(AC!$B$5,QC!E26,ON!E26)</f>
        <v>53750</v>
      </c>
      <c r="F26">
        <f>SUM(AC!$B$5,QC!F26,ON!F26)</f>
        <v>6955550</v>
      </c>
      <c r="G26">
        <f>SUM(AC!$B$5,QC!G26,ON!G26)</f>
        <v>7710250</v>
      </c>
      <c r="H26">
        <f>SUM(AC!$B$5,QC!H26,ON!H26)</f>
        <v>24250</v>
      </c>
      <c r="I26">
        <f>SUM(AC!$B$5,QC!I26,ON!I26)</f>
        <v>713650</v>
      </c>
      <c r="J26">
        <f>SUM(AC!$B$5,QC!J26,ON!J26)</f>
        <v>467150</v>
      </c>
      <c r="K26">
        <f>SUM(AC!$B$5,QC!K26,ON!K26)</f>
        <v>24250</v>
      </c>
      <c r="L26">
        <f>SUM(AC!$B$5,QC!L26,ON!L26)</f>
        <v>59850</v>
      </c>
      <c r="M26">
        <f>SUM(AC!$B$5,QC!M26,ON!M26)</f>
        <v>1293950</v>
      </c>
      <c r="N26">
        <f>SUM(AC!$B$5,QC!N26,ON!N26)</f>
        <v>24250</v>
      </c>
      <c r="O26">
        <f>SUM(AC!$B$5,QC!O26,ON!O26)</f>
        <v>14015350</v>
      </c>
      <c r="P26">
        <f>SUM(AC!$B$5,QC!P26,ON!P26)</f>
        <v>870050</v>
      </c>
      <c r="Q26">
        <f>SUM(AC!$B$5,QC!Q26,ON!Q26)</f>
        <v>757946.14512471657</v>
      </c>
      <c r="R26"/>
      <c r="Y26" s="8"/>
    </row>
    <row r="27" spans="1:27" x14ac:dyDescent="0.2">
      <c r="A27">
        <f t="shared" si="0"/>
        <v>1988</v>
      </c>
      <c r="B27">
        <f>SUM(AC!$B$5,QC!B27,ON!B27)</f>
        <v>1016550</v>
      </c>
      <c r="C27">
        <f>SUM(AC!$B$5,QC!C27,ON!C27)</f>
        <v>83250</v>
      </c>
      <c r="D27">
        <f>SUM(AC!$B$5,QC!D27,ON!D27)</f>
        <v>33250</v>
      </c>
      <c r="E27">
        <f>SUM(AC!$B$5,QC!E27,ON!E27)</f>
        <v>51450</v>
      </c>
      <c r="F27">
        <f>SUM(AC!$B$5,QC!F27,ON!F27)</f>
        <v>5328250</v>
      </c>
      <c r="G27">
        <f>SUM(AC!$B$5,QC!G27,ON!G27)</f>
        <v>5626550</v>
      </c>
      <c r="H27">
        <f>SUM(AC!$B$5,QC!H27,ON!H27)</f>
        <v>24250</v>
      </c>
      <c r="I27">
        <f>SUM(AC!$B$5,QC!I27,ON!I27)</f>
        <v>523150</v>
      </c>
      <c r="J27">
        <f>SUM(AC!$B$5,QC!J27,ON!J27)</f>
        <v>452950</v>
      </c>
      <c r="K27">
        <f>SUM(AC!$B$5,QC!K27,ON!K27)</f>
        <v>24250</v>
      </c>
      <c r="L27">
        <f>SUM(AC!$B$5,QC!L27,ON!L27)</f>
        <v>50950</v>
      </c>
      <c r="M27">
        <f>SUM(AC!$B$5,QC!M27,ON!M27)</f>
        <v>1176850</v>
      </c>
      <c r="N27">
        <f>SUM(AC!$B$5,QC!N27,ON!N27)</f>
        <v>24250</v>
      </c>
      <c r="O27">
        <f>SUM(AC!$B$5,QC!O27,ON!O27)</f>
        <v>12396650</v>
      </c>
      <c r="P27">
        <f>SUM(AC!$B$5,QC!P27,ON!P27)</f>
        <v>1315750</v>
      </c>
      <c r="Q27">
        <f>SUM(AC!$B$5,QC!Q27,ON!Q27)</f>
        <v>652413.26530612237</v>
      </c>
      <c r="R27"/>
      <c r="Y27" s="8"/>
    </row>
    <row r="28" spans="1:27" x14ac:dyDescent="0.2">
      <c r="A28">
        <f t="shared" si="0"/>
        <v>1989</v>
      </c>
      <c r="B28">
        <f>SUM(AC!$B$5,QC!B28,ON!B28)</f>
        <v>1083050</v>
      </c>
      <c r="C28">
        <f>SUM(AC!$B$5,QC!C28,ON!C28)</f>
        <v>95450</v>
      </c>
      <c r="D28">
        <f>SUM(AC!$B$5,QC!D28,ON!D28)</f>
        <v>31250</v>
      </c>
      <c r="E28">
        <f>SUM(AC!$B$5,QC!E28,ON!E28)</f>
        <v>49150</v>
      </c>
      <c r="F28">
        <f>SUM(AC!$B$5,QC!F28,ON!F28)</f>
        <v>6459650</v>
      </c>
      <c r="G28">
        <f>SUM(AC!$B$5,QC!G28,ON!G28)</f>
        <v>5819450</v>
      </c>
      <c r="H28">
        <f>SUM(AC!$B$5,QC!H28,ON!H28)</f>
        <v>24250</v>
      </c>
      <c r="I28">
        <f>SUM(AC!$B$5,QC!I28,ON!I28)</f>
        <v>577850</v>
      </c>
      <c r="J28">
        <f>SUM(AC!$B$5,QC!J28,ON!J28)</f>
        <v>535950</v>
      </c>
      <c r="K28">
        <f>SUM(AC!$B$5,QC!K28,ON!K28)</f>
        <v>24250</v>
      </c>
      <c r="L28">
        <f>SUM(AC!$B$5,QC!L28,ON!L28)</f>
        <v>63650</v>
      </c>
      <c r="M28">
        <f>SUM(AC!$B$5,QC!M28,ON!M28)</f>
        <v>1242950</v>
      </c>
      <c r="N28">
        <f>SUM(AC!$B$5,QC!N28,ON!N28)</f>
        <v>24250</v>
      </c>
      <c r="O28">
        <f>SUM(AC!$B$5,QC!O28,ON!O28)</f>
        <v>13112450</v>
      </c>
      <c r="P28">
        <f>SUM(AC!$B$5,QC!P28,ON!P28)</f>
        <v>1258050</v>
      </c>
      <c r="Q28">
        <f>SUM(AC!$B$5,QC!Q28,ON!Q28)</f>
        <v>680123.01587301586</v>
      </c>
      <c r="R28"/>
      <c r="Y28" s="8"/>
    </row>
    <row r="29" spans="1:27" x14ac:dyDescent="0.2">
      <c r="A29">
        <f t="shared" si="0"/>
        <v>1990</v>
      </c>
      <c r="B29">
        <f>SUM(AC!$B$5,QC!B29,ON!B29)</f>
        <v>1095550</v>
      </c>
      <c r="C29">
        <f>SUM(AC!$B$5,QC!C29,ON!C29)</f>
        <v>124050</v>
      </c>
      <c r="D29">
        <f>SUM(AC!$B$5,QC!D29,ON!D29)</f>
        <v>33150</v>
      </c>
      <c r="E29">
        <f>SUM(AC!$B$5,QC!E29,ON!E29)</f>
        <v>67350</v>
      </c>
      <c r="F29">
        <f>SUM(AC!$B$5,QC!F29,ON!F29)</f>
        <v>6902850</v>
      </c>
      <c r="G29">
        <f>SUM(AC!$B$5,QC!G29,ON!G29)</f>
        <v>6233750</v>
      </c>
      <c r="H29">
        <f>SUM(AC!$B$5,QC!H29,ON!H29)</f>
        <v>24250</v>
      </c>
      <c r="I29">
        <f>SUM(AC!$B$5,QC!I29,ON!I29)</f>
        <v>557850</v>
      </c>
      <c r="J29">
        <f>SUM(AC!$B$5,QC!J29,ON!J29)</f>
        <v>473550</v>
      </c>
      <c r="K29">
        <f>SUM(AC!$B$5,QC!K29,ON!K29)</f>
        <v>24250</v>
      </c>
      <c r="L29">
        <f>SUM(AC!$B$5,QC!L29,ON!L29)</f>
        <v>67450</v>
      </c>
      <c r="M29">
        <f>SUM(AC!$B$5,QC!M29,ON!M29)</f>
        <v>1286350</v>
      </c>
      <c r="N29">
        <f>SUM(AC!$B$5,QC!N29,ON!N29)</f>
        <v>24250</v>
      </c>
      <c r="O29">
        <f>SUM(AC!$B$5,QC!O29,ON!O29)</f>
        <v>13763150</v>
      </c>
      <c r="P29">
        <f>SUM(AC!$B$5,QC!P29,ON!P29)</f>
        <v>1594650</v>
      </c>
      <c r="Q29">
        <f>SUM(AC!$B$5,QC!Q29,ON!Q29)</f>
        <v>741030.04535147385</v>
      </c>
      <c r="R29"/>
      <c r="Y29" s="8"/>
    </row>
    <row r="30" spans="1:27" x14ac:dyDescent="0.2">
      <c r="A30">
        <f t="shared" si="0"/>
        <v>1991</v>
      </c>
      <c r="B30">
        <f>SUM(AC!$B$5,QC!B30,ON!B30)</f>
        <v>1026950</v>
      </c>
      <c r="C30">
        <f>SUM(AC!$B$5,QC!C30,ON!C30)</f>
        <v>160350</v>
      </c>
      <c r="D30">
        <f>SUM(AC!$B$5,QC!D30,ON!D30)</f>
        <v>30150</v>
      </c>
      <c r="E30">
        <f>SUM(AC!$B$5,QC!E30,ON!E30)</f>
        <v>69650</v>
      </c>
      <c r="F30">
        <f>SUM(AC!$B$5,QC!F30,ON!F30)</f>
        <v>7203050</v>
      </c>
      <c r="G30">
        <f>SUM(AC!$B$5,QC!G30,ON!G30)</f>
        <v>4532950</v>
      </c>
      <c r="H30">
        <f>SUM(AC!$B$5,QC!H30,ON!H30)</f>
        <v>24250</v>
      </c>
      <c r="I30">
        <f>SUM(AC!$B$5,QC!I30,ON!I30)</f>
        <v>490950</v>
      </c>
      <c r="J30">
        <f>SUM(AC!$B$5,QC!J30,ON!J30)</f>
        <v>339550</v>
      </c>
      <c r="K30">
        <f>SUM(AC!$B$5,QC!K30,ON!K30)</f>
        <v>24250</v>
      </c>
      <c r="L30">
        <f>SUM(AC!$B$5,QC!L30,ON!L30)</f>
        <v>70850</v>
      </c>
      <c r="M30">
        <f>SUM(AC!$B$5,QC!M30,ON!M30)</f>
        <v>1478250</v>
      </c>
      <c r="N30">
        <f>SUM(AC!$B$5,QC!N30,ON!N30)</f>
        <v>24250</v>
      </c>
      <c r="O30">
        <f>SUM(AC!$B$5,QC!O30,ON!O30)</f>
        <v>11271750</v>
      </c>
      <c r="P30">
        <f>SUM(AC!$B$5,QC!P30,ON!P30)</f>
        <v>755150</v>
      </c>
      <c r="Q30">
        <f>SUM(AC!$B$5,QC!Q30,ON!Q30)</f>
        <v>671732.99319727882</v>
      </c>
      <c r="R30"/>
      <c r="Y30" s="8"/>
    </row>
    <row r="31" spans="1:27" x14ac:dyDescent="0.2">
      <c r="A31">
        <f t="shared" si="0"/>
        <v>1992</v>
      </c>
      <c r="B31">
        <f>SUM(AC!$B$5,QC!B31,ON!B31)</f>
        <v>1215650</v>
      </c>
      <c r="C31">
        <f>SUM(AC!$B$5,QC!C31,ON!C31)</f>
        <v>75050</v>
      </c>
      <c r="D31">
        <f>SUM(AC!$B$5,QC!D31,ON!D31)</f>
        <v>28500</v>
      </c>
      <c r="E31">
        <f>SUM(AC!$B$5,QC!E31,ON!E31)</f>
        <v>53750</v>
      </c>
      <c r="F31">
        <f>SUM(AC!$B$5,QC!F31,ON!F31)</f>
        <v>4854250</v>
      </c>
      <c r="G31">
        <f>SUM(AC!$B$5,QC!G31,ON!G31)</f>
        <v>4235450</v>
      </c>
      <c r="H31">
        <f>SUM(AC!$B$5,QC!H31,ON!H31)</f>
        <v>24250</v>
      </c>
      <c r="I31">
        <f>SUM(AC!$B$5,QC!I31,ON!I31)</f>
        <v>496250</v>
      </c>
      <c r="J31">
        <f>SUM(AC!$B$5,QC!J31,ON!J31)</f>
        <v>477650</v>
      </c>
      <c r="K31">
        <f>SUM(AC!$B$5,QC!K31,ON!K31)</f>
        <v>24250</v>
      </c>
      <c r="L31">
        <f>SUM(AC!$B$5,QC!L31,ON!L31)</f>
        <v>53650</v>
      </c>
      <c r="M31">
        <f>SUM(AC!$B$5,QC!M31,ON!M31)</f>
        <v>1469050</v>
      </c>
      <c r="N31">
        <f>SUM(AC!$B$5,QC!N31,ON!N31)</f>
        <v>24250</v>
      </c>
      <c r="O31">
        <f>SUM(AC!$B$5,QC!O31,ON!O31)</f>
        <v>11037450</v>
      </c>
      <c r="P31">
        <f>SUM(AC!$B$5,QC!P31,ON!P31)</f>
        <v>1475550</v>
      </c>
      <c r="Q31">
        <f>SUM(AC!$B$5,QC!Q31,ON!Q31)</f>
        <v>860123.01587301586</v>
      </c>
      <c r="R31"/>
      <c r="Y31" s="8"/>
    </row>
    <row r="32" spans="1:27" x14ac:dyDescent="0.2">
      <c r="A32">
        <f t="shared" si="0"/>
        <v>1993</v>
      </c>
      <c r="B32">
        <f>SUM(AC!$B$5,QC!B32,ON!B32)</f>
        <v>960050</v>
      </c>
      <c r="C32">
        <f>SUM(AC!$B$5,QC!C32,ON!C32)</f>
        <v>124950</v>
      </c>
      <c r="D32">
        <f>SUM(AC!$B$5,QC!D32,ON!D32)</f>
        <v>28850</v>
      </c>
      <c r="E32">
        <f>SUM(AC!$B$5,QC!E32,ON!E32)</f>
        <v>62850</v>
      </c>
      <c r="F32">
        <f>SUM(AC!$B$5,QC!F32,ON!F32)</f>
        <v>6720450</v>
      </c>
      <c r="G32">
        <f>SUM(AC!$B$5,QC!G32,ON!G32)</f>
        <v>4543750</v>
      </c>
      <c r="H32">
        <f>SUM(AC!$B$5,QC!H32,ON!H32)</f>
        <v>24250</v>
      </c>
      <c r="I32">
        <f>SUM(AC!$B$5,QC!I32,ON!I32)</f>
        <v>544650</v>
      </c>
      <c r="J32">
        <f>SUM(AC!$B$5,QC!J32,ON!J32)</f>
        <v>390350</v>
      </c>
      <c r="K32">
        <f>SUM(AC!$B$5,QC!K32,ON!K32)</f>
        <v>24250</v>
      </c>
      <c r="L32">
        <f>SUM(AC!$B$5,QC!L32,ON!L32)</f>
        <v>51750</v>
      </c>
      <c r="M32">
        <f>SUM(AC!$B$5,QC!M32,ON!M32)</f>
        <v>1952650</v>
      </c>
      <c r="N32">
        <f>SUM(AC!$B$5,QC!N32,ON!N32)</f>
        <v>24250</v>
      </c>
      <c r="O32">
        <f>SUM(AC!$B$5,QC!O32,ON!O32)</f>
        <v>14085350</v>
      </c>
      <c r="P32">
        <f>SUM(AC!$B$5,QC!P32,ON!P32)</f>
        <v>818450</v>
      </c>
      <c r="Q32">
        <f>SUM(AC!$B$5,QC!Q32,ON!Q32)</f>
        <v>738082.19954648521</v>
      </c>
      <c r="R32"/>
      <c r="Y32" s="8"/>
    </row>
    <row r="33" spans="1:26" x14ac:dyDescent="0.2">
      <c r="A33">
        <f t="shared" si="0"/>
        <v>1994</v>
      </c>
      <c r="B33">
        <f>SUM(AC!$B$5,QC!B33,ON!B33)</f>
        <v>810550</v>
      </c>
      <c r="C33">
        <f>SUM(AC!$B$5,QC!C33,ON!C33)</f>
        <v>124650</v>
      </c>
      <c r="D33">
        <f>SUM(AC!$B$5,QC!D33,ON!D33)</f>
        <v>27950</v>
      </c>
      <c r="E33">
        <f>SUM(AC!$B$5,QC!E33,ON!E33)</f>
        <v>69650</v>
      </c>
      <c r="F33">
        <f>SUM(AC!$B$5,QC!F33,ON!F33)</f>
        <v>7073650</v>
      </c>
      <c r="G33">
        <f>SUM(AC!$B$5,QC!G33,ON!G33)</f>
        <v>3930150</v>
      </c>
      <c r="H33">
        <f>SUM(AC!$B$5,QC!H33,ON!H33)</f>
        <v>24250</v>
      </c>
      <c r="I33">
        <f>SUM(AC!$B$5,QC!I33,ON!I33)</f>
        <v>473150</v>
      </c>
      <c r="J33">
        <f>SUM(AC!$B$5,QC!J33,ON!J33)</f>
        <v>307450</v>
      </c>
      <c r="K33">
        <f>SUM(AC!$B$5,QC!K33,ON!K33)</f>
        <v>24250</v>
      </c>
      <c r="L33">
        <f>SUM(AC!$B$5,QC!L33,ON!L33)</f>
        <v>72150</v>
      </c>
      <c r="M33">
        <f>SUM(AC!$B$5,QC!M33,ON!M33)</f>
        <v>2265650</v>
      </c>
      <c r="N33">
        <f>SUM(AC!$B$5,QC!N33,ON!N33)</f>
        <v>74250</v>
      </c>
      <c r="O33">
        <f>SUM(AC!$B$5,QC!O33,ON!O33)</f>
        <v>12809550</v>
      </c>
      <c r="P33">
        <f>SUM(AC!$B$5,QC!P33,ON!P33)</f>
        <v>1389450</v>
      </c>
      <c r="Q33">
        <f>SUM(AC!$B$5,QC!Q33,ON!Q33)</f>
        <v>774363.37868480734</v>
      </c>
      <c r="R33"/>
      <c r="X33" s="38"/>
      <c r="Y33" s="8"/>
    </row>
    <row r="34" spans="1:26" x14ac:dyDescent="0.2">
      <c r="A34">
        <f t="shared" si="0"/>
        <v>1995</v>
      </c>
      <c r="B34">
        <f>SUM(AC!$B$5,QC!B34,ON!B34)</f>
        <v>792250</v>
      </c>
      <c r="C34">
        <f>SUM(AC!$B$5,QC!C34,ON!C34)</f>
        <v>154350</v>
      </c>
      <c r="D34">
        <f>SUM(AC!$B$5,QC!D34,ON!D34)</f>
        <v>31750</v>
      </c>
      <c r="E34">
        <f>SUM(AC!$B$5,QC!E34,ON!E34)</f>
        <v>90050</v>
      </c>
      <c r="F34">
        <f>SUM(AC!$B$5,QC!F34,ON!F34)</f>
        <v>7185250</v>
      </c>
      <c r="G34">
        <f>SUM(AC!$B$5,QC!G34,ON!G34)</f>
        <v>4050150</v>
      </c>
      <c r="H34">
        <f>SUM(AC!$B$5,QC!H34,ON!H34)</f>
        <v>24250</v>
      </c>
      <c r="I34">
        <f>SUM(AC!$B$5,QC!I34,ON!I34)</f>
        <v>479150</v>
      </c>
      <c r="J34">
        <f>SUM(AC!$B$5,QC!J34,ON!J34)</f>
        <v>290250</v>
      </c>
      <c r="K34">
        <f>SUM(AC!$B$5,QC!K34,ON!K34)</f>
        <v>24250</v>
      </c>
      <c r="L34">
        <f>SUM(AC!$B$5,QC!L34,ON!L34)</f>
        <v>71950</v>
      </c>
      <c r="M34">
        <f>SUM(AC!$B$5,QC!M34,ON!M34)</f>
        <v>2315450</v>
      </c>
      <c r="N34">
        <f>SUM(AC!$B$5,QC!N34,ON!N34)</f>
        <v>82305.555555555547</v>
      </c>
      <c r="O34">
        <f>SUM(AC!$B$5,QC!O34,ON!O34)</f>
        <v>12728150</v>
      </c>
      <c r="P34">
        <f>SUM(AC!$B$5,QC!P34,ON!P34)</f>
        <v>1491250</v>
      </c>
      <c r="Q34">
        <f>SUM(AC!$B$5,QC!Q34,ON!Q34)</f>
        <v>819488.09523809515</v>
      </c>
      <c r="R34"/>
      <c r="X34" s="38"/>
      <c r="Y34" s="8"/>
    </row>
    <row r="35" spans="1:26" x14ac:dyDescent="0.2">
      <c r="A35">
        <f t="shared" si="0"/>
        <v>1996</v>
      </c>
      <c r="B35">
        <f>SUM(AC!$B$5,QC!B35,ON!B35)</f>
        <v>771150</v>
      </c>
      <c r="C35">
        <f>SUM(AC!$B$5,QC!C35,ON!C35)</f>
        <v>98250</v>
      </c>
      <c r="D35">
        <f>SUM(AC!$B$5,QC!D35,ON!D35)</f>
        <v>31250</v>
      </c>
      <c r="E35">
        <f>SUM(AC!$B$5,QC!E35,ON!E35)</f>
        <v>75650</v>
      </c>
      <c r="F35">
        <f>SUM(AC!$B$5,QC!F35,ON!F35)</f>
        <v>7404450</v>
      </c>
      <c r="G35">
        <f>SUM(AC!$B$5,QC!G35,ON!G35)</f>
        <v>4370150</v>
      </c>
      <c r="H35">
        <f>SUM(AC!$B$5,QC!H35,ON!H35)</f>
        <v>24250</v>
      </c>
      <c r="I35">
        <f>SUM(AC!$B$5,QC!I35,ON!I35)</f>
        <v>405550</v>
      </c>
      <c r="J35">
        <f>SUM(AC!$B$5,QC!J35,ON!J35)</f>
        <v>287950</v>
      </c>
      <c r="K35">
        <f>SUM(AC!$B$5,QC!K35,ON!K35)</f>
        <v>24250</v>
      </c>
      <c r="L35">
        <f>SUM(AC!$B$5,QC!L35,ON!L35)</f>
        <v>67250</v>
      </c>
      <c r="M35">
        <f>SUM(AC!$B$5,QC!M35,ON!M35)</f>
        <v>2189350</v>
      </c>
      <c r="N35">
        <f>SUM(AC!$B$5,QC!N35,ON!N35)</f>
        <v>90361.111111111109</v>
      </c>
      <c r="O35">
        <f>SUM(AC!$B$5,QC!O35,ON!O35)</f>
        <v>11575550</v>
      </c>
      <c r="P35">
        <f>SUM(AC!$B$5,QC!P35,ON!P35)</f>
        <v>979450</v>
      </c>
      <c r="Q35">
        <f>SUM(AC!$B$5,QC!Q35,ON!Q35)</f>
        <v>824748.86621315195</v>
      </c>
      <c r="R35"/>
      <c r="X35" s="38"/>
      <c r="Y35" s="8"/>
    </row>
    <row r="36" spans="1:26" x14ac:dyDescent="0.2">
      <c r="A36">
        <f t="shared" si="0"/>
        <v>1997</v>
      </c>
      <c r="B36">
        <f>SUM(AC!$B$5,QC!B36,ON!B36)</f>
        <v>881250</v>
      </c>
      <c r="C36">
        <f>SUM(AC!$B$5,QC!C36,ON!C36)</f>
        <v>108250</v>
      </c>
      <c r="D36">
        <f>SUM(AC!$B$5,QC!D36,ON!D36)</f>
        <v>29950</v>
      </c>
      <c r="E36">
        <f>SUM(AC!$B$5,QC!E36,ON!E36)</f>
        <v>89650</v>
      </c>
      <c r="F36">
        <f>SUM(AC!$B$5,QC!F36,ON!F36)</f>
        <v>7030450</v>
      </c>
      <c r="G36">
        <f>SUM(AC!$B$5,QC!G36,ON!G36)</f>
        <v>4569150</v>
      </c>
      <c r="H36">
        <f>SUM(AC!$B$5,QC!H36,ON!H36)</f>
        <v>24250</v>
      </c>
      <c r="I36">
        <f>SUM(AC!$B$5,QC!I36,ON!I36)</f>
        <v>467450</v>
      </c>
      <c r="J36">
        <f>SUM(AC!$B$5,QC!J36,ON!J36)</f>
        <v>319450</v>
      </c>
      <c r="K36">
        <f>SUM(AC!$B$5,QC!K36,ON!K36)</f>
        <v>24250</v>
      </c>
      <c r="L36">
        <f>SUM(AC!$B$5,QC!L36,ON!L36)</f>
        <v>74650</v>
      </c>
      <c r="M36">
        <f>SUM(AC!$B$5,QC!M36,ON!M36)</f>
        <v>2756250</v>
      </c>
      <c r="N36">
        <f>SUM(AC!$B$5,QC!N36,ON!N36)</f>
        <v>98416.666666666657</v>
      </c>
      <c r="O36">
        <f>SUM(AC!$B$5,QC!O36,ON!O36)</f>
        <v>10720850</v>
      </c>
      <c r="P36">
        <f>SUM(AC!$B$5,QC!P36,ON!P36)</f>
        <v>954950</v>
      </c>
      <c r="Q36">
        <f>SUM(AC!$B$5,QC!Q36,ON!Q36)</f>
        <v>831052.72108843538</v>
      </c>
      <c r="R36"/>
      <c r="X36" s="38"/>
      <c r="Y36" s="8"/>
    </row>
    <row r="37" spans="1:26" x14ac:dyDescent="0.2">
      <c r="A37">
        <f t="shared" si="0"/>
        <v>1998</v>
      </c>
      <c r="B37">
        <f>SUM(AC!$B$5,QC!B37,ON!B37)</f>
        <v>830250</v>
      </c>
      <c r="C37">
        <f>SUM(AC!$B$5,QC!C37,ON!C37)</f>
        <v>91850</v>
      </c>
      <c r="D37">
        <f>SUM(AC!$B$5,QC!D37,ON!D37)</f>
        <v>28150</v>
      </c>
      <c r="E37">
        <f>SUM(AC!$B$5,QC!E37,ON!E37)</f>
        <v>99450</v>
      </c>
      <c r="F37">
        <f>SUM(AC!$B$5,QC!F37,ON!F37)</f>
        <v>8734350</v>
      </c>
      <c r="G37">
        <f>SUM(AC!$B$5,QC!G37,ON!G37)</f>
        <v>5082650</v>
      </c>
      <c r="H37">
        <f>SUM(AC!$B$5,QC!H37,ON!H37)</f>
        <v>24250</v>
      </c>
      <c r="I37">
        <f>SUM(AC!$B$5,QC!I37,ON!I37)</f>
        <v>435650</v>
      </c>
      <c r="J37">
        <f>SUM(AC!$B$5,QC!J37,ON!J37)</f>
        <v>315350</v>
      </c>
      <c r="K37">
        <f>SUM(AC!$B$5,QC!K37,ON!K37)</f>
        <v>24250</v>
      </c>
      <c r="L37">
        <f>SUM(AC!$B$5,QC!L37,ON!L37)</f>
        <v>81650</v>
      </c>
      <c r="M37">
        <f>SUM(AC!$B$5,QC!M37,ON!M37)</f>
        <v>2754750</v>
      </c>
      <c r="N37">
        <f>SUM(AC!$B$5,QC!N37,ON!N37)</f>
        <v>106472.22222222222</v>
      </c>
      <c r="O37">
        <f>SUM(AC!$B$5,QC!O37,ON!O37)</f>
        <v>8860250</v>
      </c>
      <c r="P37">
        <f>SUM(AC!$B$5,QC!P37,ON!P37)</f>
        <v>1406550</v>
      </c>
      <c r="Q37">
        <f>SUM(AC!$B$5,QC!Q37,ON!Q37)</f>
        <v>851007.36961451243</v>
      </c>
      <c r="R37"/>
      <c r="X37" s="38"/>
      <c r="Y37" s="8"/>
    </row>
    <row r="38" spans="1:26" x14ac:dyDescent="0.2">
      <c r="A38">
        <f t="shared" si="0"/>
        <v>1999</v>
      </c>
      <c r="B38">
        <f>SUM(AC!$B$5,QC!B38,ON!B38)</f>
        <v>833350</v>
      </c>
      <c r="C38">
        <f>SUM(AC!$B$5,QC!C38,ON!C38)</f>
        <v>144450</v>
      </c>
      <c r="D38">
        <f>SUM(AC!$B$5,QC!D38,ON!D38)</f>
        <v>28050</v>
      </c>
      <c r="E38">
        <f>SUM(AC!$B$5,QC!E38,ON!E38)</f>
        <v>105650</v>
      </c>
      <c r="F38">
        <f>SUM(AC!$B$5,QC!F38,ON!F38)</f>
        <v>8916950</v>
      </c>
      <c r="G38">
        <f>SUM(AC!$B$5,QC!G38,ON!G38)</f>
        <v>5696850</v>
      </c>
      <c r="H38">
        <f>SUM(AC!$B$5,QC!H38,ON!H38)</f>
        <v>24250</v>
      </c>
      <c r="I38">
        <f>SUM(AC!$B$5,QC!I38,ON!I38)</f>
        <v>399850</v>
      </c>
      <c r="J38">
        <f>SUM(AC!$B$5,QC!J38,ON!J38)</f>
        <v>309850</v>
      </c>
      <c r="K38">
        <f>SUM(AC!$B$5,QC!K38,ON!K38)</f>
        <v>24250</v>
      </c>
      <c r="L38">
        <f>SUM(AC!$B$5,QC!L38,ON!L38)</f>
        <v>90850</v>
      </c>
      <c r="M38">
        <f>SUM(AC!$B$5,QC!M38,ON!M38)</f>
        <v>2799750</v>
      </c>
      <c r="N38">
        <f>SUM(AC!$B$5,QC!N38,ON!N38)</f>
        <v>114527.77777777778</v>
      </c>
      <c r="O38">
        <f>SUM(AC!$B$5,QC!O38,ON!O38)</f>
        <v>9309350</v>
      </c>
      <c r="P38">
        <f>SUM(AC!$B$5,QC!P38,ON!P38)</f>
        <v>1622150</v>
      </c>
      <c r="Q38">
        <f>SUM(AC!$B$5,QC!Q38,ON!Q38)</f>
        <v>834862.24489795917</v>
      </c>
      <c r="R38"/>
      <c r="X38" s="38"/>
      <c r="Y38" s="8"/>
    </row>
    <row r="39" spans="1:26" x14ac:dyDescent="0.2">
      <c r="A39">
        <f t="shared" si="0"/>
        <v>2000</v>
      </c>
      <c r="B39">
        <f>SUM(AC!$B$5,QC!B39,ON!B39)</f>
        <v>773250</v>
      </c>
      <c r="C39">
        <f>SUM(AC!$B$5,QC!C39,ON!C39)</f>
        <v>94750</v>
      </c>
      <c r="D39">
        <f>SUM(AC!$B$5,QC!D39,ON!D39)</f>
        <v>28050</v>
      </c>
      <c r="E39">
        <f>SUM(AC!$B$5,QC!E39,ON!E39)</f>
        <v>73350</v>
      </c>
      <c r="F39">
        <f>SUM(AC!$B$5,QC!F39,ON!F39)</f>
        <v>6674550</v>
      </c>
      <c r="G39">
        <f>SUM(AC!$B$5,QC!G39,ON!G39)</f>
        <v>4601850</v>
      </c>
      <c r="H39">
        <f>SUM(AC!$B$5,QC!H39,ON!H39)</f>
        <v>24250</v>
      </c>
      <c r="I39">
        <f>SUM(AC!$B$5,QC!I39,ON!I39)</f>
        <v>344550</v>
      </c>
      <c r="J39">
        <f>SUM(AC!$B$5,QC!J39,ON!J39)</f>
        <v>284450</v>
      </c>
      <c r="K39">
        <f>SUM(AC!$B$5,QC!K39,ON!K39)</f>
        <v>24250</v>
      </c>
      <c r="L39">
        <f>SUM(AC!$B$5,QC!L39,ON!L39)</f>
        <v>88350</v>
      </c>
      <c r="M39">
        <f>SUM(AC!$B$5,QC!M39,ON!M39)</f>
        <v>2722550</v>
      </c>
      <c r="N39">
        <f>SUM(AC!$B$5,QC!N39,ON!N39)</f>
        <v>122583.33333333333</v>
      </c>
      <c r="O39">
        <f>SUM(AC!$B$5,QC!O39,ON!O39)</f>
        <v>9441750</v>
      </c>
      <c r="P39">
        <f>SUM(AC!$B$5,QC!P39,ON!P39)</f>
        <v>1607150</v>
      </c>
      <c r="Q39">
        <f>SUM(AC!$B$5,QC!Q39,ON!Q39)</f>
        <v>841574.26303854864</v>
      </c>
      <c r="R39"/>
      <c r="X39" s="38"/>
      <c r="Y39" s="8"/>
    </row>
    <row r="40" spans="1:26" x14ac:dyDescent="0.2">
      <c r="A40">
        <f t="shared" si="0"/>
        <v>2001</v>
      </c>
      <c r="B40">
        <f>SUM(AC!$B$5,QC!B40,ON!B40)</f>
        <v>968850</v>
      </c>
      <c r="C40">
        <f>SUM(AC!$B$5,QC!C40,ON!C40)</f>
        <v>93950</v>
      </c>
      <c r="D40">
        <f>SUM(AC!$B$5,QC!D40,ON!D40)</f>
        <v>28050</v>
      </c>
      <c r="E40">
        <f>SUM(AC!$B$5,QC!E40,ON!E40)</f>
        <v>63150</v>
      </c>
      <c r="F40">
        <f>SUM(AC!$B$5,QC!F40,ON!F40)</f>
        <v>8140250</v>
      </c>
      <c r="G40">
        <f>SUM(AC!$B$5,QC!G40,ON!G40)</f>
        <v>4487550</v>
      </c>
      <c r="H40">
        <f>SUM(AC!$B$5,QC!H40,ON!H40)</f>
        <v>24250</v>
      </c>
      <c r="I40">
        <f>SUM(AC!$B$5,QC!I40,ON!I40)</f>
        <v>353150</v>
      </c>
      <c r="J40">
        <f>SUM(AC!$B$5,QC!J40,ON!J40)</f>
        <v>337850</v>
      </c>
      <c r="K40">
        <f>SUM(AC!$B$5,QC!K40,ON!K40)</f>
        <v>24250</v>
      </c>
      <c r="L40">
        <f>SUM(AC!$B$5,QC!L40,ON!L40)</f>
        <v>83050</v>
      </c>
      <c r="M40">
        <f>SUM(AC!$B$5,QC!M40,ON!M40)</f>
        <v>1618350</v>
      </c>
      <c r="N40">
        <f>SUM(AC!$B$5,QC!N40,ON!N40)</f>
        <v>130638.88888888888</v>
      </c>
      <c r="O40">
        <f>SUM(AC!$B$5,QC!O40,ON!O40)</f>
        <v>8237850</v>
      </c>
      <c r="P40">
        <f>SUM(AC!$B$5,QC!P40,ON!P40)</f>
        <v>1373850</v>
      </c>
      <c r="Q40">
        <f>SUM(AC!$B$5,QC!Q40,ON!Q40)</f>
        <v>862662.69841269846</v>
      </c>
      <c r="R40"/>
      <c r="X40" s="38"/>
      <c r="Y40" s="8"/>
    </row>
    <row r="41" spans="1:26" x14ac:dyDescent="0.2">
      <c r="A41">
        <f t="shared" si="0"/>
        <v>2002</v>
      </c>
      <c r="B41">
        <f>SUM(AC!$B$5,QC!B41,ON!B41)</f>
        <v>915550</v>
      </c>
      <c r="C41">
        <f>SUM(AC!$B$5,QC!C41,ON!C41)</f>
        <v>168050</v>
      </c>
      <c r="D41">
        <f>SUM(AC!$B$5,QC!D41,ON!D41)</f>
        <v>29350</v>
      </c>
      <c r="E41">
        <f>SUM(AC!$B$5,QC!E41,ON!E41)</f>
        <v>81450</v>
      </c>
      <c r="F41">
        <f>SUM(AC!$B$5,QC!F41,ON!F41)</f>
        <v>8610950</v>
      </c>
      <c r="G41">
        <f>SUM(AC!$B$5,QC!G41,ON!G41)</f>
        <v>5052750</v>
      </c>
      <c r="H41">
        <f>SUM(AC!$B$5,QC!H41,ON!H41)</f>
        <v>24250</v>
      </c>
      <c r="I41">
        <f>SUM(AC!$B$5,QC!I41,ON!I41)</f>
        <v>312350</v>
      </c>
      <c r="J41">
        <f>SUM(AC!$B$5,QC!J41,ON!J41)</f>
        <v>397550</v>
      </c>
      <c r="K41">
        <f>SUM(AC!$B$5,QC!K41,ON!K41)</f>
        <v>24250</v>
      </c>
      <c r="L41">
        <f>SUM(AC!$B$5,QC!L41,ON!L41)</f>
        <v>74850</v>
      </c>
      <c r="M41">
        <f>SUM(AC!$B$5,QC!M41,ON!M41)</f>
        <v>2244350</v>
      </c>
      <c r="N41">
        <f>SUM(AC!$B$5,QC!N41,ON!N41)</f>
        <v>138694.44444444444</v>
      </c>
      <c r="O41">
        <f>SUM(AC!$B$5,QC!O41,ON!O41)</f>
        <v>8516450</v>
      </c>
      <c r="P41">
        <f>SUM(AC!$B$5,QC!P41,ON!P41)</f>
        <v>1541450</v>
      </c>
      <c r="Q41">
        <f>SUM(AC!$B$5,QC!Q41,ON!Q41)</f>
        <v>796857.70975056686</v>
      </c>
      <c r="R41"/>
      <c r="X41" s="38"/>
      <c r="Y41" s="8"/>
    </row>
    <row r="42" spans="1:26" x14ac:dyDescent="0.2">
      <c r="A42">
        <f t="shared" si="0"/>
        <v>2003</v>
      </c>
      <c r="B42">
        <f>SUM(AC!$B$5,QC!B42,ON!B42)</f>
        <v>786950</v>
      </c>
      <c r="C42">
        <f>SUM(AC!$B$5,QC!C42,ON!C42)</f>
        <v>142750</v>
      </c>
      <c r="D42">
        <f>SUM(AC!$B$5,QC!D42,ON!D42)</f>
        <v>28750</v>
      </c>
      <c r="E42">
        <f>SUM(AC!$B$5,QC!E42,ON!E42)</f>
        <v>89050</v>
      </c>
      <c r="F42">
        <f>SUM(AC!$B$5,QC!F42,ON!F42)</f>
        <v>9087150</v>
      </c>
      <c r="G42">
        <f>SUM(AC!$B$5,QC!G42,ON!G42)</f>
        <v>5646950</v>
      </c>
      <c r="H42">
        <f>SUM(AC!$B$5,QC!H42,ON!H42)</f>
        <v>24250</v>
      </c>
      <c r="I42">
        <f>SUM(AC!$B$5,QC!I42,ON!I42)</f>
        <v>304550</v>
      </c>
      <c r="J42">
        <f>SUM(AC!$B$5,QC!J42,ON!J42)</f>
        <v>427650</v>
      </c>
      <c r="K42">
        <f>SUM(AC!$B$5,QC!K42,ON!K42)</f>
        <v>24250</v>
      </c>
      <c r="L42">
        <f>SUM(AC!$B$5,QC!L42,ON!L42)</f>
        <v>88250</v>
      </c>
      <c r="M42">
        <f>SUM(AC!$B$5,QC!M42,ON!M42)</f>
        <v>2142450</v>
      </c>
      <c r="N42">
        <f>SUM(AC!$B$5,QC!N42,ON!N42)</f>
        <v>146750</v>
      </c>
      <c r="O42">
        <f>SUM(AC!$B$5,QC!O42,ON!O42)</f>
        <v>9192250</v>
      </c>
      <c r="P42">
        <f>SUM(AC!$B$5,QC!P42,ON!P42)</f>
        <v>2414350</v>
      </c>
      <c r="Q42">
        <f>SUM(AC!$B$5,QC!Q42,ON!Q42)</f>
        <v>959624.14965986391</v>
      </c>
      <c r="R42"/>
      <c r="X42" s="38"/>
      <c r="Y42" s="8"/>
    </row>
    <row r="43" spans="1:26" x14ac:dyDescent="0.2">
      <c r="A43">
        <f t="shared" si="0"/>
        <v>2004</v>
      </c>
      <c r="B43">
        <f>SUM(AC!$B$5,QC!B43,ON!B43)</f>
        <v>731850</v>
      </c>
      <c r="C43">
        <f>SUM(AC!$B$5,QC!C43,ON!C43)</f>
        <v>169650</v>
      </c>
      <c r="D43">
        <f>SUM(AC!$B$5,QC!D43,ON!D43)</f>
        <v>24250</v>
      </c>
      <c r="E43">
        <f>SUM(AC!$B$5,QC!E43,ON!E43)</f>
        <v>101750</v>
      </c>
      <c r="F43">
        <f>SUM(AC!$B$5,QC!F43,ON!F43)</f>
        <v>8808450</v>
      </c>
      <c r="G43">
        <f>SUM(AC!$B$5,QC!G43,ON!G43)</f>
        <v>6154150</v>
      </c>
      <c r="H43">
        <f>SUM(AC!$B$5,QC!H43,ON!H43)</f>
        <v>24250</v>
      </c>
      <c r="I43">
        <f>SUM(AC!$B$5,QC!I43,ON!I43)</f>
        <v>290250</v>
      </c>
      <c r="J43">
        <f>SUM(AC!$B$5,QC!J43,ON!J43)</f>
        <v>410250</v>
      </c>
      <c r="K43">
        <f>SUM(AC!$B$5,QC!K43,ON!K43)</f>
        <v>24250</v>
      </c>
      <c r="L43">
        <f>SUM(AC!$B$5,QC!L43,ON!L43)</f>
        <v>92750</v>
      </c>
      <c r="M43">
        <f>SUM(AC!$B$5,QC!M43,ON!M43)</f>
        <v>3020850</v>
      </c>
      <c r="N43">
        <f>SUM(AC!$B$5,QC!N43,ON!N43)</f>
        <v>154805.55555555556</v>
      </c>
      <c r="O43">
        <f>SUM(AC!$B$5,QC!O43,ON!O43)</f>
        <v>9285750</v>
      </c>
      <c r="P43">
        <f>SUM(AC!$B$5,QC!P43,ON!P43)</f>
        <v>1864250</v>
      </c>
      <c r="Q43">
        <f>SUM(AC!$B$5,QC!Q43,ON!Q43)</f>
        <v>937810.09070294793</v>
      </c>
      <c r="R43"/>
      <c r="X43" s="38"/>
      <c r="Y43" s="8"/>
    </row>
    <row r="44" spans="1:26" ht="14.25" x14ac:dyDescent="0.2">
      <c r="A44">
        <f t="shared" si="0"/>
        <v>2005</v>
      </c>
      <c r="B44">
        <f>SUM(AC!$B$5,QC!B44,ON!B44)</f>
        <v>656050</v>
      </c>
      <c r="C44">
        <f>SUM(AC!$B$5,QC!C44,ON!C44)</f>
        <v>221650</v>
      </c>
      <c r="D44">
        <f>SUM(AC!$B$5,QC!D44,ON!D44)</f>
        <v>24250</v>
      </c>
      <c r="E44">
        <f>SUM(AC!$B$5,QC!E44,ON!E44)</f>
        <v>75150</v>
      </c>
      <c r="F44">
        <f>SUM(AC!$B$5,QC!F44,ON!F44)</f>
        <v>9140350</v>
      </c>
      <c r="G44">
        <f>SUM(AC!$B$5,QC!G44,ON!G44)</f>
        <v>6146850</v>
      </c>
      <c r="H44">
        <f>SUM(AC!$B$5,QC!H44,ON!H44)</f>
        <v>24250</v>
      </c>
      <c r="I44">
        <f>SUM(AC!$B$5,QC!I44,ON!I44)</f>
        <v>261650</v>
      </c>
      <c r="J44">
        <f>SUM(AC!$B$5,QC!J44,ON!J44)</f>
        <v>393350</v>
      </c>
      <c r="K44">
        <f>SUM(AC!$B$5,QC!K44,ON!K44)</f>
        <v>24250</v>
      </c>
      <c r="L44">
        <f>SUM(AC!$B$5,QC!L44,ON!L44)</f>
        <v>81350</v>
      </c>
      <c r="M44">
        <f>SUM(AC!$B$5,QC!M44,ON!M44)</f>
        <v>3114750</v>
      </c>
      <c r="N44">
        <f>SUM(AC!$B$5,QC!N44,ON!N44)</f>
        <v>162861.11111111112</v>
      </c>
      <c r="O44">
        <f>SUM(AC!$B$5,QC!O44,ON!O44)</f>
        <v>8981850</v>
      </c>
      <c r="P44">
        <f>SUM(AC!$B$5,QC!P44,ON!P44)</f>
        <v>1949550</v>
      </c>
      <c r="Q44">
        <f>SUM(AC!$B$5,QC!Q44,ON!Q44)</f>
        <v>793002.83446712024</v>
      </c>
      <c r="R44" s="13"/>
      <c r="X44" s="38"/>
      <c r="Y44" s="8"/>
      <c r="Z44" s="13"/>
    </row>
    <row r="45" spans="1:26" x14ac:dyDescent="0.2">
      <c r="A45">
        <f t="shared" si="0"/>
        <v>2006</v>
      </c>
      <c r="B45">
        <f>SUM(AC!$B$5,QC!B45,ON!B45)</f>
        <v>616450</v>
      </c>
      <c r="C45">
        <f>SUM(AC!$B$5,QC!C45,ON!C45)</f>
        <v>182550</v>
      </c>
      <c r="D45">
        <f>SUM(AC!$B$5,QC!D45,ON!D45)</f>
        <v>24250</v>
      </c>
      <c r="E45">
        <f>SUM(AC!$B$5,QC!E45,ON!E45)</f>
        <v>50250</v>
      </c>
      <c r="F45">
        <f>SUM(AC!$B$5,QC!F45,ON!F45)</f>
        <v>8591950</v>
      </c>
      <c r="G45">
        <f>SUM(AC!$B$5,QC!G45,ON!G45)</f>
        <v>6963350</v>
      </c>
      <c r="H45">
        <f>SUM(AC!$B$5,QC!H45,ON!H45)</f>
        <v>24250</v>
      </c>
      <c r="I45">
        <f>SUM(AC!$B$5,QC!I45,ON!I45)</f>
        <v>250350</v>
      </c>
      <c r="J45">
        <f>SUM(AC!$B$5,QC!J45,ON!J45)</f>
        <v>407650</v>
      </c>
      <c r="K45">
        <f>SUM(AC!$B$5,QC!K45,ON!K45)</f>
        <v>24250</v>
      </c>
      <c r="L45">
        <f>SUM(AC!$B$5,QC!L45,ON!L45)</f>
        <v>74350</v>
      </c>
      <c r="M45">
        <f>SUM(AC!$B$5,QC!M45,ON!M45)</f>
        <v>3226350</v>
      </c>
      <c r="N45">
        <f>SUM(AC!$B$5,QC!N45,ON!N45)</f>
        <v>170916.66666666666</v>
      </c>
      <c r="O45">
        <f>SUM(AC!$B$5,QC!O45,ON!O45)</f>
        <v>10506750</v>
      </c>
      <c r="P45">
        <f>SUM(AC!$B$5,QC!P45,ON!P45)</f>
        <v>2805450</v>
      </c>
      <c r="Q45">
        <f>SUM(AC!$B$5,QC!Q45,ON!Q45)</f>
        <v>894363.37868480722</v>
      </c>
      <c r="R45" s="12"/>
      <c r="X45" s="38"/>
      <c r="Y45" s="8"/>
      <c r="Z45" s="12"/>
    </row>
    <row r="46" spans="1:26" x14ac:dyDescent="0.2">
      <c r="A46">
        <f t="shared" si="0"/>
        <v>2007</v>
      </c>
      <c r="B46">
        <f>SUM(AC!$B$5,QC!B46,ON!B46)</f>
        <v>549950</v>
      </c>
      <c r="C46">
        <f>SUM(AC!$B$5,QC!C46,ON!C46)</f>
        <v>144450</v>
      </c>
      <c r="D46">
        <f>SUM(AC!$B$5,QC!D46,ON!D46)</f>
        <v>24250</v>
      </c>
      <c r="E46">
        <f>SUM(AC!$B$5,QC!E46,ON!E46)</f>
        <v>80550</v>
      </c>
      <c r="F46">
        <f>SUM(AC!$B$5,QC!F46,ON!F46)</f>
        <v>11109550</v>
      </c>
      <c r="G46">
        <f>SUM(AC!$B$5,QC!G46,ON!G46)</f>
        <v>6258450</v>
      </c>
      <c r="H46">
        <f>SUM(AC!$B$5,QC!H46,ON!H46)</f>
        <v>24250</v>
      </c>
      <c r="I46">
        <f>SUM(AC!$B$5,QC!I46,ON!I46)</f>
        <v>241250</v>
      </c>
      <c r="J46">
        <f>SUM(AC!$B$5,QC!J46,ON!J46)</f>
        <v>392150</v>
      </c>
      <c r="K46">
        <f>SUM(AC!$B$5,QC!K46,ON!K46)</f>
        <v>24250</v>
      </c>
      <c r="L46">
        <f>SUM(AC!$B$5,QC!L46,ON!L46)</f>
        <v>67450</v>
      </c>
      <c r="M46">
        <f>SUM(AC!$B$5,QC!M46,ON!M46)</f>
        <v>2496550</v>
      </c>
      <c r="N46">
        <f>SUM(AC!$B$5,QC!N46,ON!N46)</f>
        <v>178972.22222222222</v>
      </c>
      <c r="O46">
        <f>SUM(AC!$B$5,QC!O46,ON!O46)</f>
        <v>9195050</v>
      </c>
      <c r="P46">
        <f>SUM(AC!$B$5,QC!P46,ON!P46)</f>
        <v>1640350</v>
      </c>
      <c r="Q46">
        <f>SUM(AC!$B$5,QC!Q46,ON!Q46)</f>
        <v>835859.97732426296</v>
      </c>
      <c r="R46" s="14"/>
      <c r="X46" s="38"/>
      <c r="Y46" s="8"/>
      <c r="Z46" s="14"/>
    </row>
    <row r="47" spans="1:26" x14ac:dyDescent="0.2">
      <c r="A47">
        <f t="shared" si="0"/>
        <v>2008</v>
      </c>
      <c r="B47">
        <f>SUM(AC!$B$5,QC!B47,ON!B47)</f>
        <v>473850</v>
      </c>
      <c r="C47">
        <f>SUM(AC!$B$5,QC!C47,ON!C47)</f>
        <v>162950</v>
      </c>
      <c r="D47">
        <f>SUM(AC!$B$5,QC!D47,ON!D47)</f>
        <v>24250</v>
      </c>
      <c r="E47">
        <f>SUM(AC!$B$5,QC!E47,ON!E47)</f>
        <v>109150</v>
      </c>
      <c r="F47">
        <f>SUM(AC!$B$5,QC!F47,ON!F47)</f>
        <v>10083350</v>
      </c>
      <c r="G47">
        <f>SUM(AC!$B$5,QC!G47,ON!G47)</f>
        <v>6779150</v>
      </c>
      <c r="H47">
        <f>SUM(AC!$B$5,QC!H47,ON!H47)</f>
        <v>24250</v>
      </c>
      <c r="I47">
        <f>SUM(AC!$B$5,QC!I47,ON!I47)</f>
        <v>199250</v>
      </c>
      <c r="J47">
        <f>SUM(AC!$B$5,QC!J47,ON!J47)</f>
        <v>297150</v>
      </c>
      <c r="K47">
        <f>SUM(AC!$B$5,QC!K47,ON!K47)</f>
        <v>24250</v>
      </c>
      <c r="L47">
        <f>SUM(AC!$B$5,QC!L47,ON!L47)</f>
        <v>69950</v>
      </c>
      <c r="M47">
        <f>SUM(AC!$B$5,QC!M47,ON!M47)</f>
        <v>3100850</v>
      </c>
      <c r="N47">
        <f>SUM(AC!$B$5,QC!N47,ON!N47)</f>
        <v>187027.77777777775</v>
      </c>
      <c r="O47">
        <f>SUM(AC!$B$5,QC!O47,ON!O47)</f>
        <v>10279950</v>
      </c>
      <c r="P47">
        <f>SUM(AC!$B$5,QC!P47,ON!P47)</f>
        <v>3176950</v>
      </c>
      <c r="Q47">
        <f>SUM(AC!$B$5,QC!Q47,ON!Q47)</f>
        <v>872141.15646258509</v>
      </c>
      <c r="R47" s="14"/>
      <c r="X47" s="38"/>
      <c r="Y47" s="8"/>
      <c r="Z47" s="14"/>
    </row>
    <row r="48" spans="1:26" x14ac:dyDescent="0.2">
      <c r="A48">
        <f t="shared" si="0"/>
        <v>2009</v>
      </c>
      <c r="B48">
        <f>SUM(AC!$B$5,QC!B48,ON!B48)</f>
        <v>536450</v>
      </c>
      <c r="C48">
        <f>SUM(AC!$B$5,QC!C48,ON!C48)</f>
        <v>109550</v>
      </c>
      <c r="D48">
        <f>SUM(AC!$B$5,QC!D48,ON!D48)</f>
        <v>24250</v>
      </c>
      <c r="E48">
        <f>SUM(AC!$B$5,QC!E48,ON!E48)</f>
        <v>92450</v>
      </c>
      <c r="F48">
        <f>SUM(AC!$B$5,QC!F48,ON!F48)</f>
        <v>9348550</v>
      </c>
      <c r="G48">
        <f>SUM(AC!$B$5,QC!G48,ON!G48)</f>
        <v>7812350</v>
      </c>
      <c r="H48">
        <f>SUM(AC!$B$5,QC!H48,ON!H48)</f>
        <v>24250</v>
      </c>
      <c r="I48">
        <f>SUM(AC!$B$5,QC!I48,ON!I48)</f>
        <v>212850</v>
      </c>
      <c r="J48">
        <f>SUM(AC!$B$5,QC!J48,ON!J48)</f>
        <v>324050</v>
      </c>
      <c r="K48">
        <f>SUM(AC!$B$5,QC!K48,ON!K48)</f>
        <v>24250</v>
      </c>
      <c r="L48">
        <f>SUM(AC!$B$5,QC!L48,ON!L48)</f>
        <v>61850</v>
      </c>
      <c r="M48">
        <f>SUM(AC!$B$5,QC!M48,ON!M48)</f>
        <v>3248550</v>
      </c>
      <c r="N48">
        <f>SUM(AC!$B$5,QC!N48,ON!N48)</f>
        <v>195083.33333333331</v>
      </c>
      <c r="O48">
        <f>SUM(AC!$B$5,QC!O48,ON!O48)</f>
        <v>9235850</v>
      </c>
      <c r="P48">
        <f>SUM(AC!$B$5,QC!P48,ON!P48)</f>
        <v>2281250</v>
      </c>
      <c r="Q48">
        <f>SUM(AC!$B$5,QC!Q48,ON!Q48)</f>
        <v>877946.14512471657</v>
      </c>
      <c r="R48" s="12"/>
      <c r="X48" s="38"/>
      <c r="Y48" s="8"/>
      <c r="Z48" s="12"/>
    </row>
    <row r="49" spans="1:26" x14ac:dyDescent="0.2">
      <c r="A49">
        <f t="shared" si="0"/>
        <v>2010</v>
      </c>
      <c r="B49">
        <f>SUM(AC!$B$5,QC!B49,ON!B49)</f>
        <v>562050</v>
      </c>
      <c r="C49">
        <f>SUM(AC!$B$5,QC!C49,ON!C49)</f>
        <v>169850</v>
      </c>
      <c r="D49">
        <f>SUM(AC!$B$5,QC!D49,ON!D49)</f>
        <v>24250</v>
      </c>
      <c r="E49">
        <f>SUM(AC!$B$5,QC!E49,ON!E49)</f>
        <v>124750</v>
      </c>
      <c r="F49">
        <f>SUM(AC!$B$5,QC!F49,ON!F49)</f>
        <v>11511850</v>
      </c>
      <c r="G49">
        <f>SUM(AC!$B$5,QC!G49,ON!G49)</f>
        <v>6834450</v>
      </c>
      <c r="H49">
        <f>SUM(AC!$B$5,QC!H49,ON!H49)</f>
        <v>24250</v>
      </c>
      <c r="I49">
        <f>SUM(AC!$B$5,QC!I49,ON!I49)</f>
        <v>222950</v>
      </c>
      <c r="J49">
        <f>SUM(AC!$B$5,QC!J49,ON!J49)</f>
        <v>362850</v>
      </c>
      <c r="K49">
        <f>SUM(AC!$B$5,QC!K49,ON!K49)</f>
        <v>24250</v>
      </c>
      <c r="L49">
        <f>SUM(AC!$B$5,QC!L49,ON!L49)</f>
        <v>64850</v>
      </c>
      <c r="M49">
        <f>SUM(AC!$B$5,QC!M49,ON!M49)</f>
        <v>3977050</v>
      </c>
      <c r="N49">
        <f>SUM(AC!$B$5,QC!N49,ON!N49)</f>
        <v>203138.88888888888</v>
      </c>
      <c r="O49">
        <f>SUM(AC!$B$5,QC!O49,ON!O49)</f>
        <v>9165950</v>
      </c>
      <c r="P49">
        <f>SUM(AC!$B$5,QC!P49,ON!P49)</f>
        <v>2219750</v>
      </c>
      <c r="Q49">
        <f>SUM(AC!$B$5,QC!Q49,ON!Q49)</f>
        <v>915678.57142857136</v>
      </c>
      <c r="R49" s="33"/>
      <c r="X49" s="38"/>
      <c r="Y49" s="34"/>
      <c r="Z49" s="33"/>
    </row>
    <row r="50" spans="1:26" x14ac:dyDescent="0.2">
      <c r="A50">
        <f t="shared" si="0"/>
        <v>2011</v>
      </c>
      <c r="B50">
        <f>SUM(AC!$B$5,QC!B50,ON!B50)</f>
        <v>381350</v>
      </c>
      <c r="C50">
        <f>SUM(AC!$B$5,QC!C50,ON!C50)</f>
        <v>101450</v>
      </c>
      <c r="D50">
        <f>SUM(AC!$B$5,QC!D50,ON!D50)</f>
        <v>24250</v>
      </c>
      <c r="E50">
        <f>SUM(AC!$B$5,QC!E50,ON!E50)</f>
        <v>133950</v>
      </c>
      <c r="F50">
        <f>SUM(AC!$B$5,QC!F50,ON!F50)</f>
        <v>10871250</v>
      </c>
      <c r="G50">
        <f>SUM(AC!$B$5,QC!G50,ON!G50)</f>
        <v>6288350</v>
      </c>
      <c r="H50">
        <f>SUM(AC!$B$5,QC!H50,ON!H50)</f>
        <v>24250</v>
      </c>
      <c r="I50">
        <f>SUM(AC!$B$5,QC!I50,ON!I50)</f>
        <v>176250</v>
      </c>
      <c r="J50">
        <f>SUM(AC!$B$5,QC!J50,ON!J50)</f>
        <v>311650</v>
      </c>
      <c r="K50">
        <f>SUM(AC!$B$5,QC!K50,ON!K50)</f>
        <v>24250</v>
      </c>
      <c r="L50">
        <f>SUM(AC!$B$5,QC!L50,ON!L50)</f>
        <v>55450</v>
      </c>
      <c r="M50">
        <f>SUM(AC!$B$5,QC!M50,ON!M50)</f>
        <v>4013950</v>
      </c>
      <c r="N50">
        <f>SUM(AC!$B$5,QC!N50,ON!N50)</f>
        <v>211194.44444444444</v>
      </c>
      <c r="O50">
        <f>SUM(AC!$B$5,QC!O50,ON!O50)</f>
        <v>8550850</v>
      </c>
      <c r="P50">
        <f>SUM(AC!$B$5,QC!P50,ON!P50)</f>
        <v>2548150</v>
      </c>
      <c r="Q50">
        <f>SUM(AC!$B$5,QC!Q50,ON!Q50)</f>
        <v>824159.29705215408</v>
      </c>
      <c r="R50" s="33"/>
      <c r="S50" s="33"/>
      <c r="T50" s="33"/>
      <c r="U50" s="33"/>
      <c r="V50" s="33"/>
      <c r="X50" s="38"/>
      <c r="Y50" s="34"/>
      <c r="Z50" s="33"/>
    </row>
    <row r="51" spans="1:26" x14ac:dyDescent="0.2">
      <c r="A51">
        <f t="shared" si="0"/>
        <v>2012</v>
      </c>
      <c r="B51">
        <f>SUM(AC!$B$5,QC!B51,ON!B51)</f>
        <v>423750</v>
      </c>
      <c r="C51">
        <f>SUM(AC!$B$5,QC!C51,ON!C51)</f>
        <v>142150</v>
      </c>
      <c r="D51">
        <f>SUM(AC!$B$5,QC!D51,ON!D51)</f>
        <v>24250</v>
      </c>
      <c r="E51">
        <f>SUM(AC!$B$5,QC!E51,ON!E51)</f>
        <v>118450</v>
      </c>
      <c r="F51">
        <f>SUM(AC!$B$5,QC!F51,ON!F51)</f>
        <v>12127550</v>
      </c>
      <c r="G51">
        <f>SUM(AC!$B$5,QC!G51,ON!G51)</f>
        <v>7353350</v>
      </c>
      <c r="H51">
        <f>SUM(AC!$B$5,QC!H51,ON!H51)</f>
        <v>24250</v>
      </c>
      <c r="I51">
        <f>SUM(AC!$B$5,QC!I51,ON!I51)</f>
        <v>173250</v>
      </c>
      <c r="J51">
        <f>SUM(AC!$B$5,QC!J51,ON!J51)</f>
        <v>305150</v>
      </c>
      <c r="K51">
        <f>SUM(AC!$B$5,QC!K51,ON!K51)</f>
        <v>24250</v>
      </c>
      <c r="L51">
        <f>SUM(AC!$B$5,QC!L51,ON!L51)</f>
        <v>53450</v>
      </c>
      <c r="M51">
        <f>SUM(AC!$B$5,QC!M51,ON!M51)</f>
        <v>4269150</v>
      </c>
      <c r="N51">
        <f>SUM(AC!$B$5,QC!N51,ON!N51)</f>
        <v>219250</v>
      </c>
      <c r="O51">
        <f>SUM(AC!$B$5,QC!O51,ON!O51)</f>
        <v>7538450</v>
      </c>
      <c r="P51">
        <f>SUM(AC!$B$5,QC!P51,ON!P51)</f>
        <v>2067650</v>
      </c>
      <c r="Q51">
        <f>SUM(AC!$B$5,QC!Q51,ON!Q51)</f>
        <v>863524.37641723361</v>
      </c>
      <c r="R51" s="33"/>
      <c r="S51" s="33"/>
      <c r="X51" s="38"/>
      <c r="Y51" s="34"/>
      <c r="Z51" s="33"/>
    </row>
    <row r="52" spans="1:26" x14ac:dyDescent="0.2">
      <c r="A52" s="33">
        <v>2013</v>
      </c>
      <c r="B52">
        <f>SUM(AC!$B$5,QC!B52,ON!B52)</f>
        <v>379850</v>
      </c>
      <c r="C52">
        <f>SUM(AC!$B$5,QC!C52,ON!C52)</f>
        <v>107250</v>
      </c>
      <c r="D52">
        <f>SUM(AC!$B$5,QC!D52,ON!D52)</f>
        <v>24250</v>
      </c>
      <c r="E52">
        <f>SUM(AC!$B$5,QC!E52,ON!E52)</f>
        <v>101950</v>
      </c>
      <c r="F52">
        <f>SUM(AC!$B$5,QC!F52,ON!F52)</f>
        <v>12806550</v>
      </c>
      <c r="G52">
        <f>SUM(AC!$B$5,QC!G52,ON!G52)</f>
        <v>6978750</v>
      </c>
      <c r="H52">
        <f>SUM(AC!$B$5,QC!H52,ON!H52)</f>
        <v>24250</v>
      </c>
      <c r="I52">
        <f>SUM(AC!$B$5,QC!I52,ON!I52)</f>
        <v>158950</v>
      </c>
      <c r="J52">
        <f>SUM(AC!$B$5,QC!J52,ON!J52)</f>
        <v>271250</v>
      </c>
      <c r="K52">
        <f>SUM(AC!$B$5,QC!K52,ON!K52)</f>
        <v>24250</v>
      </c>
      <c r="L52">
        <f>SUM(AC!$B$5,QC!L52,ON!L52)</f>
        <v>53350</v>
      </c>
      <c r="M52">
        <f>SUM(AC!$B$5,QC!M52,ON!M52)</f>
        <v>3949350</v>
      </c>
      <c r="N52">
        <f>SUM(AC!$B$5,QC!N52,ON!N52)</f>
        <v>203138.88888888888</v>
      </c>
      <c r="O52">
        <f>SUM(AC!$B$5,QC!O52,ON!O52)</f>
        <v>8224250</v>
      </c>
      <c r="P52">
        <f>SUM(AC!$B$5,QC!P52,ON!P52)</f>
        <v>2599050</v>
      </c>
      <c r="Q52">
        <f>SUM(AC!$B$5,QC!Q52,ON!Q52)</f>
        <v>943433.67346938769</v>
      </c>
      <c r="R52" s="33"/>
      <c r="S52" s="33"/>
      <c r="X52" s="33"/>
    </row>
    <row r="53" spans="1:26" x14ac:dyDescent="0.2">
      <c r="A53" s="33"/>
      <c r="B53" s="33"/>
      <c r="C53" s="33"/>
      <c r="D53" s="33"/>
      <c r="E53" s="33"/>
      <c r="F53" s="33"/>
      <c r="G53" s="33"/>
      <c r="H53" s="33"/>
      <c r="I53" s="33"/>
      <c r="J53" s="33"/>
      <c r="K53" s="33"/>
      <c r="L53" s="33"/>
      <c r="M53" s="33"/>
      <c r="N53" s="33"/>
      <c r="O53" s="33"/>
      <c r="P53" s="33"/>
      <c r="Q53" s="33"/>
      <c r="R53" s="33"/>
      <c r="S53" s="33"/>
    </row>
    <row r="54" spans="1:26" ht="25.5" x14ac:dyDescent="0.35">
      <c r="A54" s="9" t="s">
        <v>98</v>
      </c>
    </row>
    <row r="55" spans="1:26" x14ac:dyDescent="0.2">
      <c r="A55" s="15" t="s">
        <v>20</v>
      </c>
      <c r="B55" s="16">
        <f>Coefficients!C4</f>
        <v>21</v>
      </c>
      <c r="C55" s="16">
        <f>Coefficients!D4</f>
        <v>50</v>
      </c>
      <c r="D55" s="16">
        <f>Coefficients!E4</f>
        <v>6.7</v>
      </c>
      <c r="E55" s="16">
        <f>Coefficients!F4</f>
        <v>32</v>
      </c>
      <c r="F55" s="16">
        <f>Coefficients!G4</f>
        <v>12</v>
      </c>
      <c r="G55" s="16">
        <f>Coefficients!H4</f>
        <v>4.9000000000000004</v>
      </c>
      <c r="H55" s="16">
        <f>Coefficients!I4</f>
        <v>45</v>
      </c>
      <c r="I55" s="16">
        <f>Coefficients!J4</f>
        <v>22.5</v>
      </c>
      <c r="J55" s="16">
        <f>Coefficients!K4</f>
        <v>24</v>
      </c>
      <c r="K55" s="16">
        <f>Coefficients!L4</f>
        <v>39.28</v>
      </c>
      <c r="L55" s="16">
        <f>Coefficients!M4</f>
        <v>25</v>
      </c>
      <c r="M55" s="16">
        <f>Coefficients!N4</f>
        <v>55</v>
      </c>
      <c r="N55" s="16">
        <f>Coefficients!O4</f>
        <v>1.9</v>
      </c>
      <c r="O55" s="16">
        <f>Coefficients!P4</f>
        <v>19.5</v>
      </c>
      <c r="P55" s="16">
        <f>Coefficients!Q4</f>
        <v>16.7</v>
      </c>
      <c r="Q55" s="16">
        <f>Coefficients!R4</f>
        <v>3.2</v>
      </c>
    </row>
    <row r="57" spans="1:26" x14ac:dyDescent="0.2">
      <c r="A57" t="s">
        <v>19</v>
      </c>
      <c r="B57" t="str">
        <f>B4</f>
        <v>Barley</v>
      </c>
      <c r="C57" s="21" t="s">
        <v>28</v>
      </c>
      <c r="D57" t="str">
        <f t="shared" ref="D57:Q57" si="1">D4</f>
        <v>Buckwheat</v>
      </c>
      <c r="E57" t="str">
        <f t="shared" si="1"/>
        <v>Canola</v>
      </c>
      <c r="F57" t="str">
        <f t="shared" si="1"/>
        <v>Corn for grain</v>
      </c>
      <c r="G57" t="str">
        <f t="shared" si="1"/>
        <v>Corn, fodder</v>
      </c>
      <c r="H57" t="str">
        <f t="shared" si="1"/>
        <v>Flaxseed</v>
      </c>
      <c r="I57" t="str">
        <f t="shared" si="1"/>
        <v>Mixed grains</v>
      </c>
      <c r="J57" t="str">
        <f t="shared" si="1"/>
        <v>Oats</v>
      </c>
      <c r="K57" t="str">
        <f t="shared" si="1"/>
        <v>Peas, dry</v>
      </c>
      <c r="L57" t="str">
        <f t="shared" si="1"/>
        <v>Rye, all</v>
      </c>
      <c r="M57" t="str">
        <f t="shared" si="1"/>
        <v>Soybeans</v>
      </c>
      <c r="N57" t="str">
        <f t="shared" si="1"/>
        <v>Sugar beets</v>
      </c>
      <c r="O57" t="str">
        <f t="shared" si="1"/>
        <v>Tame hay</v>
      </c>
      <c r="P57" t="str">
        <f t="shared" si="1"/>
        <v>Wheat, all</v>
      </c>
      <c r="Q57" t="str">
        <f t="shared" si="1"/>
        <v>Potato</v>
      </c>
      <c r="R57" s="30"/>
      <c r="S57" s="30"/>
    </row>
    <row r="58" spans="1:26" x14ac:dyDescent="0.2">
      <c r="A58" s="7">
        <f t="shared" ref="A58:A98" si="2">A8</f>
        <v>1969</v>
      </c>
      <c r="B58" s="7">
        <f t="shared" ref="B58:Q73" si="3">B$55*B8/1000</f>
        <v>8186.85</v>
      </c>
      <c r="C58" s="7">
        <f t="shared" si="3"/>
        <v>3867.5</v>
      </c>
      <c r="D58" s="7">
        <f t="shared" si="3"/>
        <v>260.29500000000002</v>
      </c>
      <c r="E58" s="7">
        <f t="shared" si="3"/>
        <v>776</v>
      </c>
      <c r="F58" s="7">
        <f t="shared" si="3"/>
        <v>22859.4</v>
      </c>
      <c r="G58" s="7">
        <f t="shared" si="3"/>
        <v>36520.925000000003</v>
      </c>
      <c r="H58" s="7">
        <f t="shared" si="3"/>
        <v>1363.5</v>
      </c>
      <c r="I58" s="7">
        <f t="shared" si="3"/>
        <v>25493.625</v>
      </c>
      <c r="J58" s="7">
        <f t="shared" si="3"/>
        <v>28479.599999999999</v>
      </c>
      <c r="K58" s="7">
        <f t="shared" si="3"/>
        <v>1021.28</v>
      </c>
      <c r="L58" s="7">
        <f t="shared" si="3"/>
        <v>1651.25</v>
      </c>
      <c r="M58" s="7">
        <f t="shared" si="3"/>
        <v>12806.75</v>
      </c>
      <c r="N58" s="7">
        <f t="shared" si="3"/>
        <v>319.10500000000002</v>
      </c>
      <c r="O58" s="7">
        <f t="shared" si="3"/>
        <v>262591.875</v>
      </c>
      <c r="P58" s="7">
        <f t="shared" si="3"/>
        <v>7378.8950000000004</v>
      </c>
      <c r="Q58" s="7">
        <f t="shared" si="3"/>
        <v>2432.8290249433107</v>
      </c>
      <c r="R58" s="8">
        <f>SUM(B58:Q58)</f>
        <v>416009.67902494333</v>
      </c>
      <c r="S58" s="8">
        <f>0.5*(C58+O58)+M58</f>
        <v>146036.4375</v>
      </c>
      <c r="T58" s="8">
        <f>2205*R58/(area!E8*2.471)</f>
        <v>72.613331707617348</v>
      </c>
      <c r="U58" s="8">
        <f>2205*S58/(area!E8*2.471)</f>
        <v>25.490253742270301</v>
      </c>
    </row>
    <row r="59" spans="1:26" x14ac:dyDescent="0.2">
      <c r="A59" s="7">
        <f t="shared" si="2"/>
        <v>1970</v>
      </c>
      <c r="B59" s="7">
        <f t="shared" si="3"/>
        <v>8949.15</v>
      </c>
      <c r="C59" s="7">
        <f t="shared" si="3"/>
        <v>3740</v>
      </c>
      <c r="D59" s="7">
        <f t="shared" si="3"/>
        <v>249.24</v>
      </c>
      <c r="E59" s="7">
        <f t="shared" si="3"/>
        <v>776</v>
      </c>
      <c r="F59" s="7">
        <f t="shared" si="3"/>
        <v>31853.4</v>
      </c>
      <c r="G59" s="7">
        <f t="shared" si="3"/>
        <v>42180.425000000003</v>
      </c>
      <c r="H59" s="7">
        <f t="shared" si="3"/>
        <v>1275.75</v>
      </c>
      <c r="I59" s="7">
        <f t="shared" si="3"/>
        <v>26987.625</v>
      </c>
      <c r="J59" s="7">
        <f t="shared" si="3"/>
        <v>25522.799999999999</v>
      </c>
      <c r="K59" s="7">
        <f t="shared" si="3"/>
        <v>1007.532</v>
      </c>
      <c r="L59" s="7">
        <f t="shared" si="3"/>
        <v>1743.75</v>
      </c>
      <c r="M59" s="7">
        <f t="shared" si="3"/>
        <v>16876.75</v>
      </c>
      <c r="N59" s="7">
        <f t="shared" si="3"/>
        <v>351.59500000000003</v>
      </c>
      <c r="O59" s="7">
        <f t="shared" si="3"/>
        <v>239250.375</v>
      </c>
      <c r="P59" s="7">
        <f t="shared" si="3"/>
        <v>7958.3850000000002</v>
      </c>
      <c r="Q59" s="7">
        <f t="shared" si="3"/>
        <v>2758.1986394557821</v>
      </c>
      <c r="R59" s="8">
        <f t="shared" ref="R59:R102" si="4">SUM(B59:Q59)</f>
        <v>411480.97563945578</v>
      </c>
      <c r="S59" s="8">
        <f t="shared" ref="S59:S102" si="5">0.5*(C59+O59)+M59</f>
        <v>138371.9375</v>
      </c>
      <c r="T59" s="8">
        <f>2205*R59/(area!E9*2.471)</f>
        <v>72.808724272874741</v>
      </c>
      <c r="U59" s="8">
        <f>2205*S59/(area!E9*2.471)</f>
        <v>24.483961205945299</v>
      </c>
    </row>
    <row r="60" spans="1:26" x14ac:dyDescent="0.2">
      <c r="A60" s="7">
        <f t="shared" si="2"/>
        <v>1971</v>
      </c>
      <c r="B60" s="7">
        <f t="shared" si="3"/>
        <v>10732.05</v>
      </c>
      <c r="C60" s="7">
        <f t="shared" si="3"/>
        <v>5175</v>
      </c>
      <c r="D60" s="7">
        <f t="shared" si="3"/>
        <v>236.51</v>
      </c>
      <c r="E60" s="7">
        <f t="shared" si="3"/>
        <v>776</v>
      </c>
      <c r="F60" s="7">
        <f t="shared" si="3"/>
        <v>35454.6</v>
      </c>
      <c r="G60" s="7">
        <f t="shared" si="3"/>
        <v>46389.525000000001</v>
      </c>
      <c r="H60" s="7">
        <f t="shared" si="3"/>
        <v>1190.25</v>
      </c>
      <c r="I60" s="7">
        <f t="shared" si="3"/>
        <v>28911.375</v>
      </c>
      <c r="J60" s="7">
        <f t="shared" si="3"/>
        <v>25393.200000000001</v>
      </c>
      <c r="K60" s="7">
        <f t="shared" si="3"/>
        <v>997.71199999999999</v>
      </c>
      <c r="L60" s="7">
        <f t="shared" si="3"/>
        <v>1456.25</v>
      </c>
      <c r="M60" s="7">
        <f t="shared" si="3"/>
        <v>16722.75</v>
      </c>
      <c r="N60" s="7">
        <f t="shared" si="3"/>
        <v>336.77499999999998</v>
      </c>
      <c r="O60" s="7">
        <f t="shared" si="3"/>
        <v>215382.375</v>
      </c>
      <c r="P60" s="7">
        <f t="shared" si="3"/>
        <v>7484.1049999999996</v>
      </c>
      <c r="Q60" s="7">
        <f t="shared" si="3"/>
        <v>2165.0739229024944</v>
      </c>
      <c r="R60" s="8">
        <f t="shared" si="4"/>
        <v>398803.55092290248</v>
      </c>
      <c r="S60" s="8">
        <f t="shared" si="5"/>
        <v>127001.4375</v>
      </c>
      <c r="T60" s="8">
        <f>2205*R60/(area!E10*2.471)</f>
        <v>71.796122074042572</v>
      </c>
      <c r="U60" s="8">
        <f>2205*S60/(area!E10*2.471)</f>
        <v>22.863915552476207</v>
      </c>
    </row>
    <row r="61" spans="1:26" x14ac:dyDescent="0.2">
      <c r="A61" s="7">
        <f t="shared" si="2"/>
        <v>1972</v>
      </c>
      <c r="B61" s="7">
        <f t="shared" si="3"/>
        <v>9484.65</v>
      </c>
      <c r="C61" s="7">
        <f t="shared" si="3"/>
        <v>5615</v>
      </c>
      <c r="D61" s="7">
        <f t="shared" si="3"/>
        <v>229.14</v>
      </c>
      <c r="E61" s="7">
        <f t="shared" si="3"/>
        <v>776</v>
      </c>
      <c r="F61" s="7">
        <f t="shared" si="3"/>
        <v>30879</v>
      </c>
      <c r="G61" s="7">
        <f t="shared" si="3"/>
        <v>46262.125</v>
      </c>
      <c r="H61" s="7">
        <f t="shared" si="3"/>
        <v>1111.5</v>
      </c>
      <c r="I61" s="7">
        <f t="shared" si="3"/>
        <v>26148.375</v>
      </c>
      <c r="J61" s="7">
        <f t="shared" si="3"/>
        <v>21226.799999999999</v>
      </c>
      <c r="K61" s="7">
        <f t="shared" si="3"/>
        <v>995.74800000000005</v>
      </c>
      <c r="L61" s="7">
        <f t="shared" si="3"/>
        <v>1701.25</v>
      </c>
      <c r="M61" s="7">
        <f t="shared" si="3"/>
        <v>21947.75</v>
      </c>
      <c r="N61" s="7">
        <f t="shared" si="3"/>
        <v>186.86500000000001</v>
      </c>
      <c r="O61" s="7">
        <f t="shared" si="3"/>
        <v>196506.375</v>
      </c>
      <c r="P61" s="7">
        <f t="shared" si="3"/>
        <v>8173.8149999999996</v>
      </c>
      <c r="Q61" s="7">
        <f t="shared" si="3"/>
        <v>1939.2598639455782</v>
      </c>
      <c r="R61" s="8">
        <f t="shared" si="4"/>
        <v>373183.65286394558</v>
      </c>
      <c r="S61" s="8">
        <f t="shared" si="5"/>
        <v>123008.4375</v>
      </c>
      <c r="T61" s="8">
        <f>2205*R61/(area!E11*2.471)</f>
        <v>67.588123052468134</v>
      </c>
      <c r="U61" s="8">
        <f>2205*S61/(area!E11*2.471)</f>
        <v>22.278332253939595</v>
      </c>
    </row>
    <row r="62" spans="1:26" x14ac:dyDescent="0.2">
      <c r="A62" s="7">
        <f t="shared" si="2"/>
        <v>1973</v>
      </c>
      <c r="B62" s="7">
        <f t="shared" si="3"/>
        <v>8881.9500000000007</v>
      </c>
      <c r="C62" s="7">
        <f t="shared" si="3"/>
        <v>5147.5</v>
      </c>
      <c r="D62" s="7">
        <f t="shared" si="3"/>
        <v>222.44</v>
      </c>
      <c r="E62" s="7">
        <f t="shared" si="3"/>
        <v>776</v>
      </c>
      <c r="F62" s="7">
        <f t="shared" si="3"/>
        <v>34578.6</v>
      </c>
      <c r="G62" s="7">
        <f t="shared" si="3"/>
        <v>51799.125000000007</v>
      </c>
      <c r="H62" s="7">
        <f t="shared" si="3"/>
        <v>1091.25</v>
      </c>
      <c r="I62" s="7">
        <f t="shared" si="3"/>
        <v>24764.625</v>
      </c>
      <c r="J62" s="7">
        <f t="shared" si="3"/>
        <v>18116.400000000001</v>
      </c>
      <c r="K62" s="7">
        <f t="shared" si="3"/>
        <v>997.71199999999999</v>
      </c>
      <c r="L62" s="7">
        <f t="shared" si="3"/>
        <v>1636.25</v>
      </c>
      <c r="M62" s="7">
        <f t="shared" si="3"/>
        <v>23141.25</v>
      </c>
      <c r="N62" s="7">
        <f t="shared" si="3"/>
        <v>229.42500000000001</v>
      </c>
      <c r="O62" s="7">
        <f t="shared" si="3"/>
        <v>222538.875</v>
      </c>
      <c r="P62" s="7">
        <f t="shared" si="3"/>
        <v>7821.4449999999997</v>
      </c>
      <c r="Q62" s="7">
        <f t="shared" si="3"/>
        <v>2187.7133786848071</v>
      </c>
      <c r="R62" s="8">
        <f t="shared" si="4"/>
        <v>403930.56037868484</v>
      </c>
      <c r="S62" s="8">
        <f t="shared" si="5"/>
        <v>136984.4375</v>
      </c>
      <c r="T62" s="8">
        <f>2205*R62/(area!E12*2.471)</f>
        <v>72.326223643301205</v>
      </c>
      <c r="U62" s="8">
        <f>2205*S62/(area!E12*2.471)</f>
        <v>24.527896708257167</v>
      </c>
    </row>
    <row r="63" spans="1:26" x14ac:dyDescent="0.2">
      <c r="A63" s="7">
        <f t="shared" si="2"/>
        <v>1974</v>
      </c>
      <c r="B63" s="7">
        <f t="shared" si="3"/>
        <v>8180.55</v>
      </c>
      <c r="C63" s="7">
        <f t="shared" si="3"/>
        <v>6310</v>
      </c>
      <c r="D63" s="7">
        <f t="shared" si="3"/>
        <v>245.55500000000001</v>
      </c>
      <c r="E63" s="7">
        <f t="shared" si="3"/>
        <v>776</v>
      </c>
      <c r="F63" s="7">
        <f t="shared" si="3"/>
        <v>31674.6</v>
      </c>
      <c r="G63" s="7">
        <f t="shared" si="3"/>
        <v>55895.525000000009</v>
      </c>
      <c r="H63" s="7">
        <f t="shared" si="3"/>
        <v>1091.25</v>
      </c>
      <c r="I63" s="7">
        <f t="shared" si="3"/>
        <v>22516.875</v>
      </c>
      <c r="J63" s="7">
        <f t="shared" si="3"/>
        <v>19222.8</v>
      </c>
      <c r="K63" s="7">
        <f t="shared" si="3"/>
        <v>995.74800000000005</v>
      </c>
      <c r="L63" s="7">
        <f t="shared" si="3"/>
        <v>1793.75</v>
      </c>
      <c r="M63" s="7">
        <f t="shared" si="3"/>
        <v>17872.25</v>
      </c>
      <c r="N63" s="7">
        <f t="shared" si="3"/>
        <v>187.435</v>
      </c>
      <c r="O63" s="7">
        <f t="shared" si="3"/>
        <v>201693.375</v>
      </c>
      <c r="P63" s="7">
        <f t="shared" si="3"/>
        <v>9947.3549999999996</v>
      </c>
      <c r="Q63" s="7">
        <f t="shared" si="3"/>
        <v>2547.1873015873016</v>
      </c>
      <c r="R63" s="8">
        <f t="shared" si="4"/>
        <v>380950.25530158728</v>
      </c>
      <c r="S63" s="8">
        <f t="shared" si="5"/>
        <v>121873.9375</v>
      </c>
      <c r="T63" s="8">
        <f>2205*R63/(area!E13*2.471)</f>
        <v>66.326194724784216</v>
      </c>
      <c r="U63" s="8">
        <f>2205*S63/(area!E13*2.471)</f>
        <v>21.21913398929674</v>
      </c>
    </row>
    <row r="64" spans="1:26" x14ac:dyDescent="0.2">
      <c r="A64" s="7">
        <f t="shared" si="2"/>
        <v>1975</v>
      </c>
      <c r="B64" s="7">
        <f t="shared" si="3"/>
        <v>9553.9500000000007</v>
      </c>
      <c r="C64" s="7">
        <f t="shared" si="3"/>
        <v>5762.5</v>
      </c>
      <c r="D64" s="7">
        <f t="shared" si="3"/>
        <v>237.85</v>
      </c>
      <c r="E64" s="7">
        <f t="shared" si="3"/>
        <v>776</v>
      </c>
      <c r="F64" s="7">
        <f t="shared" si="3"/>
        <v>43798.2</v>
      </c>
      <c r="G64" s="7">
        <f t="shared" si="3"/>
        <v>68415.024999999994</v>
      </c>
      <c r="H64" s="7">
        <f t="shared" si="3"/>
        <v>1091.25</v>
      </c>
      <c r="I64" s="7">
        <f t="shared" si="3"/>
        <v>23869.125</v>
      </c>
      <c r="J64" s="7">
        <f t="shared" si="3"/>
        <v>19830</v>
      </c>
      <c r="K64" s="7">
        <f t="shared" si="3"/>
        <v>980.03599999999994</v>
      </c>
      <c r="L64" s="7">
        <f t="shared" si="3"/>
        <v>2216.25</v>
      </c>
      <c r="M64" s="7">
        <f t="shared" si="3"/>
        <v>21507.75</v>
      </c>
      <c r="N64" s="7">
        <f t="shared" si="3"/>
        <v>312.83499999999998</v>
      </c>
      <c r="O64" s="7">
        <f t="shared" si="3"/>
        <v>212866.875</v>
      </c>
      <c r="P64" s="7">
        <f t="shared" si="3"/>
        <v>11929.645</v>
      </c>
      <c r="Q64" s="7">
        <f t="shared" si="3"/>
        <v>2511.0512471655334</v>
      </c>
      <c r="R64" s="8">
        <f t="shared" si="4"/>
        <v>425658.34224716551</v>
      </c>
      <c r="S64" s="8">
        <f t="shared" si="5"/>
        <v>130822.4375</v>
      </c>
      <c r="T64" s="8">
        <f>2205*R64/(area!E14*2.471)</f>
        <v>73.07921164965984</v>
      </c>
      <c r="U64" s="8">
        <f>2205*S64/(area!E14*2.471)</f>
        <v>22.460268364799234</v>
      </c>
    </row>
    <row r="65" spans="1:21" x14ac:dyDescent="0.2">
      <c r="A65" s="7">
        <f t="shared" si="2"/>
        <v>1976</v>
      </c>
      <c r="B65" s="7">
        <f t="shared" si="3"/>
        <v>8526.84</v>
      </c>
      <c r="C65" s="7">
        <f t="shared" si="3"/>
        <v>5712.5</v>
      </c>
      <c r="D65" s="7">
        <f t="shared" si="3"/>
        <v>236.51</v>
      </c>
      <c r="E65" s="7">
        <f t="shared" si="3"/>
        <v>776</v>
      </c>
      <c r="F65" s="7">
        <f t="shared" si="3"/>
        <v>45051</v>
      </c>
      <c r="G65" s="7">
        <f t="shared" si="3"/>
        <v>65947.434000000008</v>
      </c>
      <c r="H65" s="7">
        <f t="shared" si="3"/>
        <v>1091.25</v>
      </c>
      <c r="I65" s="7">
        <f t="shared" si="3"/>
        <v>20811.375</v>
      </c>
      <c r="J65" s="7">
        <f t="shared" si="3"/>
        <v>16960.608</v>
      </c>
      <c r="K65" s="7">
        <f t="shared" si="3"/>
        <v>952.54</v>
      </c>
      <c r="L65" s="7">
        <f t="shared" si="3"/>
        <v>1938.75</v>
      </c>
      <c r="M65" s="7">
        <f t="shared" si="3"/>
        <v>15105.75</v>
      </c>
      <c r="N65" s="7">
        <f t="shared" si="3"/>
        <v>247.66499999999999</v>
      </c>
      <c r="O65" s="7">
        <f t="shared" si="3"/>
        <v>222452.5485</v>
      </c>
      <c r="P65" s="7">
        <f t="shared" si="3"/>
        <v>12836.020799999998</v>
      </c>
      <c r="Q65" s="7">
        <f t="shared" si="3"/>
        <v>2490.1532879818596</v>
      </c>
      <c r="R65" s="8">
        <f t="shared" si="4"/>
        <v>421136.94458798191</v>
      </c>
      <c r="S65" s="8">
        <f t="shared" si="5"/>
        <v>129188.27425</v>
      </c>
      <c r="T65" s="8">
        <f>2205*R65/(area!E15*2.471)</f>
        <v>70.484163537966225</v>
      </c>
      <c r="U65" s="8">
        <f>2205*S65/(area!E15*2.471)</f>
        <v>21.621773075105519</v>
      </c>
    </row>
    <row r="66" spans="1:21" x14ac:dyDescent="0.2">
      <c r="A66" s="7">
        <f t="shared" si="2"/>
        <v>1977</v>
      </c>
      <c r="B66" s="7">
        <f t="shared" si="3"/>
        <v>8558.5499999999993</v>
      </c>
      <c r="C66" s="7">
        <f t="shared" si="3"/>
        <v>3722.5</v>
      </c>
      <c r="D66" s="7">
        <f t="shared" si="3"/>
        <v>236.845</v>
      </c>
      <c r="E66" s="7">
        <f t="shared" si="3"/>
        <v>776</v>
      </c>
      <c r="F66" s="7">
        <f t="shared" si="3"/>
        <v>50803.8</v>
      </c>
      <c r="G66" s="7">
        <f t="shared" si="3"/>
        <v>65702.385000000009</v>
      </c>
      <c r="H66" s="7">
        <f t="shared" si="3"/>
        <v>1091.25</v>
      </c>
      <c r="I66" s="7">
        <f t="shared" si="3"/>
        <v>22633.875</v>
      </c>
      <c r="J66" s="7">
        <f t="shared" si="3"/>
        <v>15872.4</v>
      </c>
      <c r="K66" s="7">
        <f t="shared" si="3"/>
        <v>952.54</v>
      </c>
      <c r="L66" s="7">
        <f t="shared" si="3"/>
        <v>1578.75</v>
      </c>
      <c r="M66" s="7">
        <f t="shared" si="3"/>
        <v>33233.75</v>
      </c>
      <c r="N66" s="7">
        <f t="shared" si="3"/>
        <v>176.08250000000001</v>
      </c>
      <c r="O66" s="7">
        <f t="shared" si="3"/>
        <v>217851.07500000001</v>
      </c>
      <c r="P66" s="7">
        <f t="shared" si="3"/>
        <v>15972.715</v>
      </c>
      <c r="Q66" s="7">
        <f t="shared" si="3"/>
        <v>2880.5387755102042</v>
      </c>
      <c r="R66" s="8">
        <f t="shared" si="4"/>
        <v>442043.05627551023</v>
      </c>
      <c r="S66" s="8">
        <f t="shared" si="5"/>
        <v>144020.53750000001</v>
      </c>
      <c r="T66" s="8">
        <f>2205*R66/(area!E16*2.471)</f>
        <v>75.191571902700801</v>
      </c>
      <c r="U66" s="8">
        <f>2205*S66/(area!E16*2.471)</f>
        <v>24.497909077317214</v>
      </c>
    </row>
    <row r="67" spans="1:21" x14ac:dyDescent="0.2">
      <c r="A67" s="7">
        <f t="shared" si="2"/>
        <v>1978</v>
      </c>
      <c r="B67" s="7">
        <f t="shared" si="3"/>
        <v>10839.15</v>
      </c>
      <c r="C67" s="7">
        <f t="shared" si="3"/>
        <v>5037.5</v>
      </c>
      <c r="D67" s="7">
        <f t="shared" si="3"/>
        <v>255.60499999999999</v>
      </c>
      <c r="E67" s="7">
        <f t="shared" si="3"/>
        <v>776</v>
      </c>
      <c r="F67" s="7">
        <f t="shared" si="3"/>
        <v>52281</v>
      </c>
      <c r="G67" s="7">
        <f t="shared" si="3"/>
        <v>60230.06500000001</v>
      </c>
      <c r="H67" s="7">
        <f t="shared" si="3"/>
        <v>1091.25</v>
      </c>
      <c r="I67" s="7">
        <f t="shared" si="3"/>
        <v>24447.375</v>
      </c>
      <c r="J67" s="7">
        <f t="shared" si="3"/>
        <v>17391.599999999999</v>
      </c>
      <c r="K67" s="7">
        <f t="shared" si="3"/>
        <v>952.54</v>
      </c>
      <c r="L67" s="7">
        <f t="shared" si="3"/>
        <v>1586.25</v>
      </c>
      <c r="M67" s="7">
        <f t="shared" si="3"/>
        <v>29691.75</v>
      </c>
      <c r="N67" s="7">
        <f t="shared" si="3"/>
        <v>232.845</v>
      </c>
      <c r="O67" s="7">
        <f t="shared" si="3"/>
        <v>219652.875</v>
      </c>
      <c r="P67" s="7">
        <f t="shared" si="3"/>
        <v>8442.6849999999995</v>
      </c>
      <c r="Q67" s="7">
        <f t="shared" si="3"/>
        <v>2570.2621315192746</v>
      </c>
      <c r="R67" s="8">
        <f t="shared" si="4"/>
        <v>435478.75213151932</v>
      </c>
      <c r="S67" s="8">
        <f t="shared" si="5"/>
        <v>142036.9375</v>
      </c>
      <c r="T67" s="8">
        <f>2205*R67/(area!E17*2.471)</f>
        <v>72.912199221453861</v>
      </c>
      <c r="U67" s="8">
        <f>2205*S67/(area!E17*2.471)</f>
        <v>23.781241755458826</v>
      </c>
    </row>
    <row r="68" spans="1:21" x14ac:dyDescent="0.2">
      <c r="A68" s="7">
        <f t="shared" si="2"/>
        <v>1979</v>
      </c>
      <c r="B68" s="7">
        <f t="shared" si="3"/>
        <v>11313.75</v>
      </c>
      <c r="C68" s="7">
        <f t="shared" si="3"/>
        <v>4295</v>
      </c>
      <c r="D68" s="7">
        <f t="shared" si="3"/>
        <v>258.62</v>
      </c>
      <c r="E68" s="7">
        <f t="shared" si="3"/>
        <v>776</v>
      </c>
      <c r="F68" s="7">
        <f t="shared" si="3"/>
        <v>61095</v>
      </c>
      <c r="G68" s="7">
        <f t="shared" si="3"/>
        <v>59489.185000000005</v>
      </c>
      <c r="H68" s="7">
        <f t="shared" si="3"/>
        <v>1091.25</v>
      </c>
      <c r="I68" s="7">
        <f t="shared" si="3"/>
        <v>23223.375</v>
      </c>
      <c r="J68" s="7">
        <f t="shared" si="3"/>
        <v>17053.2</v>
      </c>
      <c r="K68" s="7">
        <f t="shared" si="3"/>
        <v>952.54</v>
      </c>
      <c r="L68" s="7">
        <f t="shared" si="3"/>
        <v>2181.25</v>
      </c>
      <c r="M68" s="7">
        <f t="shared" si="3"/>
        <v>37485.25</v>
      </c>
      <c r="N68" s="7">
        <f t="shared" si="3"/>
        <v>246.52500000000001</v>
      </c>
      <c r="O68" s="7">
        <f t="shared" si="3"/>
        <v>236549.625</v>
      </c>
      <c r="P68" s="7">
        <f t="shared" si="3"/>
        <v>13978.735000000001</v>
      </c>
      <c r="Q68" s="7">
        <f t="shared" si="3"/>
        <v>2743.5410430839006</v>
      </c>
      <c r="R68" s="8">
        <f t="shared" si="4"/>
        <v>472732.84604308387</v>
      </c>
      <c r="S68" s="8">
        <f t="shared" si="5"/>
        <v>157907.5625</v>
      </c>
      <c r="T68" s="8">
        <f>2205*R68/(area!E18*2.471)</f>
        <v>79.016217318607886</v>
      </c>
      <c r="U68" s="8">
        <f>2205*S68/(area!E18*2.471)</f>
        <v>26.393889020384478</v>
      </c>
    </row>
    <row r="69" spans="1:21" x14ac:dyDescent="0.2">
      <c r="A69" s="7">
        <f t="shared" si="2"/>
        <v>1980</v>
      </c>
      <c r="B69" s="7">
        <f t="shared" si="3"/>
        <v>14850.15</v>
      </c>
      <c r="C69" s="7">
        <f t="shared" si="3"/>
        <v>4727.5</v>
      </c>
      <c r="D69" s="7">
        <f t="shared" si="3"/>
        <v>217.41499999999999</v>
      </c>
      <c r="E69" s="7">
        <f t="shared" si="3"/>
        <v>776</v>
      </c>
      <c r="F69" s="7">
        <f t="shared" si="3"/>
        <v>66869.399999999994</v>
      </c>
      <c r="G69" s="7">
        <f t="shared" si="3"/>
        <v>55232.555000000008</v>
      </c>
      <c r="H69" s="7">
        <f t="shared" si="3"/>
        <v>1091.25</v>
      </c>
      <c r="I69" s="7">
        <f t="shared" si="3"/>
        <v>24071.625</v>
      </c>
      <c r="J69" s="7">
        <f t="shared" si="3"/>
        <v>15577.2</v>
      </c>
      <c r="K69" s="7">
        <f t="shared" si="3"/>
        <v>952.54</v>
      </c>
      <c r="L69" s="7">
        <f t="shared" si="3"/>
        <v>2606.25</v>
      </c>
      <c r="M69" s="7">
        <f t="shared" si="3"/>
        <v>39272.75</v>
      </c>
      <c r="N69" s="7">
        <f t="shared" si="3"/>
        <v>277.11500000000001</v>
      </c>
      <c r="O69" s="7">
        <f t="shared" si="3"/>
        <v>234195.97500000001</v>
      </c>
      <c r="P69" s="7">
        <f t="shared" si="3"/>
        <v>14753.615</v>
      </c>
      <c r="Q69" s="7">
        <f t="shared" si="3"/>
        <v>2394.3709750566891</v>
      </c>
      <c r="R69" s="8">
        <f t="shared" si="4"/>
        <v>477865.71097505669</v>
      </c>
      <c r="S69" s="8">
        <f t="shared" si="5"/>
        <v>158734.48749999999</v>
      </c>
      <c r="T69" s="8">
        <f>2205*R69/(area!E19*2.471)</f>
        <v>79.881577198428829</v>
      </c>
      <c r="U69" s="8">
        <f>2205*S69/(area!E19*2.471)</f>
        <v>26.534570123082435</v>
      </c>
    </row>
    <row r="70" spans="1:21" x14ac:dyDescent="0.2">
      <c r="A70" s="7">
        <f t="shared" si="2"/>
        <v>1981</v>
      </c>
      <c r="B70" s="7">
        <f t="shared" si="3"/>
        <v>18161.849999999999</v>
      </c>
      <c r="C70" s="7">
        <f t="shared" si="3"/>
        <v>4445</v>
      </c>
      <c r="D70" s="7">
        <f t="shared" si="3"/>
        <v>210.04499999999999</v>
      </c>
      <c r="E70" s="7">
        <f t="shared" si="3"/>
        <v>776</v>
      </c>
      <c r="F70" s="7">
        <f t="shared" si="3"/>
        <v>74827.8</v>
      </c>
      <c r="G70" s="7">
        <f t="shared" si="3"/>
        <v>52298.435000000005</v>
      </c>
      <c r="H70" s="7">
        <f t="shared" si="3"/>
        <v>1091.25</v>
      </c>
      <c r="I70" s="7">
        <f t="shared" si="3"/>
        <v>23385.375</v>
      </c>
      <c r="J70" s="7">
        <f t="shared" si="3"/>
        <v>13446</v>
      </c>
      <c r="K70" s="7">
        <f t="shared" si="3"/>
        <v>952.54</v>
      </c>
      <c r="L70" s="7">
        <f t="shared" si="3"/>
        <v>2716.25</v>
      </c>
      <c r="M70" s="7">
        <f t="shared" si="3"/>
        <v>34707.75</v>
      </c>
      <c r="N70" s="7">
        <f t="shared" si="3"/>
        <v>351.02499999999998</v>
      </c>
      <c r="O70" s="7">
        <f t="shared" si="3"/>
        <v>234071.17499999999</v>
      </c>
      <c r="P70" s="7">
        <f t="shared" si="3"/>
        <v>14641.725</v>
      </c>
      <c r="Q70" s="7">
        <f t="shared" si="3"/>
        <v>2305.844897959184</v>
      </c>
      <c r="R70" s="8">
        <f t="shared" si="4"/>
        <v>478388.06489795918</v>
      </c>
      <c r="S70" s="8">
        <f t="shared" si="5"/>
        <v>153965.83749999999</v>
      </c>
      <c r="T70" s="8">
        <f>2205*R70/(area!E20*2.471)</f>
        <v>79.426681160720022</v>
      </c>
      <c r="U70" s="8">
        <f>2205*S70/(area!E20*2.471)</f>
        <v>25.562919274259468</v>
      </c>
    </row>
    <row r="71" spans="1:21" x14ac:dyDescent="0.2">
      <c r="A71" s="7">
        <f t="shared" si="2"/>
        <v>1982</v>
      </c>
      <c r="B71" s="7">
        <f t="shared" si="3"/>
        <v>23798.25</v>
      </c>
      <c r="C71" s="7">
        <f t="shared" si="3"/>
        <v>4615</v>
      </c>
      <c r="D71" s="7">
        <f t="shared" si="3"/>
        <v>210.715</v>
      </c>
      <c r="E71" s="7">
        <f t="shared" si="3"/>
        <v>776</v>
      </c>
      <c r="F71" s="7">
        <f t="shared" si="3"/>
        <v>75111</v>
      </c>
      <c r="G71" s="7">
        <f t="shared" si="3"/>
        <v>47286.224999999999</v>
      </c>
      <c r="H71" s="7">
        <f t="shared" si="3"/>
        <v>1091.25</v>
      </c>
      <c r="I71" s="7">
        <f t="shared" si="3"/>
        <v>23113.125</v>
      </c>
      <c r="J71" s="7">
        <f t="shared" si="3"/>
        <v>16350</v>
      </c>
      <c r="K71" s="7">
        <f t="shared" si="3"/>
        <v>952.54</v>
      </c>
      <c r="L71" s="7">
        <f t="shared" si="3"/>
        <v>2713.75</v>
      </c>
      <c r="M71" s="7">
        <f t="shared" si="3"/>
        <v>47973.75</v>
      </c>
      <c r="N71" s="7">
        <f t="shared" si="3"/>
        <v>382.94499999999999</v>
      </c>
      <c r="O71" s="7">
        <f t="shared" si="3"/>
        <v>219360.375</v>
      </c>
      <c r="P71" s="7">
        <f t="shared" si="3"/>
        <v>8253.9750000000004</v>
      </c>
      <c r="Q71" s="7">
        <f t="shared" si="3"/>
        <v>2456.4843537414968</v>
      </c>
      <c r="R71" s="8">
        <f t="shared" si="4"/>
        <v>474445.38435374154</v>
      </c>
      <c r="S71" s="8">
        <f t="shared" si="5"/>
        <v>159961.4375</v>
      </c>
      <c r="T71" s="8">
        <f>2205*R71/(area!E21*2.471)</f>
        <v>78.399556515378464</v>
      </c>
      <c r="U71" s="8">
        <f>2205*S71/(area!E21*2.471)</f>
        <v>26.432770078783314</v>
      </c>
    </row>
    <row r="72" spans="1:21" x14ac:dyDescent="0.2">
      <c r="A72" s="7">
        <f t="shared" si="2"/>
        <v>1983</v>
      </c>
      <c r="B72" s="7">
        <f t="shared" si="3"/>
        <v>18275.25</v>
      </c>
      <c r="C72" s="7">
        <f t="shared" si="3"/>
        <v>3142.5</v>
      </c>
      <c r="D72" s="7">
        <f t="shared" si="3"/>
        <v>242.875</v>
      </c>
      <c r="E72" s="7">
        <f t="shared" si="3"/>
        <v>1009.6</v>
      </c>
      <c r="F72" s="7">
        <f t="shared" si="3"/>
        <v>68343</v>
      </c>
      <c r="G72" s="7">
        <f t="shared" si="3"/>
        <v>41244.525000000001</v>
      </c>
      <c r="H72" s="7">
        <f t="shared" si="3"/>
        <v>1091.25</v>
      </c>
      <c r="I72" s="7">
        <f t="shared" si="3"/>
        <v>17083.125</v>
      </c>
      <c r="J72" s="7">
        <f t="shared" si="3"/>
        <v>13398</v>
      </c>
      <c r="K72" s="7">
        <f t="shared" si="3"/>
        <v>952.54</v>
      </c>
      <c r="L72" s="7">
        <f t="shared" si="3"/>
        <v>2548.75</v>
      </c>
      <c r="M72" s="7">
        <f t="shared" si="3"/>
        <v>41758.75</v>
      </c>
      <c r="N72" s="7">
        <f t="shared" si="3"/>
        <v>515.755</v>
      </c>
      <c r="O72" s="7">
        <f t="shared" si="3"/>
        <v>206821.875</v>
      </c>
      <c r="P72" s="7">
        <f t="shared" si="3"/>
        <v>15192.825000000001</v>
      </c>
      <c r="Q72" s="7">
        <f t="shared" si="3"/>
        <v>2030.3981859410433</v>
      </c>
      <c r="R72" s="8">
        <f t="shared" si="4"/>
        <v>433651.01818594109</v>
      </c>
      <c r="S72" s="8">
        <f t="shared" si="5"/>
        <v>146740.9375</v>
      </c>
      <c r="T72" s="8">
        <f>2205*R72/(area!E22*2.471)</f>
        <v>71.641477938367444</v>
      </c>
      <c r="U72" s="8">
        <f>2205*S72/(area!E22*2.471)</f>
        <v>24.242391221721864</v>
      </c>
    </row>
    <row r="73" spans="1:21" x14ac:dyDescent="0.2">
      <c r="A73" s="7">
        <f t="shared" si="2"/>
        <v>1984</v>
      </c>
      <c r="B73" s="7">
        <f t="shared" si="3"/>
        <v>21824.25</v>
      </c>
      <c r="C73" s="7">
        <f t="shared" si="3"/>
        <v>3467.5</v>
      </c>
      <c r="D73" s="7">
        <f t="shared" si="3"/>
        <v>229.47499999999999</v>
      </c>
      <c r="E73" s="7">
        <f t="shared" si="3"/>
        <v>1444.8</v>
      </c>
      <c r="F73" s="7">
        <f t="shared" si="3"/>
        <v>78255</v>
      </c>
      <c r="G73" s="7">
        <f t="shared" si="3"/>
        <v>45223.324999999997</v>
      </c>
      <c r="H73" s="7">
        <f t="shared" si="3"/>
        <v>1091.25</v>
      </c>
      <c r="I73" s="7">
        <f t="shared" si="3"/>
        <v>20143.125</v>
      </c>
      <c r="J73" s="7">
        <f t="shared" si="3"/>
        <v>15870</v>
      </c>
      <c r="K73" s="7">
        <f t="shared" si="3"/>
        <v>952.54</v>
      </c>
      <c r="L73" s="7">
        <f t="shared" si="3"/>
        <v>2511.25</v>
      </c>
      <c r="M73" s="7">
        <f t="shared" si="3"/>
        <v>51768.75</v>
      </c>
      <c r="N73" s="7">
        <f t="shared" si="3"/>
        <v>294.78500000000003</v>
      </c>
      <c r="O73" s="7">
        <f t="shared" si="3"/>
        <v>237066.375</v>
      </c>
      <c r="P73" s="7">
        <f t="shared" si="3"/>
        <v>16228.225</v>
      </c>
      <c r="Q73" s="7">
        <f t="shared" ref="Q73" si="6">Q$55*Q23/1000</f>
        <v>2349.8176870748298</v>
      </c>
      <c r="R73" s="8">
        <f t="shared" si="4"/>
        <v>498720.46768707479</v>
      </c>
      <c r="S73" s="8">
        <f t="shared" si="5"/>
        <v>172035.6875</v>
      </c>
      <c r="T73" s="8">
        <f>2205*R73/(area!E23*2.471)</f>
        <v>82.260508041400698</v>
      </c>
      <c r="U73" s="8">
        <f>2205*S73/(area!E23*2.471)</f>
        <v>28.376102389848665</v>
      </c>
    </row>
    <row r="74" spans="1:21" x14ac:dyDescent="0.2">
      <c r="A74" s="7">
        <f t="shared" si="2"/>
        <v>1985</v>
      </c>
      <c r="B74" s="7">
        <f t="shared" ref="B74:Q89" si="7">B$55*B24/1000</f>
        <v>26381.25</v>
      </c>
      <c r="C74" s="7">
        <f t="shared" si="7"/>
        <v>4137.5</v>
      </c>
      <c r="D74" s="7">
        <f t="shared" si="7"/>
        <v>236.17500000000001</v>
      </c>
      <c r="E74" s="7">
        <f t="shared" si="7"/>
        <v>2212.8000000000002</v>
      </c>
      <c r="F74" s="7">
        <f t="shared" si="7"/>
        <v>82563</v>
      </c>
      <c r="G74" s="7">
        <f t="shared" si="7"/>
        <v>41514.025000000001</v>
      </c>
      <c r="H74" s="7">
        <f t="shared" si="7"/>
        <v>1091.25</v>
      </c>
      <c r="I74" s="7">
        <f t="shared" si="7"/>
        <v>20413.125</v>
      </c>
      <c r="J74" s="7">
        <f t="shared" si="7"/>
        <v>16206</v>
      </c>
      <c r="K74" s="7">
        <f t="shared" si="7"/>
        <v>952.54</v>
      </c>
      <c r="L74" s="7">
        <f t="shared" si="7"/>
        <v>2256.25</v>
      </c>
      <c r="M74" s="7">
        <f t="shared" si="7"/>
        <v>56993.75</v>
      </c>
      <c r="N74" s="7">
        <f t="shared" si="7"/>
        <v>255.07499999999999</v>
      </c>
      <c r="O74" s="7">
        <f t="shared" si="7"/>
        <v>235545.375</v>
      </c>
      <c r="P74" s="7">
        <f t="shared" si="7"/>
        <v>19768.625</v>
      </c>
      <c r="Q74" s="7">
        <f t="shared" si="7"/>
        <v>2459.3868480725623</v>
      </c>
      <c r="R74" s="8">
        <f t="shared" si="4"/>
        <v>512986.12684807257</v>
      </c>
      <c r="S74" s="8">
        <f t="shared" si="5"/>
        <v>176835.1875</v>
      </c>
      <c r="T74" s="8">
        <f>2205*R74/(area!E24*2.471)</f>
        <v>84.861442765487567</v>
      </c>
      <c r="U74" s="8">
        <f>2205*S74/(area!E24*2.471)</f>
        <v>29.253206583108781</v>
      </c>
    </row>
    <row r="75" spans="1:21" x14ac:dyDescent="0.2">
      <c r="A75" s="7">
        <f t="shared" si="2"/>
        <v>1986</v>
      </c>
      <c r="B75" s="7">
        <f t="shared" si="7"/>
        <v>27508.95</v>
      </c>
      <c r="C75" s="7">
        <f t="shared" si="7"/>
        <v>3302.5</v>
      </c>
      <c r="D75" s="7">
        <f t="shared" si="7"/>
        <v>285.755</v>
      </c>
      <c r="E75" s="7">
        <f t="shared" si="7"/>
        <v>3128</v>
      </c>
      <c r="F75" s="7">
        <f t="shared" si="7"/>
        <v>70241.399999999994</v>
      </c>
      <c r="G75" s="7">
        <f t="shared" si="7"/>
        <v>35614.425000000003</v>
      </c>
      <c r="H75" s="7">
        <f t="shared" si="7"/>
        <v>1091.25</v>
      </c>
      <c r="I75" s="7">
        <f t="shared" si="7"/>
        <v>15843.375</v>
      </c>
      <c r="J75" s="7">
        <f t="shared" si="7"/>
        <v>10695.6</v>
      </c>
      <c r="K75" s="7">
        <f t="shared" si="7"/>
        <v>952.54</v>
      </c>
      <c r="L75" s="7">
        <f t="shared" si="7"/>
        <v>1748.75</v>
      </c>
      <c r="M75" s="7">
        <f t="shared" si="7"/>
        <v>54122.75</v>
      </c>
      <c r="N75" s="7">
        <f t="shared" si="7"/>
        <v>46.075000000000003</v>
      </c>
      <c r="O75" s="7">
        <f t="shared" si="7"/>
        <v>268090.875</v>
      </c>
      <c r="P75" s="7">
        <f t="shared" si="7"/>
        <v>20486.724999999999</v>
      </c>
      <c r="Q75" s="7">
        <f t="shared" si="7"/>
        <v>2207.5954648526081</v>
      </c>
      <c r="R75" s="8">
        <f t="shared" si="4"/>
        <v>515366.56546485255</v>
      </c>
      <c r="S75" s="8">
        <f t="shared" si="5"/>
        <v>189819.4375</v>
      </c>
      <c r="T75" s="8">
        <f>2205*R75/(area!E25*2.471)</f>
        <v>87.110677705888193</v>
      </c>
      <c r="U75" s="8">
        <f>2205*S75/(area!E25*2.471)</f>
        <v>32.084541276869423</v>
      </c>
    </row>
    <row r="76" spans="1:21" x14ac:dyDescent="0.2">
      <c r="A76" s="7">
        <f t="shared" si="2"/>
        <v>1987</v>
      </c>
      <c r="B76" s="7">
        <f t="shared" si="7"/>
        <v>25652.55</v>
      </c>
      <c r="C76" s="7">
        <f t="shared" si="7"/>
        <v>6722.5</v>
      </c>
      <c r="D76" s="7">
        <f t="shared" si="7"/>
        <v>269.005</v>
      </c>
      <c r="E76" s="7">
        <f t="shared" si="7"/>
        <v>1720</v>
      </c>
      <c r="F76" s="7">
        <f t="shared" si="7"/>
        <v>83466.600000000006</v>
      </c>
      <c r="G76" s="7">
        <f t="shared" si="7"/>
        <v>37780.224999999999</v>
      </c>
      <c r="H76" s="7">
        <f t="shared" si="7"/>
        <v>1091.25</v>
      </c>
      <c r="I76" s="7">
        <f t="shared" si="7"/>
        <v>16057.125</v>
      </c>
      <c r="J76" s="7">
        <f t="shared" si="7"/>
        <v>11211.6</v>
      </c>
      <c r="K76" s="7">
        <f t="shared" si="7"/>
        <v>952.54</v>
      </c>
      <c r="L76" s="7">
        <f t="shared" si="7"/>
        <v>1496.25</v>
      </c>
      <c r="M76" s="7">
        <f t="shared" si="7"/>
        <v>71167.25</v>
      </c>
      <c r="N76" s="7">
        <f t="shared" si="7"/>
        <v>46.075000000000003</v>
      </c>
      <c r="O76" s="7">
        <f t="shared" si="7"/>
        <v>273299.32500000001</v>
      </c>
      <c r="P76" s="7">
        <f t="shared" si="7"/>
        <v>14529.834999999999</v>
      </c>
      <c r="Q76" s="7">
        <f t="shared" si="7"/>
        <v>2425.4276643990929</v>
      </c>
      <c r="R76" s="8">
        <f t="shared" si="4"/>
        <v>547887.55766439915</v>
      </c>
      <c r="S76" s="8">
        <f t="shared" si="5"/>
        <v>211178.16250000001</v>
      </c>
      <c r="T76" s="8">
        <f>2205*R76/(area!E26*2.471)</f>
        <v>93.593861244377948</v>
      </c>
      <c r="U76" s="8">
        <f>2205*S76/(area!E26*2.471)</f>
        <v>36.074883180636967</v>
      </c>
    </row>
    <row r="77" spans="1:21" x14ac:dyDescent="0.2">
      <c r="A77" s="7">
        <f t="shared" si="2"/>
        <v>1988</v>
      </c>
      <c r="B77" s="7">
        <f t="shared" si="7"/>
        <v>21347.55</v>
      </c>
      <c r="C77" s="7">
        <f t="shared" si="7"/>
        <v>4162.5</v>
      </c>
      <c r="D77" s="7">
        <f t="shared" si="7"/>
        <v>222.77500000000001</v>
      </c>
      <c r="E77" s="7">
        <f t="shared" si="7"/>
        <v>1646.4</v>
      </c>
      <c r="F77" s="7">
        <f t="shared" si="7"/>
        <v>63939</v>
      </c>
      <c r="G77" s="7">
        <f t="shared" si="7"/>
        <v>27570.095000000005</v>
      </c>
      <c r="H77" s="7">
        <f t="shared" si="7"/>
        <v>1091.25</v>
      </c>
      <c r="I77" s="7">
        <f t="shared" si="7"/>
        <v>11770.875</v>
      </c>
      <c r="J77" s="7">
        <f t="shared" si="7"/>
        <v>10870.8</v>
      </c>
      <c r="K77" s="7">
        <f t="shared" si="7"/>
        <v>952.54</v>
      </c>
      <c r="L77" s="7">
        <f t="shared" si="7"/>
        <v>1273.75</v>
      </c>
      <c r="M77" s="7">
        <f t="shared" si="7"/>
        <v>64726.75</v>
      </c>
      <c r="N77" s="7">
        <f t="shared" si="7"/>
        <v>46.075000000000003</v>
      </c>
      <c r="O77" s="7">
        <f t="shared" si="7"/>
        <v>241734.67499999999</v>
      </c>
      <c r="P77" s="7">
        <f t="shared" si="7"/>
        <v>21973.025000000001</v>
      </c>
      <c r="Q77" s="7">
        <f t="shared" si="7"/>
        <v>2087.7224489795917</v>
      </c>
      <c r="R77" s="8">
        <f t="shared" si="4"/>
        <v>475415.78244897968</v>
      </c>
      <c r="S77" s="8">
        <f t="shared" si="5"/>
        <v>187675.33749999999</v>
      </c>
      <c r="T77" s="8">
        <f>2205*R77/(area!E27*2.471)</f>
        <v>80.29114612585046</v>
      </c>
      <c r="U77" s="8">
        <f>2205*S77/(area!E27*2.471)</f>
        <v>31.695767165760703</v>
      </c>
    </row>
    <row r="78" spans="1:21" x14ac:dyDescent="0.2">
      <c r="A78" s="7">
        <f t="shared" si="2"/>
        <v>1989</v>
      </c>
      <c r="B78" s="7">
        <f t="shared" si="7"/>
        <v>22744.05</v>
      </c>
      <c r="C78" s="7">
        <f t="shared" si="7"/>
        <v>4772.5</v>
      </c>
      <c r="D78" s="7">
        <f t="shared" si="7"/>
        <v>209.375</v>
      </c>
      <c r="E78" s="7">
        <f t="shared" si="7"/>
        <v>1572.8</v>
      </c>
      <c r="F78" s="7">
        <f t="shared" si="7"/>
        <v>77515.8</v>
      </c>
      <c r="G78" s="7">
        <f t="shared" si="7"/>
        <v>28515.305000000004</v>
      </c>
      <c r="H78" s="7">
        <f t="shared" si="7"/>
        <v>1091.25</v>
      </c>
      <c r="I78" s="7">
        <f t="shared" si="7"/>
        <v>13001.625</v>
      </c>
      <c r="J78" s="7">
        <f t="shared" si="7"/>
        <v>12862.8</v>
      </c>
      <c r="K78" s="7">
        <f t="shared" si="7"/>
        <v>952.54</v>
      </c>
      <c r="L78" s="7">
        <f t="shared" si="7"/>
        <v>1591.25</v>
      </c>
      <c r="M78" s="7">
        <f t="shared" si="7"/>
        <v>68362.25</v>
      </c>
      <c r="N78" s="7">
        <f t="shared" si="7"/>
        <v>46.075000000000003</v>
      </c>
      <c r="O78" s="7">
        <f t="shared" si="7"/>
        <v>255692.77499999999</v>
      </c>
      <c r="P78" s="7">
        <f t="shared" si="7"/>
        <v>21009.435000000001</v>
      </c>
      <c r="Q78" s="7">
        <f t="shared" si="7"/>
        <v>2176.3936507936505</v>
      </c>
      <c r="R78" s="8">
        <f t="shared" si="4"/>
        <v>512116.22365079366</v>
      </c>
      <c r="S78" s="8">
        <f t="shared" si="5"/>
        <v>198594.88750000001</v>
      </c>
      <c r="T78" s="8">
        <f>2205*R78/(area!E28*2.471)</f>
        <v>87.270142879288073</v>
      </c>
      <c r="U78" s="8">
        <f>2205*S78/(area!E28*2.471)</f>
        <v>33.842716568649919</v>
      </c>
    </row>
    <row r="79" spans="1:21" x14ac:dyDescent="0.2">
      <c r="A79" s="7">
        <f t="shared" si="2"/>
        <v>1990</v>
      </c>
      <c r="B79" s="7">
        <f t="shared" si="7"/>
        <v>23006.55</v>
      </c>
      <c r="C79" s="7">
        <f t="shared" si="7"/>
        <v>6202.5</v>
      </c>
      <c r="D79" s="7">
        <f t="shared" si="7"/>
        <v>222.10499999999999</v>
      </c>
      <c r="E79" s="7">
        <f t="shared" si="7"/>
        <v>2155.1999999999998</v>
      </c>
      <c r="F79" s="7">
        <f t="shared" si="7"/>
        <v>82834.2</v>
      </c>
      <c r="G79" s="7">
        <f t="shared" si="7"/>
        <v>30545.375000000004</v>
      </c>
      <c r="H79" s="7">
        <f t="shared" si="7"/>
        <v>1091.25</v>
      </c>
      <c r="I79" s="7">
        <f t="shared" si="7"/>
        <v>12551.625</v>
      </c>
      <c r="J79" s="7">
        <f t="shared" si="7"/>
        <v>11365.2</v>
      </c>
      <c r="K79" s="7">
        <f t="shared" si="7"/>
        <v>952.54</v>
      </c>
      <c r="L79" s="7">
        <f t="shared" si="7"/>
        <v>1686.25</v>
      </c>
      <c r="M79" s="7">
        <f t="shared" si="7"/>
        <v>70749.25</v>
      </c>
      <c r="N79" s="7">
        <f t="shared" si="7"/>
        <v>46.075000000000003</v>
      </c>
      <c r="O79" s="7">
        <f t="shared" si="7"/>
        <v>268381.42499999999</v>
      </c>
      <c r="P79" s="7">
        <f t="shared" si="7"/>
        <v>26630.654999999999</v>
      </c>
      <c r="Q79" s="7">
        <f t="shared" si="7"/>
        <v>2371.2961451247161</v>
      </c>
      <c r="R79" s="8">
        <f t="shared" si="4"/>
        <v>540791.49614512478</v>
      </c>
      <c r="S79" s="8">
        <f t="shared" si="5"/>
        <v>208041.21249999999</v>
      </c>
      <c r="T79" s="8">
        <f>2205*R79/(area!E29*2.471)</f>
        <v>93.976137213368773</v>
      </c>
      <c r="U79" s="8">
        <f>2205*S79/(area!E29*2.471)</f>
        <v>36.152398237210818</v>
      </c>
    </row>
    <row r="80" spans="1:21" x14ac:dyDescent="0.2">
      <c r="A80" s="7">
        <f t="shared" si="2"/>
        <v>1991</v>
      </c>
      <c r="B80" s="7">
        <f t="shared" si="7"/>
        <v>21565.95</v>
      </c>
      <c r="C80" s="7">
        <f t="shared" si="7"/>
        <v>8017.5</v>
      </c>
      <c r="D80" s="7">
        <f t="shared" si="7"/>
        <v>202.005</v>
      </c>
      <c r="E80" s="7">
        <f t="shared" si="7"/>
        <v>2228.8000000000002</v>
      </c>
      <c r="F80" s="7">
        <f t="shared" si="7"/>
        <v>86436.6</v>
      </c>
      <c r="G80" s="7">
        <f t="shared" si="7"/>
        <v>22211.455000000002</v>
      </c>
      <c r="H80" s="7">
        <f t="shared" si="7"/>
        <v>1091.25</v>
      </c>
      <c r="I80" s="7">
        <f t="shared" si="7"/>
        <v>11046.375</v>
      </c>
      <c r="J80" s="7">
        <f t="shared" si="7"/>
        <v>8149.2</v>
      </c>
      <c r="K80" s="7">
        <f t="shared" si="7"/>
        <v>952.54</v>
      </c>
      <c r="L80" s="7">
        <f t="shared" si="7"/>
        <v>1771.25</v>
      </c>
      <c r="M80" s="7">
        <f t="shared" si="7"/>
        <v>81303.75</v>
      </c>
      <c r="N80" s="7">
        <f t="shared" si="7"/>
        <v>46.075000000000003</v>
      </c>
      <c r="O80" s="7">
        <f t="shared" si="7"/>
        <v>219799.125</v>
      </c>
      <c r="P80" s="7">
        <f t="shared" si="7"/>
        <v>12611.004999999999</v>
      </c>
      <c r="Q80" s="7">
        <f t="shared" si="7"/>
        <v>2149.5455782312924</v>
      </c>
      <c r="R80" s="8">
        <f t="shared" si="4"/>
        <v>479582.42557823128</v>
      </c>
      <c r="S80" s="8">
        <f t="shared" si="5"/>
        <v>195212.0625</v>
      </c>
      <c r="T80" s="8">
        <f>2205*R80/(area!E30*2.471)</f>
        <v>83.71821705966515</v>
      </c>
      <c r="U80" s="8">
        <f>2205*S80/(area!E30*2.471)</f>
        <v>34.077157438234813</v>
      </c>
    </row>
    <row r="81" spans="1:21" x14ac:dyDescent="0.2">
      <c r="A81" s="7">
        <f t="shared" si="2"/>
        <v>1992</v>
      </c>
      <c r="B81" s="7">
        <f t="shared" si="7"/>
        <v>25528.65</v>
      </c>
      <c r="C81" s="7">
        <f t="shared" si="7"/>
        <v>3752.5</v>
      </c>
      <c r="D81" s="7">
        <f t="shared" si="7"/>
        <v>190.95</v>
      </c>
      <c r="E81" s="7">
        <f t="shared" si="7"/>
        <v>1720</v>
      </c>
      <c r="F81" s="7">
        <f t="shared" si="7"/>
        <v>58251</v>
      </c>
      <c r="G81" s="7">
        <f t="shared" si="7"/>
        <v>20753.705000000002</v>
      </c>
      <c r="H81" s="7">
        <f t="shared" si="7"/>
        <v>1091.25</v>
      </c>
      <c r="I81" s="7">
        <f t="shared" si="7"/>
        <v>11165.625</v>
      </c>
      <c r="J81" s="7">
        <f t="shared" si="7"/>
        <v>11463.6</v>
      </c>
      <c r="K81" s="7">
        <f t="shared" si="7"/>
        <v>952.54</v>
      </c>
      <c r="L81" s="7">
        <f t="shared" si="7"/>
        <v>1341.25</v>
      </c>
      <c r="M81" s="7">
        <f t="shared" si="7"/>
        <v>80797.75</v>
      </c>
      <c r="N81" s="7">
        <f t="shared" si="7"/>
        <v>46.075000000000003</v>
      </c>
      <c r="O81" s="7">
        <f t="shared" si="7"/>
        <v>215230.27499999999</v>
      </c>
      <c r="P81" s="7">
        <f t="shared" si="7"/>
        <v>24641.685000000001</v>
      </c>
      <c r="Q81" s="7">
        <f t="shared" si="7"/>
        <v>2752.393650793651</v>
      </c>
      <c r="R81" s="8">
        <f t="shared" si="4"/>
        <v>459679.24865079368</v>
      </c>
      <c r="S81" s="8">
        <f t="shared" si="5"/>
        <v>190289.13750000001</v>
      </c>
      <c r="T81" s="8">
        <f>2205*R81/(area!E31*2.471)</f>
        <v>82.973896062003462</v>
      </c>
      <c r="U81" s="8">
        <f>2205*S81/(area!E31*2.471)</f>
        <v>34.347931004054963</v>
      </c>
    </row>
    <row r="82" spans="1:21" x14ac:dyDescent="0.2">
      <c r="A82" s="7">
        <f t="shared" si="2"/>
        <v>1993</v>
      </c>
      <c r="B82" s="7">
        <f t="shared" si="7"/>
        <v>20161.05</v>
      </c>
      <c r="C82" s="7">
        <f t="shared" si="7"/>
        <v>6247.5</v>
      </c>
      <c r="D82" s="7">
        <f t="shared" si="7"/>
        <v>193.29499999999999</v>
      </c>
      <c r="E82" s="7">
        <f t="shared" si="7"/>
        <v>2011.2</v>
      </c>
      <c r="F82" s="7">
        <f t="shared" si="7"/>
        <v>80645.399999999994</v>
      </c>
      <c r="G82" s="7">
        <f t="shared" si="7"/>
        <v>22264.375</v>
      </c>
      <c r="H82" s="7">
        <f t="shared" si="7"/>
        <v>1091.25</v>
      </c>
      <c r="I82" s="7">
        <f t="shared" si="7"/>
        <v>12254.625</v>
      </c>
      <c r="J82" s="7">
        <f t="shared" si="7"/>
        <v>9368.4</v>
      </c>
      <c r="K82" s="7">
        <f t="shared" si="7"/>
        <v>952.54</v>
      </c>
      <c r="L82" s="7">
        <f t="shared" si="7"/>
        <v>1293.75</v>
      </c>
      <c r="M82" s="7">
        <f t="shared" si="7"/>
        <v>107395.75</v>
      </c>
      <c r="N82" s="7">
        <f t="shared" si="7"/>
        <v>46.075000000000003</v>
      </c>
      <c r="O82" s="7">
        <f t="shared" si="7"/>
        <v>274664.32500000001</v>
      </c>
      <c r="P82" s="7">
        <f t="shared" si="7"/>
        <v>13668.115</v>
      </c>
      <c r="Q82" s="7">
        <f t="shared" si="7"/>
        <v>2361.8630385487527</v>
      </c>
      <c r="R82" s="8">
        <f t="shared" si="4"/>
        <v>554619.51303854876</v>
      </c>
      <c r="S82" s="8">
        <f t="shared" si="5"/>
        <v>247851.66250000001</v>
      </c>
      <c r="T82" s="8">
        <f>2205*R82/(area!E32*2.471)</f>
        <v>94.112342244510003</v>
      </c>
      <c r="U82" s="8">
        <f>2205*S82/(area!E32*2.471)</f>
        <v>42.057482541999065</v>
      </c>
    </row>
    <row r="83" spans="1:21" x14ac:dyDescent="0.2">
      <c r="A83" s="7">
        <f t="shared" si="2"/>
        <v>1994</v>
      </c>
      <c r="B83" s="7">
        <f t="shared" si="7"/>
        <v>17021.55</v>
      </c>
      <c r="C83" s="7">
        <f t="shared" si="7"/>
        <v>6232.5</v>
      </c>
      <c r="D83" s="7">
        <f t="shared" si="7"/>
        <v>187.26499999999999</v>
      </c>
      <c r="E83" s="7">
        <f t="shared" si="7"/>
        <v>2228.8000000000002</v>
      </c>
      <c r="F83" s="7">
        <f t="shared" si="7"/>
        <v>84883.8</v>
      </c>
      <c r="G83" s="7">
        <f t="shared" si="7"/>
        <v>19257.735000000001</v>
      </c>
      <c r="H83" s="7">
        <f t="shared" si="7"/>
        <v>1091.25</v>
      </c>
      <c r="I83" s="7">
        <f t="shared" si="7"/>
        <v>10645.875</v>
      </c>
      <c r="J83" s="7">
        <f t="shared" si="7"/>
        <v>7378.8</v>
      </c>
      <c r="K83" s="7">
        <f t="shared" si="7"/>
        <v>952.54</v>
      </c>
      <c r="L83" s="7">
        <f t="shared" si="7"/>
        <v>1803.75</v>
      </c>
      <c r="M83" s="7">
        <f t="shared" si="7"/>
        <v>124610.75</v>
      </c>
      <c r="N83" s="7">
        <f t="shared" si="7"/>
        <v>141.07499999999999</v>
      </c>
      <c r="O83" s="7">
        <f t="shared" si="7"/>
        <v>249786.22500000001</v>
      </c>
      <c r="P83" s="7">
        <f t="shared" si="7"/>
        <v>23203.814999999999</v>
      </c>
      <c r="Q83" s="7">
        <f t="shared" si="7"/>
        <v>2477.9628117913835</v>
      </c>
      <c r="R83" s="8">
        <f t="shared" si="4"/>
        <v>551903.69281179132</v>
      </c>
      <c r="S83" s="8">
        <f t="shared" si="5"/>
        <v>252620.11249999999</v>
      </c>
      <c r="T83" s="8">
        <f>2205*R83/(area!E33*2.471)</f>
        <v>93.388824776173706</v>
      </c>
      <c r="U83" s="8">
        <f>2205*S83/(area!E33*2.471)</f>
        <v>42.74639892515637</v>
      </c>
    </row>
    <row r="84" spans="1:21" x14ac:dyDescent="0.2">
      <c r="A84" s="7">
        <f t="shared" si="2"/>
        <v>1995</v>
      </c>
      <c r="B84" s="7">
        <f t="shared" si="7"/>
        <v>16637.25</v>
      </c>
      <c r="C84" s="7">
        <f t="shared" si="7"/>
        <v>7717.5</v>
      </c>
      <c r="D84" s="7">
        <f t="shared" si="7"/>
        <v>212.72499999999999</v>
      </c>
      <c r="E84" s="7">
        <f t="shared" si="7"/>
        <v>2881.6</v>
      </c>
      <c r="F84" s="7">
        <f t="shared" si="7"/>
        <v>86223</v>
      </c>
      <c r="G84" s="7">
        <f t="shared" si="7"/>
        <v>19845.735000000001</v>
      </c>
      <c r="H84" s="7">
        <f t="shared" si="7"/>
        <v>1091.25</v>
      </c>
      <c r="I84" s="7">
        <f t="shared" si="7"/>
        <v>10780.875</v>
      </c>
      <c r="J84" s="7">
        <f t="shared" si="7"/>
        <v>6966</v>
      </c>
      <c r="K84" s="7">
        <f t="shared" si="7"/>
        <v>952.54</v>
      </c>
      <c r="L84" s="7">
        <f t="shared" si="7"/>
        <v>1798.75</v>
      </c>
      <c r="M84" s="7">
        <f t="shared" si="7"/>
        <v>127349.75</v>
      </c>
      <c r="N84" s="7">
        <f t="shared" si="7"/>
        <v>156.38055555555553</v>
      </c>
      <c r="O84" s="7">
        <f t="shared" si="7"/>
        <v>248198.92499999999</v>
      </c>
      <c r="P84" s="7">
        <f t="shared" si="7"/>
        <v>24903.875</v>
      </c>
      <c r="Q84" s="7">
        <f t="shared" si="7"/>
        <v>2622.361904761905</v>
      </c>
      <c r="R84" s="8">
        <f t="shared" si="4"/>
        <v>558338.51746031747</v>
      </c>
      <c r="S84" s="8">
        <f t="shared" si="5"/>
        <v>255307.96249999999</v>
      </c>
      <c r="T84" s="8">
        <f>2205*R84/(area!E34*2.471)</f>
        <v>94.451856192348515</v>
      </c>
      <c r="U84" s="8">
        <f>2205*S84/(area!E34*2.471)</f>
        <v>43.189409658676063</v>
      </c>
    </row>
    <row r="85" spans="1:21" x14ac:dyDescent="0.2">
      <c r="A85" s="7">
        <f t="shared" si="2"/>
        <v>1996</v>
      </c>
      <c r="B85" s="7">
        <f t="shared" si="7"/>
        <v>16194.15</v>
      </c>
      <c r="C85" s="7">
        <f t="shared" si="7"/>
        <v>4912.5</v>
      </c>
      <c r="D85" s="7">
        <f t="shared" si="7"/>
        <v>209.375</v>
      </c>
      <c r="E85" s="7">
        <f t="shared" si="7"/>
        <v>2420.8000000000002</v>
      </c>
      <c r="F85" s="7">
        <f t="shared" si="7"/>
        <v>88853.4</v>
      </c>
      <c r="G85" s="7">
        <f t="shared" si="7"/>
        <v>21413.735000000001</v>
      </c>
      <c r="H85" s="7">
        <f t="shared" si="7"/>
        <v>1091.25</v>
      </c>
      <c r="I85" s="7">
        <f t="shared" si="7"/>
        <v>9124.875</v>
      </c>
      <c r="J85" s="7">
        <f t="shared" si="7"/>
        <v>6910.8</v>
      </c>
      <c r="K85" s="7">
        <f t="shared" si="7"/>
        <v>952.54</v>
      </c>
      <c r="L85" s="7">
        <f t="shared" si="7"/>
        <v>1681.25</v>
      </c>
      <c r="M85" s="7">
        <f t="shared" si="7"/>
        <v>120414.25</v>
      </c>
      <c r="N85" s="7">
        <f t="shared" si="7"/>
        <v>171.6861111111111</v>
      </c>
      <c r="O85" s="7">
        <f t="shared" si="7"/>
        <v>225723.22500000001</v>
      </c>
      <c r="P85" s="7">
        <f t="shared" si="7"/>
        <v>16356.815000000001</v>
      </c>
      <c r="Q85" s="7">
        <f t="shared" si="7"/>
        <v>2639.1963718820866</v>
      </c>
      <c r="R85" s="8">
        <f t="shared" si="4"/>
        <v>519069.84748299321</v>
      </c>
      <c r="S85" s="8">
        <f t="shared" si="5"/>
        <v>235732.11249999999</v>
      </c>
      <c r="T85" s="8">
        <f>2205*R85/(area!E35*2.471)</f>
        <v>86.623143828908212</v>
      </c>
      <c r="U85" s="8">
        <f>2205*S85/(area!E35*2.471)</f>
        <v>39.339323571186448</v>
      </c>
    </row>
    <row r="86" spans="1:21" x14ac:dyDescent="0.2">
      <c r="A86" s="7">
        <f t="shared" si="2"/>
        <v>1997</v>
      </c>
      <c r="B86" s="7">
        <f t="shared" si="7"/>
        <v>18506.25</v>
      </c>
      <c r="C86" s="7">
        <f t="shared" si="7"/>
        <v>5412.5</v>
      </c>
      <c r="D86" s="7">
        <f t="shared" si="7"/>
        <v>200.66499999999999</v>
      </c>
      <c r="E86" s="7">
        <f t="shared" si="7"/>
        <v>2868.8</v>
      </c>
      <c r="F86" s="7">
        <f t="shared" si="7"/>
        <v>84365.4</v>
      </c>
      <c r="G86" s="7">
        <f t="shared" si="7"/>
        <v>22388.834999999999</v>
      </c>
      <c r="H86" s="7">
        <f t="shared" si="7"/>
        <v>1091.25</v>
      </c>
      <c r="I86" s="7">
        <f t="shared" si="7"/>
        <v>10517.625</v>
      </c>
      <c r="J86" s="7">
        <f t="shared" si="7"/>
        <v>7666.8</v>
      </c>
      <c r="K86" s="7">
        <f t="shared" si="7"/>
        <v>952.54</v>
      </c>
      <c r="L86" s="7">
        <f t="shared" si="7"/>
        <v>1866.25</v>
      </c>
      <c r="M86" s="7">
        <f t="shared" si="7"/>
        <v>151593.75</v>
      </c>
      <c r="N86" s="7">
        <f t="shared" si="7"/>
        <v>186.99166666666662</v>
      </c>
      <c r="O86" s="7">
        <f t="shared" si="7"/>
        <v>209056.57500000001</v>
      </c>
      <c r="P86" s="7">
        <f t="shared" si="7"/>
        <v>15947.665000000001</v>
      </c>
      <c r="Q86" s="7">
        <f t="shared" si="7"/>
        <v>2659.3687074829936</v>
      </c>
      <c r="R86" s="8">
        <f t="shared" si="4"/>
        <v>535281.26537414955</v>
      </c>
      <c r="S86" s="8">
        <f t="shared" si="5"/>
        <v>258828.28750000001</v>
      </c>
      <c r="T86" s="8">
        <f>2205*R86/(area!E36*2.471)</f>
        <v>88.085436253769288</v>
      </c>
      <c r="U86" s="8">
        <f>2205*S86/(area!E36*2.471)</f>
        <v>42.592565991110348</v>
      </c>
    </row>
    <row r="87" spans="1:21" x14ac:dyDescent="0.2">
      <c r="A87" s="7">
        <f t="shared" si="2"/>
        <v>1998</v>
      </c>
      <c r="B87" s="7">
        <f t="shared" si="7"/>
        <v>17435.25</v>
      </c>
      <c r="C87" s="7">
        <f t="shared" si="7"/>
        <v>4592.5</v>
      </c>
      <c r="D87" s="7">
        <f t="shared" si="7"/>
        <v>188.60499999999999</v>
      </c>
      <c r="E87" s="7">
        <f t="shared" si="7"/>
        <v>3182.4</v>
      </c>
      <c r="F87" s="7">
        <f t="shared" si="7"/>
        <v>104812.2</v>
      </c>
      <c r="G87" s="7">
        <f t="shared" si="7"/>
        <v>24904.985000000001</v>
      </c>
      <c r="H87" s="7">
        <f t="shared" si="7"/>
        <v>1091.25</v>
      </c>
      <c r="I87" s="7">
        <f t="shared" si="7"/>
        <v>9802.125</v>
      </c>
      <c r="J87" s="7">
        <f t="shared" si="7"/>
        <v>7568.4</v>
      </c>
      <c r="K87" s="7">
        <f t="shared" si="7"/>
        <v>952.54</v>
      </c>
      <c r="L87" s="7">
        <f t="shared" si="7"/>
        <v>2041.25</v>
      </c>
      <c r="M87" s="7">
        <f t="shared" si="7"/>
        <v>151511.25</v>
      </c>
      <c r="N87" s="7">
        <f t="shared" si="7"/>
        <v>202.29722222222222</v>
      </c>
      <c r="O87" s="7">
        <f t="shared" si="7"/>
        <v>172774.875</v>
      </c>
      <c r="P87" s="7">
        <f t="shared" si="7"/>
        <v>23489.384999999998</v>
      </c>
      <c r="Q87" s="7">
        <f t="shared" si="7"/>
        <v>2723.2235827664399</v>
      </c>
      <c r="R87" s="8">
        <f t="shared" si="4"/>
        <v>527272.5358049887</v>
      </c>
      <c r="S87" s="8">
        <f t="shared" si="5"/>
        <v>240194.9375</v>
      </c>
      <c r="T87" s="8">
        <f>2205*R87/(area!E37*2.471)</f>
        <v>86.499698832354156</v>
      </c>
      <c r="U87" s="8">
        <f>2205*S87/(area!E37*2.471)</f>
        <v>39.404270740341403</v>
      </c>
    </row>
    <row r="88" spans="1:21" x14ac:dyDescent="0.2">
      <c r="A88" s="7">
        <f t="shared" si="2"/>
        <v>1999</v>
      </c>
      <c r="B88" s="7">
        <f t="shared" si="7"/>
        <v>17500.349999999999</v>
      </c>
      <c r="C88" s="7">
        <f t="shared" si="7"/>
        <v>7222.5</v>
      </c>
      <c r="D88" s="7">
        <f t="shared" si="7"/>
        <v>187.935</v>
      </c>
      <c r="E88" s="7">
        <f t="shared" si="7"/>
        <v>3380.8</v>
      </c>
      <c r="F88" s="7">
        <f t="shared" si="7"/>
        <v>107003.4</v>
      </c>
      <c r="G88" s="7">
        <f t="shared" si="7"/>
        <v>27914.565000000002</v>
      </c>
      <c r="H88" s="7">
        <f t="shared" si="7"/>
        <v>1091.25</v>
      </c>
      <c r="I88" s="7">
        <f t="shared" si="7"/>
        <v>8996.625</v>
      </c>
      <c r="J88" s="7">
        <f t="shared" si="7"/>
        <v>7436.4</v>
      </c>
      <c r="K88" s="7">
        <f t="shared" si="7"/>
        <v>952.54</v>
      </c>
      <c r="L88" s="7">
        <f t="shared" si="7"/>
        <v>2271.25</v>
      </c>
      <c r="M88" s="7">
        <f t="shared" si="7"/>
        <v>153986.25</v>
      </c>
      <c r="N88" s="7">
        <f t="shared" si="7"/>
        <v>217.60277777777779</v>
      </c>
      <c r="O88" s="7">
        <f t="shared" si="7"/>
        <v>181532.32500000001</v>
      </c>
      <c r="P88" s="7">
        <f t="shared" si="7"/>
        <v>27089.904999999999</v>
      </c>
      <c r="Q88" s="7">
        <f t="shared" si="7"/>
        <v>2671.5591836734693</v>
      </c>
      <c r="R88" s="8">
        <f t="shared" si="4"/>
        <v>549455.25696145126</v>
      </c>
      <c r="S88" s="8">
        <f t="shared" si="5"/>
        <v>248363.66250000001</v>
      </c>
      <c r="T88" s="8">
        <f>2205*R88/(area!E38*2.471)</f>
        <v>90.408096407600667</v>
      </c>
      <c r="U88" s="8">
        <f>2205*S88/(area!E38*2.471)</f>
        <v>40.866086289934486</v>
      </c>
    </row>
    <row r="89" spans="1:21" x14ac:dyDescent="0.2">
      <c r="A89" s="7">
        <f t="shared" si="2"/>
        <v>2000</v>
      </c>
      <c r="B89" s="7">
        <f t="shared" si="7"/>
        <v>16238.25</v>
      </c>
      <c r="C89" s="7">
        <f t="shared" si="7"/>
        <v>4737.5</v>
      </c>
      <c r="D89" s="7">
        <f t="shared" si="7"/>
        <v>187.935</v>
      </c>
      <c r="E89" s="7">
        <f t="shared" si="7"/>
        <v>2347.1999999999998</v>
      </c>
      <c r="F89" s="7">
        <f t="shared" si="7"/>
        <v>80094.600000000006</v>
      </c>
      <c r="G89" s="7">
        <f t="shared" si="7"/>
        <v>22549.064999999999</v>
      </c>
      <c r="H89" s="7">
        <f t="shared" si="7"/>
        <v>1091.25</v>
      </c>
      <c r="I89" s="7">
        <f t="shared" si="7"/>
        <v>7752.375</v>
      </c>
      <c r="J89" s="7">
        <f t="shared" si="7"/>
        <v>6826.8</v>
      </c>
      <c r="K89" s="7">
        <f t="shared" si="7"/>
        <v>952.54</v>
      </c>
      <c r="L89" s="7">
        <f t="shared" si="7"/>
        <v>2208.75</v>
      </c>
      <c r="M89" s="7">
        <f t="shared" si="7"/>
        <v>149740.25</v>
      </c>
      <c r="N89" s="7">
        <f t="shared" si="7"/>
        <v>232.9083333333333</v>
      </c>
      <c r="O89" s="7">
        <f t="shared" si="7"/>
        <v>184114.125</v>
      </c>
      <c r="P89" s="7">
        <f t="shared" si="7"/>
        <v>26839.404999999999</v>
      </c>
      <c r="Q89" s="7">
        <f t="shared" ref="Q89" si="8">Q$55*Q39/1000</f>
        <v>2693.0376417233556</v>
      </c>
      <c r="R89" s="8">
        <f t="shared" si="4"/>
        <v>508605.99097505672</v>
      </c>
      <c r="S89" s="8">
        <f t="shared" si="5"/>
        <v>244166.0625</v>
      </c>
      <c r="T89" s="8">
        <f>2205*R89/(area!E39*2.471)</f>
        <v>84.501158872606979</v>
      </c>
      <c r="U89" s="8">
        <f>2205*S89/(area!E39*2.471)</f>
        <v>40.566402293171656</v>
      </c>
    </row>
    <row r="90" spans="1:21" x14ac:dyDescent="0.2">
      <c r="A90" s="7">
        <f t="shared" si="2"/>
        <v>2001</v>
      </c>
      <c r="B90" s="7">
        <f t="shared" ref="B90:Q102" si="9">B$55*B40/1000</f>
        <v>20345.849999999999</v>
      </c>
      <c r="C90" s="7">
        <f t="shared" si="9"/>
        <v>4697.5</v>
      </c>
      <c r="D90" s="7">
        <f t="shared" si="9"/>
        <v>187.935</v>
      </c>
      <c r="E90" s="7">
        <f t="shared" si="9"/>
        <v>2020.8</v>
      </c>
      <c r="F90" s="7">
        <f t="shared" si="9"/>
        <v>97683</v>
      </c>
      <c r="G90" s="7">
        <f t="shared" si="9"/>
        <v>21988.994999999999</v>
      </c>
      <c r="H90" s="7">
        <f t="shared" si="9"/>
        <v>1091.25</v>
      </c>
      <c r="I90" s="7">
        <f t="shared" si="9"/>
        <v>7945.875</v>
      </c>
      <c r="J90" s="7">
        <f t="shared" si="9"/>
        <v>8108.4</v>
      </c>
      <c r="K90" s="7">
        <f t="shared" si="9"/>
        <v>952.54</v>
      </c>
      <c r="L90" s="7">
        <f t="shared" si="9"/>
        <v>2076.25</v>
      </c>
      <c r="M90" s="7">
        <f t="shared" si="9"/>
        <v>89009.25</v>
      </c>
      <c r="N90" s="7">
        <f t="shared" si="9"/>
        <v>248.21388888888885</v>
      </c>
      <c r="O90" s="7">
        <f t="shared" si="9"/>
        <v>160638.07500000001</v>
      </c>
      <c r="P90" s="7">
        <f t="shared" si="9"/>
        <v>22943.294999999998</v>
      </c>
      <c r="Q90" s="7">
        <f t="shared" si="9"/>
        <v>2760.5206349206351</v>
      </c>
      <c r="R90" s="8">
        <f t="shared" si="4"/>
        <v>442697.74952380953</v>
      </c>
      <c r="S90" s="8">
        <f t="shared" si="5"/>
        <v>171677.03750000001</v>
      </c>
      <c r="T90" s="8">
        <f>2205*R90/(area!E40*2.471)</f>
        <v>71.629134794116055</v>
      </c>
      <c r="U90" s="8">
        <f>2205*S90/(area!E40*2.471)</f>
        <v>27.777592439467881</v>
      </c>
    </row>
    <row r="91" spans="1:21" x14ac:dyDescent="0.2">
      <c r="A91" s="7">
        <f t="shared" si="2"/>
        <v>2002</v>
      </c>
      <c r="B91" s="7">
        <f t="shared" si="9"/>
        <v>19226.55</v>
      </c>
      <c r="C91" s="7">
        <f t="shared" si="9"/>
        <v>8402.5</v>
      </c>
      <c r="D91" s="7">
        <f t="shared" si="9"/>
        <v>196.64500000000001</v>
      </c>
      <c r="E91" s="7">
        <f t="shared" si="9"/>
        <v>2606.4</v>
      </c>
      <c r="F91" s="7">
        <f t="shared" si="9"/>
        <v>103331.4</v>
      </c>
      <c r="G91" s="7">
        <f t="shared" si="9"/>
        <v>24758.474999999999</v>
      </c>
      <c r="H91" s="7">
        <f t="shared" si="9"/>
        <v>1091.25</v>
      </c>
      <c r="I91" s="7">
        <f t="shared" si="9"/>
        <v>7027.875</v>
      </c>
      <c r="J91" s="7">
        <f t="shared" si="9"/>
        <v>9541.2000000000007</v>
      </c>
      <c r="K91" s="7">
        <f t="shared" si="9"/>
        <v>952.54</v>
      </c>
      <c r="L91" s="7">
        <f t="shared" si="9"/>
        <v>1871.25</v>
      </c>
      <c r="M91" s="7">
        <f t="shared" si="9"/>
        <v>123439.25</v>
      </c>
      <c r="N91" s="7">
        <f t="shared" si="9"/>
        <v>263.51944444444445</v>
      </c>
      <c r="O91" s="7">
        <f t="shared" si="9"/>
        <v>166070.77499999999</v>
      </c>
      <c r="P91" s="7">
        <f t="shared" si="9"/>
        <v>25742.215</v>
      </c>
      <c r="Q91" s="7">
        <f t="shared" si="9"/>
        <v>2549.9446712018139</v>
      </c>
      <c r="R91" s="8">
        <f t="shared" si="4"/>
        <v>497071.78911564627</v>
      </c>
      <c r="S91" s="8">
        <f t="shared" si="5"/>
        <v>210675.88750000001</v>
      </c>
      <c r="T91" s="8">
        <f>2205*R91/(area!E41*2.471)</f>
        <v>80.178470557398839</v>
      </c>
      <c r="U91" s="8">
        <f>2205*S91/(area!E41*2.471)</f>
        <v>33.982355894960449</v>
      </c>
    </row>
    <row r="92" spans="1:21" x14ac:dyDescent="0.2">
      <c r="A92" s="7">
        <f t="shared" si="2"/>
        <v>2003</v>
      </c>
      <c r="B92" s="7">
        <f t="shared" si="9"/>
        <v>16525.95</v>
      </c>
      <c r="C92" s="7">
        <f t="shared" si="9"/>
        <v>7137.5</v>
      </c>
      <c r="D92" s="7">
        <f t="shared" si="9"/>
        <v>192.625</v>
      </c>
      <c r="E92" s="7">
        <f t="shared" si="9"/>
        <v>2849.6</v>
      </c>
      <c r="F92" s="7">
        <f t="shared" si="9"/>
        <v>109045.8</v>
      </c>
      <c r="G92" s="7">
        <f t="shared" si="9"/>
        <v>27670.055000000004</v>
      </c>
      <c r="H92" s="7">
        <f t="shared" si="9"/>
        <v>1091.25</v>
      </c>
      <c r="I92" s="7">
        <f t="shared" si="9"/>
        <v>6852.375</v>
      </c>
      <c r="J92" s="7">
        <f t="shared" si="9"/>
        <v>10263.6</v>
      </c>
      <c r="K92" s="7">
        <f t="shared" si="9"/>
        <v>952.54</v>
      </c>
      <c r="L92" s="7">
        <f t="shared" si="9"/>
        <v>2206.25</v>
      </c>
      <c r="M92" s="7">
        <f t="shared" si="9"/>
        <v>117834.75</v>
      </c>
      <c r="N92" s="7">
        <f t="shared" si="9"/>
        <v>278.82499999999999</v>
      </c>
      <c r="O92" s="7">
        <f t="shared" si="9"/>
        <v>179248.875</v>
      </c>
      <c r="P92" s="7">
        <f t="shared" si="9"/>
        <v>40319.644999999997</v>
      </c>
      <c r="Q92" s="7">
        <f t="shared" si="9"/>
        <v>3070.7972789115647</v>
      </c>
      <c r="R92" s="8">
        <f t="shared" si="4"/>
        <v>525540.43727891159</v>
      </c>
      <c r="S92" s="8">
        <f t="shared" si="5"/>
        <v>211027.9375</v>
      </c>
      <c r="T92" s="8">
        <f>2205*R92/(area!E42*2.471)</f>
        <v>83.836004925872615</v>
      </c>
      <c r="U92" s="8">
        <f>2205*S92/(area!E42*2.471)</f>
        <v>33.66389711008572</v>
      </c>
    </row>
    <row r="93" spans="1:21" x14ac:dyDescent="0.2">
      <c r="A93" s="7">
        <f t="shared" si="2"/>
        <v>2004</v>
      </c>
      <c r="B93" s="7">
        <f t="shared" si="9"/>
        <v>15368.85</v>
      </c>
      <c r="C93" s="7">
        <f t="shared" si="9"/>
        <v>8482.5</v>
      </c>
      <c r="D93" s="7">
        <f t="shared" si="9"/>
        <v>162.47499999999999</v>
      </c>
      <c r="E93" s="7">
        <f t="shared" si="9"/>
        <v>3256</v>
      </c>
      <c r="F93" s="7">
        <f t="shared" si="9"/>
        <v>105701.4</v>
      </c>
      <c r="G93" s="7">
        <f t="shared" si="9"/>
        <v>30155.335000000003</v>
      </c>
      <c r="H93" s="7">
        <f t="shared" si="9"/>
        <v>1091.25</v>
      </c>
      <c r="I93" s="7">
        <f t="shared" si="9"/>
        <v>6530.625</v>
      </c>
      <c r="J93" s="7">
        <f t="shared" si="9"/>
        <v>9846</v>
      </c>
      <c r="K93" s="7">
        <f t="shared" si="9"/>
        <v>952.54</v>
      </c>
      <c r="L93" s="7">
        <f t="shared" si="9"/>
        <v>2318.75</v>
      </c>
      <c r="M93" s="7">
        <f t="shared" si="9"/>
        <v>166146.75</v>
      </c>
      <c r="N93" s="7">
        <f t="shared" si="9"/>
        <v>294.13055555555559</v>
      </c>
      <c r="O93" s="7">
        <f t="shared" si="9"/>
        <v>181072.125</v>
      </c>
      <c r="P93" s="7">
        <f t="shared" si="9"/>
        <v>31132.974999999999</v>
      </c>
      <c r="Q93" s="7">
        <f t="shared" si="9"/>
        <v>3000.9922902494332</v>
      </c>
      <c r="R93" s="8">
        <f t="shared" si="4"/>
        <v>565512.69784580497</v>
      </c>
      <c r="S93" s="8">
        <f t="shared" si="5"/>
        <v>260924.0625</v>
      </c>
      <c r="T93" s="8">
        <f>2205*R93/(area!E43*2.471)</f>
        <v>90.66699833427964</v>
      </c>
      <c r="U93" s="8">
        <f>2205*S93/(area!E43*2.471)</f>
        <v>41.833192482110178</v>
      </c>
    </row>
    <row r="94" spans="1:21" x14ac:dyDescent="0.2">
      <c r="A94" s="7">
        <f t="shared" si="2"/>
        <v>2005</v>
      </c>
      <c r="B94" s="7">
        <f t="shared" si="9"/>
        <v>13777.05</v>
      </c>
      <c r="C94" s="7">
        <f t="shared" si="9"/>
        <v>11082.5</v>
      </c>
      <c r="D94" s="7">
        <f t="shared" si="9"/>
        <v>162.47499999999999</v>
      </c>
      <c r="E94" s="7">
        <f t="shared" si="9"/>
        <v>2404.8000000000002</v>
      </c>
      <c r="F94" s="7">
        <f t="shared" si="9"/>
        <v>109684.2</v>
      </c>
      <c r="G94" s="7">
        <f t="shared" si="9"/>
        <v>30119.565000000002</v>
      </c>
      <c r="H94" s="7">
        <f t="shared" si="9"/>
        <v>1091.25</v>
      </c>
      <c r="I94" s="7">
        <f t="shared" si="9"/>
        <v>5887.125</v>
      </c>
      <c r="J94" s="7">
        <f t="shared" si="9"/>
        <v>9440.4</v>
      </c>
      <c r="K94" s="7">
        <f t="shared" si="9"/>
        <v>952.54</v>
      </c>
      <c r="L94" s="7">
        <f t="shared" si="9"/>
        <v>2033.75</v>
      </c>
      <c r="M94" s="7">
        <f t="shared" si="9"/>
        <v>171311.25</v>
      </c>
      <c r="N94" s="7">
        <f t="shared" si="9"/>
        <v>309.43611111111113</v>
      </c>
      <c r="O94" s="7">
        <f t="shared" si="9"/>
        <v>175146.07500000001</v>
      </c>
      <c r="P94" s="7">
        <f t="shared" si="9"/>
        <v>32557.485000000001</v>
      </c>
      <c r="Q94" s="7">
        <f t="shared" si="9"/>
        <v>2537.6090702947849</v>
      </c>
      <c r="R94" s="8">
        <f t="shared" si="4"/>
        <v>568497.51018140593</v>
      </c>
      <c r="S94" s="8">
        <f t="shared" si="5"/>
        <v>264425.53749999998</v>
      </c>
      <c r="T94" s="8">
        <f>2205*R94/(area!E44*2.471)</f>
        <v>90.532188030070117</v>
      </c>
      <c r="U94" s="8">
        <f>2205*S94/(area!E44*2.471)</f>
        <v>42.109282894244309</v>
      </c>
    </row>
    <row r="95" spans="1:21" x14ac:dyDescent="0.2">
      <c r="A95" s="7">
        <f t="shared" si="2"/>
        <v>2006</v>
      </c>
      <c r="B95" s="7">
        <f t="shared" si="9"/>
        <v>12945.45</v>
      </c>
      <c r="C95" s="7">
        <f t="shared" si="9"/>
        <v>9127.5</v>
      </c>
      <c r="D95" s="7">
        <f t="shared" si="9"/>
        <v>162.47499999999999</v>
      </c>
      <c r="E95" s="7">
        <f t="shared" si="9"/>
        <v>1608</v>
      </c>
      <c r="F95" s="7">
        <f t="shared" si="9"/>
        <v>103103.4</v>
      </c>
      <c r="G95" s="7">
        <f t="shared" si="9"/>
        <v>34120.415000000001</v>
      </c>
      <c r="H95" s="7">
        <f t="shared" si="9"/>
        <v>1091.25</v>
      </c>
      <c r="I95" s="7">
        <f t="shared" si="9"/>
        <v>5632.875</v>
      </c>
      <c r="J95" s="7">
        <f t="shared" si="9"/>
        <v>9783.6</v>
      </c>
      <c r="K95" s="7">
        <f t="shared" si="9"/>
        <v>952.54</v>
      </c>
      <c r="L95" s="7">
        <f t="shared" si="9"/>
        <v>1858.75</v>
      </c>
      <c r="M95" s="7">
        <f t="shared" si="9"/>
        <v>177449.25</v>
      </c>
      <c r="N95" s="7">
        <f t="shared" si="9"/>
        <v>324.74166666666662</v>
      </c>
      <c r="O95" s="7">
        <f t="shared" si="9"/>
        <v>204881.625</v>
      </c>
      <c r="P95" s="7">
        <f t="shared" si="9"/>
        <v>46851.014999999999</v>
      </c>
      <c r="Q95" s="7">
        <f t="shared" si="9"/>
        <v>2861.962811791383</v>
      </c>
      <c r="R95" s="8">
        <f t="shared" si="4"/>
        <v>612754.84947845794</v>
      </c>
      <c r="S95" s="8">
        <f t="shared" si="5"/>
        <v>284453.8125</v>
      </c>
      <c r="T95" s="8">
        <f>2205*R95/(area!E45*2.471)</f>
        <v>98.010734406261136</v>
      </c>
      <c r="U95" s="8">
        <f>2205*S95/(area!E45*2.471)</f>
        <v>45.498664093014312</v>
      </c>
    </row>
    <row r="96" spans="1:21" x14ac:dyDescent="0.2">
      <c r="A96" s="7">
        <f t="shared" si="2"/>
        <v>2007</v>
      </c>
      <c r="B96" s="7">
        <f t="shared" si="9"/>
        <v>11548.95</v>
      </c>
      <c r="C96" s="7">
        <f t="shared" si="9"/>
        <v>7222.5</v>
      </c>
      <c r="D96" s="7">
        <f t="shared" si="9"/>
        <v>162.47499999999999</v>
      </c>
      <c r="E96" s="7">
        <f t="shared" si="9"/>
        <v>2577.6</v>
      </c>
      <c r="F96" s="7">
        <f t="shared" si="9"/>
        <v>133314.6</v>
      </c>
      <c r="G96" s="7">
        <f t="shared" si="9"/>
        <v>30666.405000000002</v>
      </c>
      <c r="H96" s="7">
        <f t="shared" si="9"/>
        <v>1091.25</v>
      </c>
      <c r="I96" s="7">
        <f t="shared" si="9"/>
        <v>5428.125</v>
      </c>
      <c r="J96" s="7">
        <f t="shared" si="9"/>
        <v>9411.6</v>
      </c>
      <c r="K96" s="7">
        <f t="shared" si="9"/>
        <v>952.54</v>
      </c>
      <c r="L96" s="7">
        <f t="shared" si="9"/>
        <v>1686.25</v>
      </c>
      <c r="M96" s="7">
        <f t="shared" si="9"/>
        <v>137310.25</v>
      </c>
      <c r="N96" s="7">
        <f t="shared" si="9"/>
        <v>340.04722222222222</v>
      </c>
      <c r="O96" s="7">
        <f t="shared" si="9"/>
        <v>179303.47500000001</v>
      </c>
      <c r="P96" s="7">
        <f t="shared" si="9"/>
        <v>27393.845000000001</v>
      </c>
      <c r="Q96" s="7">
        <f t="shared" si="9"/>
        <v>2674.7519274376418</v>
      </c>
      <c r="R96" s="8">
        <f t="shared" si="4"/>
        <v>551084.6641496598</v>
      </c>
      <c r="S96" s="8">
        <f t="shared" si="5"/>
        <v>230573.23749999999</v>
      </c>
      <c r="T96" s="8">
        <f>2205*R96/(area!E46*2.471)</f>
        <v>87.194442986027724</v>
      </c>
      <c r="U96" s="8">
        <f>2205*S96/(area!E46*2.471)</f>
        <v>36.482062229620823</v>
      </c>
    </row>
    <row r="97" spans="1:21" x14ac:dyDescent="0.2">
      <c r="A97" s="7">
        <f t="shared" si="2"/>
        <v>2008</v>
      </c>
      <c r="B97" s="7">
        <f t="shared" si="9"/>
        <v>9950.85</v>
      </c>
      <c r="C97" s="7">
        <f t="shared" si="9"/>
        <v>8147.5</v>
      </c>
      <c r="D97" s="7">
        <f t="shared" si="9"/>
        <v>162.47499999999999</v>
      </c>
      <c r="E97" s="7">
        <f t="shared" si="9"/>
        <v>3492.8</v>
      </c>
      <c r="F97" s="7">
        <f t="shared" si="9"/>
        <v>121000.2</v>
      </c>
      <c r="G97" s="7">
        <f t="shared" si="9"/>
        <v>33217.835000000006</v>
      </c>
      <c r="H97" s="7">
        <f t="shared" si="9"/>
        <v>1091.25</v>
      </c>
      <c r="I97" s="7">
        <f t="shared" si="9"/>
        <v>4483.125</v>
      </c>
      <c r="J97" s="7">
        <f t="shared" si="9"/>
        <v>7131.6</v>
      </c>
      <c r="K97" s="7">
        <f t="shared" si="9"/>
        <v>952.54</v>
      </c>
      <c r="L97" s="7">
        <f t="shared" si="9"/>
        <v>1748.75</v>
      </c>
      <c r="M97" s="7">
        <f t="shared" si="9"/>
        <v>170546.75</v>
      </c>
      <c r="N97" s="7">
        <f t="shared" si="9"/>
        <v>355.3527777777777</v>
      </c>
      <c r="O97" s="7">
        <f t="shared" si="9"/>
        <v>200459.02499999999</v>
      </c>
      <c r="P97" s="7">
        <f t="shared" si="9"/>
        <v>53055.065000000002</v>
      </c>
      <c r="Q97" s="7">
        <f t="shared" si="9"/>
        <v>2790.8517006802726</v>
      </c>
      <c r="R97" s="8">
        <f t="shared" si="4"/>
        <v>618585.96947845817</v>
      </c>
      <c r="S97" s="8">
        <f t="shared" si="5"/>
        <v>274850.01250000001</v>
      </c>
      <c r="T97" s="8">
        <f>2205*R97/(area!E47*2.471)</f>
        <v>99.243272747796496</v>
      </c>
      <c r="U97" s="8">
        <f>2205*S97/(area!E47*2.471)</f>
        <v>44.095754027965683</v>
      </c>
    </row>
    <row r="98" spans="1:21" x14ac:dyDescent="0.2">
      <c r="A98" s="7">
        <f t="shared" si="2"/>
        <v>2009</v>
      </c>
      <c r="B98" s="7">
        <f t="shared" si="9"/>
        <v>11265.45</v>
      </c>
      <c r="C98" s="7">
        <f t="shared" si="9"/>
        <v>5477.5</v>
      </c>
      <c r="D98" s="7">
        <f t="shared" si="9"/>
        <v>162.47499999999999</v>
      </c>
      <c r="E98" s="7">
        <f t="shared" si="9"/>
        <v>2958.4</v>
      </c>
      <c r="F98" s="7">
        <f t="shared" si="9"/>
        <v>112182.6</v>
      </c>
      <c r="G98" s="7">
        <f t="shared" si="9"/>
        <v>38280.514999999999</v>
      </c>
      <c r="H98" s="7">
        <f t="shared" si="9"/>
        <v>1091.25</v>
      </c>
      <c r="I98" s="7">
        <f t="shared" si="9"/>
        <v>4789.125</v>
      </c>
      <c r="J98" s="7">
        <f t="shared" si="9"/>
        <v>7777.2</v>
      </c>
      <c r="K98" s="7">
        <f t="shared" si="9"/>
        <v>952.54</v>
      </c>
      <c r="L98" s="7">
        <f t="shared" si="9"/>
        <v>1546.25</v>
      </c>
      <c r="M98" s="7">
        <f t="shared" si="9"/>
        <v>178670.25</v>
      </c>
      <c r="N98" s="7">
        <f t="shared" si="9"/>
        <v>370.65833333333325</v>
      </c>
      <c r="O98" s="7">
        <f t="shared" si="9"/>
        <v>180099.07500000001</v>
      </c>
      <c r="P98" s="7">
        <f t="shared" si="9"/>
        <v>38096.875</v>
      </c>
      <c r="Q98" s="7">
        <f t="shared" si="9"/>
        <v>2809.4276643990929</v>
      </c>
      <c r="R98" s="8">
        <f t="shared" si="4"/>
        <v>586529.59099773248</v>
      </c>
      <c r="S98" s="8">
        <f t="shared" si="5"/>
        <v>271458.53749999998</v>
      </c>
      <c r="T98" s="8">
        <f>2205*R98/(area!E48*2.471)</f>
        <v>94.464559477599266</v>
      </c>
      <c r="U98" s="8">
        <f>2205*S98/(area!E48*2.471)</f>
        <v>43.720234332507864</v>
      </c>
    </row>
    <row r="99" spans="1:21" x14ac:dyDescent="0.2">
      <c r="A99" s="7">
        <v>2010</v>
      </c>
      <c r="B99" s="7">
        <f t="shared" si="9"/>
        <v>11803.05</v>
      </c>
      <c r="C99" s="7">
        <f t="shared" si="9"/>
        <v>8492.5</v>
      </c>
      <c r="D99" s="7">
        <f t="shared" si="9"/>
        <v>162.47499999999999</v>
      </c>
      <c r="E99" s="7">
        <f t="shared" si="9"/>
        <v>3992</v>
      </c>
      <c r="F99" s="7">
        <f t="shared" si="9"/>
        <v>138142.20000000001</v>
      </c>
      <c r="G99" s="7">
        <f t="shared" si="9"/>
        <v>33488.805</v>
      </c>
      <c r="H99" s="7">
        <f t="shared" si="9"/>
        <v>1091.25</v>
      </c>
      <c r="I99" s="7">
        <f t="shared" si="9"/>
        <v>5016.375</v>
      </c>
      <c r="J99" s="7">
        <f t="shared" si="9"/>
        <v>8708.4</v>
      </c>
      <c r="K99" s="7">
        <f t="shared" si="9"/>
        <v>952.54</v>
      </c>
      <c r="L99" s="7">
        <f t="shared" si="9"/>
        <v>1621.25</v>
      </c>
      <c r="M99" s="7">
        <f t="shared" si="9"/>
        <v>218737.75</v>
      </c>
      <c r="N99" s="7">
        <f t="shared" si="9"/>
        <v>385.96388888888885</v>
      </c>
      <c r="O99" s="7">
        <f t="shared" si="9"/>
        <v>178736.02499999999</v>
      </c>
      <c r="P99" s="7">
        <f t="shared" si="9"/>
        <v>37069.824999999997</v>
      </c>
      <c r="Q99" s="7">
        <f t="shared" si="9"/>
        <v>2930.1714285714288</v>
      </c>
      <c r="R99" s="8">
        <f t="shared" si="4"/>
        <v>651330.58031746023</v>
      </c>
      <c r="S99" s="8">
        <f t="shared" si="5"/>
        <v>312352.01250000001</v>
      </c>
      <c r="T99" s="8">
        <f>2205*R99/(area!E49*2.471)</f>
        <v>104.8736633507567</v>
      </c>
      <c r="U99" s="8">
        <f>2205*S99/(area!E49*2.471)</f>
        <v>50.293201019197127</v>
      </c>
    </row>
    <row r="100" spans="1:21" x14ac:dyDescent="0.2">
      <c r="A100" s="7">
        <v>2011</v>
      </c>
      <c r="B100" s="7">
        <f t="shared" si="9"/>
        <v>8008.35</v>
      </c>
      <c r="C100" s="7">
        <f t="shared" si="9"/>
        <v>5072.5</v>
      </c>
      <c r="D100" s="7">
        <f t="shared" si="9"/>
        <v>162.47499999999999</v>
      </c>
      <c r="E100" s="7">
        <f t="shared" si="9"/>
        <v>4286.3999999999996</v>
      </c>
      <c r="F100" s="7">
        <f t="shared" si="9"/>
        <v>130455</v>
      </c>
      <c r="G100" s="7">
        <f t="shared" si="9"/>
        <v>30812.915000000005</v>
      </c>
      <c r="H100" s="7">
        <f t="shared" si="9"/>
        <v>1091.25</v>
      </c>
      <c r="I100" s="7">
        <f t="shared" si="9"/>
        <v>3965.625</v>
      </c>
      <c r="J100" s="7">
        <f t="shared" si="9"/>
        <v>7479.6</v>
      </c>
      <c r="K100" s="7">
        <f t="shared" si="9"/>
        <v>952.54</v>
      </c>
      <c r="L100" s="7">
        <f t="shared" si="9"/>
        <v>1386.25</v>
      </c>
      <c r="M100" s="7">
        <f t="shared" si="9"/>
        <v>220767.25</v>
      </c>
      <c r="N100" s="7">
        <f t="shared" si="9"/>
        <v>401.26944444444445</v>
      </c>
      <c r="O100" s="7">
        <f t="shared" si="9"/>
        <v>166741.57500000001</v>
      </c>
      <c r="P100" s="7">
        <f t="shared" si="9"/>
        <v>42554.105000000003</v>
      </c>
      <c r="Q100" s="7">
        <f t="shared" si="9"/>
        <v>2637.3097505668934</v>
      </c>
      <c r="R100" s="8">
        <f t="shared" si="4"/>
        <v>626774.41419501125</v>
      </c>
      <c r="S100" s="8">
        <f t="shared" si="5"/>
        <v>306674.28749999998</v>
      </c>
      <c r="T100" s="8">
        <f>2205*R100/(area!E50*2.471)</f>
        <v>101.34965000480474</v>
      </c>
      <c r="U100" s="8">
        <f>2205*S100/(area!E50*2.471)</f>
        <v>49.589343469798031</v>
      </c>
    </row>
    <row r="101" spans="1:21" x14ac:dyDescent="0.2">
      <c r="A101" s="7">
        <v>2012</v>
      </c>
      <c r="B101" s="7">
        <f t="shared" si="9"/>
        <v>8898.75</v>
      </c>
      <c r="C101" s="7">
        <f t="shared" si="9"/>
        <v>7107.5</v>
      </c>
      <c r="D101" s="7">
        <f t="shared" si="9"/>
        <v>162.47499999999999</v>
      </c>
      <c r="E101" s="7">
        <f t="shared" si="9"/>
        <v>3790.4</v>
      </c>
      <c r="F101" s="7">
        <f t="shared" si="9"/>
        <v>145530.6</v>
      </c>
      <c r="G101" s="7">
        <f t="shared" si="9"/>
        <v>36031.415000000001</v>
      </c>
      <c r="H101" s="7">
        <f t="shared" si="9"/>
        <v>1091.25</v>
      </c>
      <c r="I101" s="7">
        <f t="shared" si="9"/>
        <v>3898.125</v>
      </c>
      <c r="J101" s="7">
        <f t="shared" si="9"/>
        <v>7323.6</v>
      </c>
      <c r="K101" s="7">
        <f t="shared" si="9"/>
        <v>952.54</v>
      </c>
      <c r="L101" s="7">
        <f t="shared" si="9"/>
        <v>1336.25</v>
      </c>
      <c r="M101" s="7">
        <f t="shared" si="9"/>
        <v>234803.25</v>
      </c>
      <c r="N101" s="7">
        <f t="shared" si="9"/>
        <v>416.57499999999999</v>
      </c>
      <c r="O101" s="7">
        <f t="shared" si="9"/>
        <v>146999.77499999999</v>
      </c>
      <c r="P101" s="7">
        <f t="shared" si="9"/>
        <v>34529.754999999997</v>
      </c>
      <c r="Q101" s="7">
        <f t="shared" si="9"/>
        <v>2763.2780045351478</v>
      </c>
      <c r="R101" s="8">
        <f t="shared" si="4"/>
        <v>635635.53800453513</v>
      </c>
      <c r="S101" s="8">
        <f t="shared" si="5"/>
        <v>311856.88750000001</v>
      </c>
      <c r="T101" s="8">
        <f>2205*R101/(area!E51*2.471)</f>
        <v>103.03666633024358</v>
      </c>
      <c r="U101" s="8">
        <f>2205*S101/(area!E51*2.471)</f>
        <v>50.552072908007467</v>
      </c>
    </row>
    <row r="102" spans="1:21" x14ac:dyDescent="0.2">
      <c r="A102" s="7">
        <v>2013</v>
      </c>
      <c r="B102" s="7">
        <f t="shared" si="9"/>
        <v>7976.85</v>
      </c>
      <c r="C102" s="7">
        <f t="shared" si="9"/>
        <v>5362.5</v>
      </c>
      <c r="D102" s="7">
        <f t="shared" si="9"/>
        <v>162.47499999999999</v>
      </c>
      <c r="E102" s="7">
        <f t="shared" si="9"/>
        <v>3262.4</v>
      </c>
      <c r="F102" s="7">
        <f t="shared" si="9"/>
        <v>153678.6</v>
      </c>
      <c r="G102" s="7">
        <f t="shared" si="9"/>
        <v>34195.875</v>
      </c>
      <c r="H102" s="7">
        <f t="shared" si="9"/>
        <v>1091.25</v>
      </c>
      <c r="I102" s="7">
        <f t="shared" si="9"/>
        <v>3576.375</v>
      </c>
      <c r="J102" s="7">
        <f t="shared" si="9"/>
        <v>6510</v>
      </c>
      <c r="K102" s="7">
        <f t="shared" si="9"/>
        <v>952.54</v>
      </c>
      <c r="L102" s="7">
        <f t="shared" si="9"/>
        <v>1333.75</v>
      </c>
      <c r="M102" s="7">
        <f t="shared" si="9"/>
        <v>217214.25</v>
      </c>
      <c r="N102" s="7">
        <f t="shared" si="9"/>
        <v>385.96388888888885</v>
      </c>
      <c r="O102" s="7">
        <f t="shared" si="9"/>
        <v>160372.875</v>
      </c>
      <c r="P102" s="7">
        <f t="shared" si="9"/>
        <v>43404.135000000002</v>
      </c>
      <c r="Q102" s="7">
        <f t="shared" si="9"/>
        <v>3018.9877551020409</v>
      </c>
      <c r="R102" s="8">
        <f t="shared" si="4"/>
        <v>642498.82664399093</v>
      </c>
      <c r="S102" s="8">
        <f t="shared" si="5"/>
        <v>300081.9375</v>
      </c>
      <c r="T102" s="8">
        <f>2205*R102/(area!E52*2.471)</f>
        <v>103.9570934999694</v>
      </c>
      <c r="U102" s="8">
        <f>2205*S102/(area!E52*2.471)</f>
        <v>48.553623354124824</v>
      </c>
    </row>
    <row r="103" spans="1:21" x14ac:dyDescent="0.2">
      <c r="B103" s="7"/>
      <c r="C103" s="7"/>
      <c r="D103" s="7"/>
      <c r="E103" s="7"/>
      <c r="F103" s="7"/>
      <c r="G103" s="7"/>
      <c r="H103" s="7"/>
      <c r="I103" s="7"/>
      <c r="J103" s="7"/>
      <c r="K103" s="7"/>
      <c r="L103" s="7"/>
      <c r="M103" s="7"/>
      <c r="N103" s="7"/>
      <c r="O103" s="7"/>
      <c r="P103" s="7"/>
      <c r="Q103" s="7"/>
      <c r="R103" s="8"/>
      <c r="S103" s="8"/>
      <c r="T103" s="8"/>
      <c r="U103" s="8"/>
    </row>
    <row r="104" spans="1:21" x14ac:dyDescent="0.2">
      <c r="B104" s="7"/>
      <c r="C104" s="7"/>
      <c r="D104" s="7"/>
      <c r="E104" s="7"/>
      <c r="F104" s="7"/>
      <c r="G104" s="7"/>
      <c r="H104" s="7"/>
      <c r="I104" s="7"/>
      <c r="J104" s="7"/>
      <c r="K104" s="7"/>
      <c r="L104" s="7"/>
      <c r="M104" s="7"/>
      <c r="N104" s="7"/>
      <c r="O104" s="7"/>
      <c r="P104" s="7"/>
      <c r="Q104" s="7"/>
      <c r="R104" s="8"/>
      <c r="S104" s="8"/>
      <c r="T104" s="8"/>
      <c r="U104" s="8"/>
    </row>
    <row r="105" spans="1:21" x14ac:dyDescent="0.2">
      <c r="B105" s="7"/>
      <c r="C105" s="7"/>
      <c r="D105" s="7"/>
      <c r="E105" s="7"/>
      <c r="F105" s="7"/>
      <c r="G105" s="7"/>
      <c r="H105" s="7"/>
      <c r="I105" s="7"/>
      <c r="J105" s="7"/>
      <c r="K105" s="7"/>
      <c r="L105" s="7"/>
      <c r="M105" s="7"/>
      <c r="N105" s="7"/>
      <c r="O105" s="7"/>
      <c r="P105" s="7"/>
      <c r="Q105" s="7"/>
      <c r="R105" s="8"/>
      <c r="S105" s="8"/>
      <c r="T105" s="8"/>
      <c r="U105" s="8"/>
    </row>
    <row r="106" spans="1:21" ht="25.5" x14ac:dyDescent="0.35">
      <c r="A106" s="9" t="s">
        <v>96</v>
      </c>
      <c r="Q106" s="7"/>
      <c r="R106" s="8"/>
      <c r="S106" s="8"/>
    </row>
    <row r="107" spans="1:21" x14ac:dyDescent="0.2">
      <c r="A107" s="15" t="s">
        <v>20</v>
      </c>
      <c r="B107" s="16">
        <f>Coefficients!C5</f>
        <v>8.3000000000000007</v>
      </c>
      <c r="C107" s="16">
        <f>Coefficients!D5</f>
        <v>13</v>
      </c>
      <c r="D107" s="16">
        <f>Coefficients!E5</f>
        <v>2.5190000000000001</v>
      </c>
      <c r="E107" s="16">
        <f>Coefficients!F5</f>
        <v>16.0142144</v>
      </c>
      <c r="F107" s="16">
        <f>Coefficients!G5</f>
        <v>6.84</v>
      </c>
      <c r="G107" s="16">
        <f>Coefficients!H5</f>
        <v>1.6</v>
      </c>
      <c r="H107" s="16">
        <f>Coefficients!I5</f>
        <v>13</v>
      </c>
      <c r="I107" s="16">
        <f>Coefficients!J5</f>
        <v>8.5500000000000007</v>
      </c>
      <c r="J107" s="16">
        <f>Coefficients!K5</f>
        <v>8.8000000000000007</v>
      </c>
      <c r="K107" s="16">
        <f>Coefficients!L5</f>
        <v>8.3814000000000011</v>
      </c>
      <c r="L107" s="16">
        <f>Coefficients!M5</f>
        <v>8.1999999999999993</v>
      </c>
      <c r="M107" s="16">
        <f>Coefficients!N5</f>
        <v>12</v>
      </c>
      <c r="N107" s="16">
        <f>Coefficients!O5</f>
        <v>1.1000000000000001</v>
      </c>
      <c r="O107" s="16">
        <f>Coefficients!P5</f>
        <v>5.75</v>
      </c>
      <c r="P107" s="16">
        <f>Coefficients!Q5</f>
        <v>8</v>
      </c>
      <c r="Q107" s="16">
        <f>Coefficients!R5</f>
        <v>1.2</v>
      </c>
    </row>
    <row r="109" spans="1:21" x14ac:dyDescent="0.2">
      <c r="A109" t="s">
        <v>19</v>
      </c>
      <c r="B109" t="str">
        <f>B57</f>
        <v>Barley</v>
      </c>
      <c r="C109" t="str">
        <f t="shared" ref="C109:Q109" si="10">C57</f>
        <v>Beans, dry</v>
      </c>
      <c r="D109" t="str">
        <f t="shared" si="10"/>
        <v>Buckwheat</v>
      </c>
      <c r="E109" t="str">
        <f t="shared" si="10"/>
        <v>Canola</v>
      </c>
      <c r="F109" t="str">
        <f t="shared" si="10"/>
        <v>Corn for grain</v>
      </c>
      <c r="G109" t="str">
        <f t="shared" si="10"/>
        <v>Corn, fodder</v>
      </c>
      <c r="H109" t="str">
        <f t="shared" si="10"/>
        <v>Flaxseed</v>
      </c>
      <c r="I109" t="str">
        <f t="shared" si="10"/>
        <v>Mixed grains</v>
      </c>
      <c r="J109" t="str">
        <f t="shared" si="10"/>
        <v>Oats</v>
      </c>
      <c r="K109" t="str">
        <f t="shared" si="10"/>
        <v>Peas, dry</v>
      </c>
      <c r="L109" t="str">
        <f t="shared" si="10"/>
        <v>Rye, all</v>
      </c>
      <c r="M109" t="str">
        <f t="shared" si="10"/>
        <v>Soybeans</v>
      </c>
      <c r="N109" t="str">
        <f t="shared" si="10"/>
        <v>Sugar beets</v>
      </c>
      <c r="O109" t="str">
        <f t="shared" si="10"/>
        <v>Tame hay</v>
      </c>
      <c r="P109" t="str">
        <f t="shared" si="10"/>
        <v>Wheat, all</v>
      </c>
      <c r="Q109" t="str">
        <f t="shared" si="10"/>
        <v>Potato</v>
      </c>
    </row>
    <row r="110" spans="1:21" x14ac:dyDescent="0.2">
      <c r="A110">
        <f t="shared" ref="A110:A150" si="11">A8</f>
        <v>1969</v>
      </c>
      <c r="B110" s="7">
        <f>B$107*B8/1000</f>
        <v>3235.7550000000006</v>
      </c>
      <c r="C110" s="7">
        <f t="shared" ref="C110:Q110" si="12">C$107*C8/1000</f>
        <v>1005.55</v>
      </c>
      <c r="D110" s="7">
        <f t="shared" si="12"/>
        <v>97.863150000000005</v>
      </c>
      <c r="E110" s="7">
        <f t="shared" si="12"/>
        <v>388.34469920000004</v>
      </c>
      <c r="F110" s="7">
        <f t="shared" si="12"/>
        <v>13029.858</v>
      </c>
      <c r="G110" s="7">
        <f t="shared" si="12"/>
        <v>11925.2</v>
      </c>
      <c r="H110" s="7">
        <f t="shared" si="12"/>
        <v>393.9</v>
      </c>
      <c r="I110" s="7">
        <f t="shared" si="12"/>
        <v>9687.5774999999994</v>
      </c>
      <c r="J110" s="7">
        <f t="shared" si="12"/>
        <v>10442.52</v>
      </c>
      <c r="K110" s="7">
        <f t="shared" si="12"/>
        <v>217.91640000000001</v>
      </c>
      <c r="L110" s="7">
        <f t="shared" si="12"/>
        <v>541.61</v>
      </c>
      <c r="M110" s="7">
        <f t="shared" si="12"/>
        <v>2794.2</v>
      </c>
      <c r="N110" s="7">
        <f t="shared" si="12"/>
        <v>184.74500000000003</v>
      </c>
      <c r="O110" s="7">
        <f t="shared" si="12"/>
        <v>77430.9375</v>
      </c>
      <c r="P110" s="7">
        <f t="shared" si="12"/>
        <v>3534.8</v>
      </c>
      <c r="Q110" s="7">
        <f t="shared" si="12"/>
        <v>912.31088435374159</v>
      </c>
      <c r="R110" s="8">
        <f>SUM(B110:Q110)</f>
        <v>135823.08813355374</v>
      </c>
      <c r="S110" s="8"/>
      <c r="T110" s="8">
        <f>2205*R110/(area!E8*2.471)</f>
        <v>23.707542034384588</v>
      </c>
    </row>
    <row r="111" spans="1:21" x14ac:dyDescent="0.2">
      <c r="A111">
        <f t="shared" si="11"/>
        <v>1970</v>
      </c>
      <c r="B111" s="7">
        <f t="shared" ref="B111:Q126" si="13">B$107*B9/1000</f>
        <v>3537.0450000000005</v>
      </c>
      <c r="C111" s="7">
        <f t="shared" si="13"/>
        <v>972.4</v>
      </c>
      <c r="D111" s="7">
        <f t="shared" si="13"/>
        <v>93.706800000000001</v>
      </c>
      <c r="E111" s="7">
        <f t="shared" si="13"/>
        <v>388.34469920000004</v>
      </c>
      <c r="F111" s="7">
        <f t="shared" si="13"/>
        <v>18156.437999999998</v>
      </c>
      <c r="G111" s="7">
        <f t="shared" si="13"/>
        <v>13773.2</v>
      </c>
      <c r="H111" s="7">
        <f t="shared" si="13"/>
        <v>368.55</v>
      </c>
      <c r="I111" s="7">
        <f t="shared" si="13"/>
        <v>10255.297500000001</v>
      </c>
      <c r="J111" s="7">
        <f t="shared" si="13"/>
        <v>9358.36</v>
      </c>
      <c r="K111" s="7">
        <f t="shared" si="13"/>
        <v>214.98291000000003</v>
      </c>
      <c r="L111" s="7">
        <f t="shared" si="13"/>
        <v>571.95000000000005</v>
      </c>
      <c r="M111" s="7">
        <f t="shared" si="13"/>
        <v>3682.2</v>
      </c>
      <c r="N111" s="7">
        <f t="shared" si="13"/>
        <v>203.55500000000004</v>
      </c>
      <c r="O111" s="7">
        <f t="shared" si="13"/>
        <v>70548.1875</v>
      </c>
      <c r="P111" s="7">
        <f t="shared" si="13"/>
        <v>3812.4</v>
      </c>
      <c r="Q111" s="7">
        <f t="shared" si="13"/>
        <v>1034.3244897959185</v>
      </c>
      <c r="R111" s="8">
        <f t="shared" ref="R111:R154" si="14">SUM(B111:Q111)</f>
        <v>136970.94189899589</v>
      </c>
      <c r="S111" s="8"/>
      <c r="T111" s="8">
        <f>2205*R111/(area!E9*2.471)</f>
        <v>24.236064684696654</v>
      </c>
    </row>
    <row r="112" spans="1:21" x14ac:dyDescent="0.2">
      <c r="A112">
        <f t="shared" si="11"/>
        <v>1971</v>
      </c>
      <c r="B112" s="7">
        <f t="shared" si="13"/>
        <v>4241.7150000000001</v>
      </c>
      <c r="C112" s="7">
        <f t="shared" si="13"/>
        <v>1345.5</v>
      </c>
      <c r="D112" s="7">
        <f t="shared" si="13"/>
        <v>88.920700000000011</v>
      </c>
      <c r="E112" s="7">
        <f t="shared" si="13"/>
        <v>388.34469920000004</v>
      </c>
      <c r="F112" s="7">
        <f t="shared" si="13"/>
        <v>20209.121999999999</v>
      </c>
      <c r="G112" s="7">
        <f t="shared" si="13"/>
        <v>15147.6</v>
      </c>
      <c r="H112" s="7">
        <f t="shared" si="13"/>
        <v>343.85</v>
      </c>
      <c r="I112" s="7">
        <f t="shared" si="13"/>
        <v>10986.3225</v>
      </c>
      <c r="J112" s="7">
        <f t="shared" si="13"/>
        <v>9310.84</v>
      </c>
      <c r="K112" s="7">
        <f t="shared" si="13"/>
        <v>212.88756000000004</v>
      </c>
      <c r="L112" s="7">
        <f t="shared" si="13"/>
        <v>477.64999999999992</v>
      </c>
      <c r="M112" s="7">
        <f t="shared" si="13"/>
        <v>3648.6</v>
      </c>
      <c r="N112" s="7">
        <f t="shared" si="13"/>
        <v>194.97500000000002</v>
      </c>
      <c r="O112" s="7">
        <f t="shared" si="13"/>
        <v>63510.1875</v>
      </c>
      <c r="P112" s="7">
        <f t="shared" si="13"/>
        <v>3585.2</v>
      </c>
      <c r="Q112" s="7">
        <f t="shared" si="13"/>
        <v>811.90272108843533</v>
      </c>
      <c r="R112" s="8">
        <f t="shared" si="14"/>
        <v>134503.61768028844</v>
      </c>
      <c r="S112" s="8"/>
      <c r="T112" s="8">
        <f>2205*R112/(area!E10*2.471)</f>
        <v>24.214523998160736</v>
      </c>
    </row>
    <row r="113" spans="1:20" x14ac:dyDescent="0.2">
      <c r="A113">
        <f t="shared" si="11"/>
        <v>1972</v>
      </c>
      <c r="B113" s="7">
        <f t="shared" si="13"/>
        <v>3748.6950000000006</v>
      </c>
      <c r="C113" s="7">
        <f t="shared" si="13"/>
        <v>1459.9</v>
      </c>
      <c r="D113" s="7">
        <f t="shared" si="13"/>
        <v>86.149799999999999</v>
      </c>
      <c r="E113" s="7">
        <f t="shared" si="13"/>
        <v>388.34469920000004</v>
      </c>
      <c r="F113" s="7">
        <f t="shared" si="13"/>
        <v>17601.03</v>
      </c>
      <c r="G113" s="7">
        <f t="shared" si="13"/>
        <v>15106</v>
      </c>
      <c r="H113" s="7">
        <f t="shared" si="13"/>
        <v>321.10000000000002</v>
      </c>
      <c r="I113" s="7">
        <f t="shared" si="13"/>
        <v>9936.3824999999997</v>
      </c>
      <c r="J113" s="7">
        <f t="shared" si="13"/>
        <v>7783.1600000000008</v>
      </c>
      <c r="K113" s="7">
        <f t="shared" si="13"/>
        <v>212.46849000000003</v>
      </c>
      <c r="L113" s="7">
        <f t="shared" si="13"/>
        <v>558.01</v>
      </c>
      <c r="M113" s="7">
        <f t="shared" si="13"/>
        <v>4788.6000000000004</v>
      </c>
      <c r="N113" s="7">
        <f t="shared" si="13"/>
        <v>108.18500000000002</v>
      </c>
      <c r="O113" s="7">
        <f t="shared" si="13"/>
        <v>57944.1875</v>
      </c>
      <c r="P113" s="7">
        <f t="shared" si="13"/>
        <v>3915.6</v>
      </c>
      <c r="Q113" s="7">
        <f t="shared" si="13"/>
        <v>727.22244897959172</v>
      </c>
      <c r="R113" s="8">
        <f t="shared" si="14"/>
        <v>124685.03543817959</v>
      </c>
      <c r="S113" s="8"/>
      <c r="T113" s="8">
        <f>2205*R113/(area!E11*2.471)</f>
        <v>22.581984643012781</v>
      </c>
    </row>
    <row r="114" spans="1:20" x14ac:dyDescent="0.2">
      <c r="A114">
        <f t="shared" si="11"/>
        <v>1973</v>
      </c>
      <c r="B114" s="7">
        <f t="shared" si="13"/>
        <v>3510.4850000000006</v>
      </c>
      <c r="C114" s="7">
        <f t="shared" si="13"/>
        <v>1338.35</v>
      </c>
      <c r="D114" s="7">
        <f t="shared" si="13"/>
        <v>83.630800000000008</v>
      </c>
      <c r="E114" s="7">
        <f t="shared" si="13"/>
        <v>388.34469920000004</v>
      </c>
      <c r="F114" s="7">
        <f t="shared" si="13"/>
        <v>19709.802</v>
      </c>
      <c r="G114" s="7">
        <f t="shared" si="13"/>
        <v>16914</v>
      </c>
      <c r="H114" s="7">
        <f t="shared" si="13"/>
        <v>315.25</v>
      </c>
      <c r="I114" s="7">
        <f t="shared" si="13"/>
        <v>9410.5575000000008</v>
      </c>
      <c r="J114" s="7">
        <f t="shared" si="13"/>
        <v>6642.6800000000012</v>
      </c>
      <c r="K114" s="7">
        <f t="shared" si="13"/>
        <v>212.88756000000004</v>
      </c>
      <c r="L114" s="7">
        <f t="shared" si="13"/>
        <v>536.69000000000005</v>
      </c>
      <c r="M114" s="7">
        <f t="shared" si="13"/>
        <v>5049</v>
      </c>
      <c r="N114" s="7">
        <f t="shared" si="13"/>
        <v>132.82499999999999</v>
      </c>
      <c r="O114" s="7">
        <f t="shared" si="13"/>
        <v>65620.4375</v>
      </c>
      <c r="P114" s="7">
        <f t="shared" si="13"/>
        <v>3746.8</v>
      </c>
      <c r="Q114" s="7">
        <f t="shared" si="13"/>
        <v>820.39251700680268</v>
      </c>
      <c r="R114" s="8">
        <f t="shared" si="14"/>
        <v>134432.13257620682</v>
      </c>
      <c r="S114" s="8"/>
      <c r="T114" s="8">
        <f>2205*R114/(area!E12*2.471)</f>
        <v>24.070890987890021</v>
      </c>
    </row>
    <row r="115" spans="1:20" x14ac:dyDescent="0.2">
      <c r="A115">
        <f t="shared" si="11"/>
        <v>1974</v>
      </c>
      <c r="B115" s="7">
        <f t="shared" si="13"/>
        <v>3233.2650000000003</v>
      </c>
      <c r="C115" s="7">
        <f t="shared" si="13"/>
        <v>1640.6</v>
      </c>
      <c r="D115" s="7">
        <f t="shared" si="13"/>
        <v>92.32135000000001</v>
      </c>
      <c r="E115" s="7">
        <f t="shared" si="13"/>
        <v>388.34469920000004</v>
      </c>
      <c r="F115" s="7">
        <f t="shared" si="13"/>
        <v>18054.522000000001</v>
      </c>
      <c r="G115" s="7">
        <f t="shared" si="13"/>
        <v>18251.599999999999</v>
      </c>
      <c r="H115" s="7">
        <f t="shared" si="13"/>
        <v>315.25</v>
      </c>
      <c r="I115" s="7">
        <f t="shared" si="13"/>
        <v>8556.4125000000004</v>
      </c>
      <c r="J115" s="7">
        <f t="shared" si="13"/>
        <v>7048.3600000000006</v>
      </c>
      <c r="K115" s="7">
        <f t="shared" si="13"/>
        <v>212.46849000000003</v>
      </c>
      <c r="L115" s="7">
        <f t="shared" si="13"/>
        <v>588.35</v>
      </c>
      <c r="M115" s="7">
        <f t="shared" si="13"/>
        <v>3899.4</v>
      </c>
      <c r="N115" s="7">
        <f t="shared" si="13"/>
        <v>108.51500000000001</v>
      </c>
      <c r="O115" s="7">
        <f t="shared" si="13"/>
        <v>59473.6875</v>
      </c>
      <c r="P115" s="7">
        <f t="shared" si="13"/>
        <v>4765.2</v>
      </c>
      <c r="Q115" s="7">
        <f t="shared" si="13"/>
        <v>955.19523809523798</v>
      </c>
      <c r="R115" s="8">
        <f t="shared" si="14"/>
        <v>127583.49177729523</v>
      </c>
      <c r="S115" s="8"/>
      <c r="T115" s="8">
        <f>2205*R115/(area!E13*2.471)</f>
        <v>22.213208684135331</v>
      </c>
    </row>
    <row r="116" spans="1:20" x14ac:dyDescent="0.2">
      <c r="A116">
        <f t="shared" si="11"/>
        <v>1975</v>
      </c>
      <c r="B116" s="7">
        <f t="shared" si="13"/>
        <v>3776.0850000000005</v>
      </c>
      <c r="C116" s="7">
        <f t="shared" si="13"/>
        <v>1498.25</v>
      </c>
      <c r="D116" s="7">
        <f t="shared" si="13"/>
        <v>89.424499999999995</v>
      </c>
      <c r="E116" s="7">
        <f t="shared" si="13"/>
        <v>388.34469920000004</v>
      </c>
      <c r="F116" s="7">
        <f t="shared" si="13"/>
        <v>24964.973999999998</v>
      </c>
      <c r="G116" s="7">
        <f t="shared" si="13"/>
        <v>22339.599999999999</v>
      </c>
      <c r="H116" s="7">
        <f t="shared" si="13"/>
        <v>315.25</v>
      </c>
      <c r="I116" s="7">
        <f t="shared" si="13"/>
        <v>9070.2674999999999</v>
      </c>
      <c r="J116" s="7">
        <f t="shared" si="13"/>
        <v>7271.0000000000009</v>
      </c>
      <c r="K116" s="7">
        <f t="shared" si="13"/>
        <v>209.11593000000002</v>
      </c>
      <c r="L116" s="7">
        <f t="shared" si="13"/>
        <v>726.92999999999984</v>
      </c>
      <c r="M116" s="7">
        <f t="shared" si="13"/>
        <v>4692.6000000000004</v>
      </c>
      <c r="N116" s="7">
        <f t="shared" si="13"/>
        <v>181.11500000000004</v>
      </c>
      <c r="O116" s="7">
        <f t="shared" si="13"/>
        <v>62768.4375</v>
      </c>
      <c r="P116" s="7">
        <f t="shared" si="13"/>
        <v>5714.8</v>
      </c>
      <c r="Q116" s="7">
        <f t="shared" si="13"/>
        <v>941.64421768707496</v>
      </c>
      <c r="R116" s="8">
        <f t="shared" si="14"/>
        <v>144947.83834688709</v>
      </c>
      <c r="S116" s="8"/>
      <c r="T116" s="8">
        <f>2205*R116/(area!E14*2.471)</f>
        <v>24.885389772443439</v>
      </c>
    </row>
    <row r="117" spans="1:20" x14ac:dyDescent="0.2">
      <c r="A117">
        <f t="shared" si="11"/>
        <v>1976</v>
      </c>
      <c r="B117" s="7">
        <f t="shared" si="13"/>
        <v>3370.1320000000005</v>
      </c>
      <c r="C117" s="7">
        <f t="shared" si="13"/>
        <v>1485.25</v>
      </c>
      <c r="D117" s="7">
        <f t="shared" si="13"/>
        <v>88.920700000000011</v>
      </c>
      <c r="E117" s="7">
        <f t="shared" si="13"/>
        <v>388.34469920000004</v>
      </c>
      <c r="F117" s="7">
        <f t="shared" si="13"/>
        <v>25679.07</v>
      </c>
      <c r="G117" s="7">
        <f t="shared" si="13"/>
        <v>21533.856</v>
      </c>
      <c r="H117" s="7">
        <f t="shared" si="13"/>
        <v>315.25</v>
      </c>
      <c r="I117" s="7">
        <f t="shared" si="13"/>
        <v>7908.3225000000011</v>
      </c>
      <c r="J117" s="7">
        <f t="shared" si="13"/>
        <v>6218.8896000000004</v>
      </c>
      <c r="K117" s="7">
        <f t="shared" si="13"/>
        <v>203.24895000000001</v>
      </c>
      <c r="L117" s="7">
        <f t="shared" si="13"/>
        <v>635.91</v>
      </c>
      <c r="M117" s="7">
        <f t="shared" si="13"/>
        <v>3295.8</v>
      </c>
      <c r="N117" s="7">
        <f t="shared" si="13"/>
        <v>143.38499999999999</v>
      </c>
      <c r="O117" s="7">
        <f t="shared" si="13"/>
        <v>65594.982250000001</v>
      </c>
      <c r="P117" s="7">
        <f t="shared" si="13"/>
        <v>6148.9920000000002</v>
      </c>
      <c r="Q117" s="7">
        <f t="shared" si="13"/>
        <v>933.80748299319725</v>
      </c>
      <c r="R117" s="8">
        <f t="shared" si="14"/>
        <v>143944.1611821932</v>
      </c>
      <c r="S117" s="8"/>
      <c r="T117" s="8">
        <f>2205*R117/(area!E15*2.471)</f>
        <v>24.091412371876267</v>
      </c>
    </row>
    <row r="118" spans="1:20" x14ac:dyDescent="0.2">
      <c r="A118">
        <f t="shared" si="11"/>
        <v>1977</v>
      </c>
      <c r="B118" s="7">
        <f t="shared" si="13"/>
        <v>3382.6650000000004</v>
      </c>
      <c r="C118" s="7">
        <f t="shared" si="13"/>
        <v>967.85</v>
      </c>
      <c r="D118" s="7">
        <f t="shared" si="13"/>
        <v>89.046650000000014</v>
      </c>
      <c r="E118" s="7">
        <f t="shared" si="13"/>
        <v>388.34469920000004</v>
      </c>
      <c r="F118" s="7">
        <f t="shared" si="13"/>
        <v>28958.166000000001</v>
      </c>
      <c r="G118" s="7">
        <f t="shared" si="13"/>
        <v>21453.84</v>
      </c>
      <c r="H118" s="7">
        <f t="shared" si="13"/>
        <v>315.25</v>
      </c>
      <c r="I118" s="7">
        <f t="shared" si="13"/>
        <v>8600.8724999999995</v>
      </c>
      <c r="J118" s="7">
        <f t="shared" si="13"/>
        <v>5819.880000000001</v>
      </c>
      <c r="K118" s="7">
        <f t="shared" si="13"/>
        <v>203.24895000000001</v>
      </c>
      <c r="L118" s="7">
        <f t="shared" si="13"/>
        <v>517.82999999999993</v>
      </c>
      <c r="M118" s="7">
        <f t="shared" si="13"/>
        <v>7251</v>
      </c>
      <c r="N118" s="7">
        <f t="shared" si="13"/>
        <v>101.94250000000001</v>
      </c>
      <c r="O118" s="7">
        <f t="shared" si="13"/>
        <v>64238.137499999997</v>
      </c>
      <c r="P118" s="7">
        <f t="shared" si="13"/>
        <v>7651.6</v>
      </c>
      <c r="Q118" s="7">
        <f t="shared" si="13"/>
        <v>1080.2020408163264</v>
      </c>
      <c r="R118" s="8">
        <f t="shared" si="14"/>
        <v>151019.87584001635</v>
      </c>
      <c r="S118" s="8"/>
      <c r="T118" s="8">
        <f>2205*R118/(area!E16*2.471)</f>
        <v>25.688497289467865</v>
      </c>
    </row>
    <row r="119" spans="1:20" x14ac:dyDescent="0.2">
      <c r="A119">
        <f t="shared" si="11"/>
        <v>1978</v>
      </c>
      <c r="B119" s="7">
        <f t="shared" si="13"/>
        <v>4284.0450000000001</v>
      </c>
      <c r="C119" s="7">
        <f t="shared" si="13"/>
        <v>1309.75</v>
      </c>
      <c r="D119" s="7">
        <f t="shared" si="13"/>
        <v>96.099850000000004</v>
      </c>
      <c r="E119" s="7">
        <f t="shared" si="13"/>
        <v>388.34469920000004</v>
      </c>
      <c r="F119" s="7">
        <f t="shared" si="13"/>
        <v>29800.17</v>
      </c>
      <c r="G119" s="7">
        <f t="shared" si="13"/>
        <v>19666.96</v>
      </c>
      <c r="H119" s="7">
        <f t="shared" si="13"/>
        <v>315.25</v>
      </c>
      <c r="I119" s="7">
        <f t="shared" si="13"/>
        <v>9290.0025000000005</v>
      </c>
      <c r="J119" s="7">
        <f t="shared" si="13"/>
        <v>6376.920000000001</v>
      </c>
      <c r="K119" s="7">
        <f t="shared" si="13"/>
        <v>203.24895000000001</v>
      </c>
      <c r="L119" s="7">
        <f t="shared" si="13"/>
        <v>520.29</v>
      </c>
      <c r="M119" s="7">
        <f t="shared" si="13"/>
        <v>6478.2</v>
      </c>
      <c r="N119" s="7">
        <f t="shared" si="13"/>
        <v>134.80500000000001</v>
      </c>
      <c r="O119" s="7">
        <f t="shared" si="13"/>
        <v>64769.4375</v>
      </c>
      <c r="P119" s="7">
        <f t="shared" si="13"/>
        <v>4044.4</v>
      </c>
      <c r="Q119" s="7">
        <f t="shared" si="13"/>
        <v>963.84829931972786</v>
      </c>
      <c r="R119" s="8">
        <f t="shared" si="14"/>
        <v>148641.77179851971</v>
      </c>
      <c r="S119" s="8"/>
      <c r="T119" s="8">
        <f>2205*R119/(area!E17*2.471)</f>
        <v>24.88708903696504</v>
      </c>
    </row>
    <row r="120" spans="1:20" x14ac:dyDescent="0.2">
      <c r="A120">
        <f t="shared" si="11"/>
        <v>1979</v>
      </c>
      <c r="B120" s="7">
        <f t="shared" si="13"/>
        <v>4471.625</v>
      </c>
      <c r="C120" s="7">
        <f t="shared" si="13"/>
        <v>1116.7</v>
      </c>
      <c r="D120" s="7">
        <f t="shared" si="13"/>
        <v>97.233400000000003</v>
      </c>
      <c r="E120" s="7">
        <f t="shared" si="13"/>
        <v>388.34469920000004</v>
      </c>
      <c r="F120" s="7">
        <f t="shared" si="13"/>
        <v>34824.15</v>
      </c>
      <c r="G120" s="7">
        <f t="shared" si="13"/>
        <v>19425.04</v>
      </c>
      <c r="H120" s="7">
        <f t="shared" si="13"/>
        <v>315.25</v>
      </c>
      <c r="I120" s="7">
        <f t="shared" si="13"/>
        <v>8824.8824999999997</v>
      </c>
      <c r="J120" s="7">
        <f t="shared" si="13"/>
        <v>6252.8400000000011</v>
      </c>
      <c r="K120" s="7">
        <f t="shared" si="13"/>
        <v>203.24895000000001</v>
      </c>
      <c r="L120" s="7">
        <f t="shared" si="13"/>
        <v>715.44999999999993</v>
      </c>
      <c r="M120" s="7">
        <f t="shared" si="13"/>
        <v>8178.6</v>
      </c>
      <c r="N120" s="7">
        <f t="shared" si="13"/>
        <v>142.72499999999999</v>
      </c>
      <c r="O120" s="7">
        <f t="shared" si="13"/>
        <v>69751.8125</v>
      </c>
      <c r="P120" s="7">
        <f t="shared" si="13"/>
        <v>6696.4</v>
      </c>
      <c r="Q120" s="7">
        <f t="shared" si="13"/>
        <v>1028.8278911564626</v>
      </c>
      <c r="R120" s="8">
        <f t="shared" si="14"/>
        <v>162433.12994035645</v>
      </c>
      <c r="S120" s="8"/>
      <c r="T120" s="8">
        <f>2205*R120/(area!E18*2.471)</f>
        <v>27.150327299108675</v>
      </c>
    </row>
    <row r="121" spans="1:20" x14ac:dyDescent="0.2">
      <c r="A121">
        <f t="shared" si="11"/>
        <v>1980</v>
      </c>
      <c r="B121" s="7">
        <f t="shared" si="13"/>
        <v>5869.3450000000012</v>
      </c>
      <c r="C121" s="7">
        <f t="shared" si="13"/>
        <v>1229.1500000000001</v>
      </c>
      <c r="D121" s="7">
        <f t="shared" si="13"/>
        <v>81.741550000000004</v>
      </c>
      <c r="E121" s="7">
        <f t="shared" si="13"/>
        <v>388.34469920000004</v>
      </c>
      <c r="F121" s="7">
        <f t="shared" si="13"/>
        <v>38115.557999999997</v>
      </c>
      <c r="G121" s="7">
        <f t="shared" si="13"/>
        <v>18035.12</v>
      </c>
      <c r="H121" s="7">
        <f t="shared" si="13"/>
        <v>315.25</v>
      </c>
      <c r="I121" s="7">
        <f t="shared" si="13"/>
        <v>9147.2175000000007</v>
      </c>
      <c r="J121" s="7">
        <f t="shared" si="13"/>
        <v>5711.64</v>
      </c>
      <c r="K121" s="7">
        <f t="shared" si="13"/>
        <v>203.24895000000001</v>
      </c>
      <c r="L121" s="7">
        <f t="shared" si="13"/>
        <v>854.84999999999991</v>
      </c>
      <c r="M121" s="7">
        <f t="shared" si="13"/>
        <v>8568.6</v>
      </c>
      <c r="N121" s="7">
        <f t="shared" si="13"/>
        <v>160.435</v>
      </c>
      <c r="O121" s="7">
        <f t="shared" si="13"/>
        <v>69057.787500000006</v>
      </c>
      <c r="P121" s="7">
        <f t="shared" si="13"/>
        <v>7067.6</v>
      </c>
      <c r="Q121" s="7">
        <f t="shared" si="13"/>
        <v>897.88911564625846</v>
      </c>
      <c r="R121" s="8">
        <f t="shared" si="14"/>
        <v>165703.77731484626</v>
      </c>
      <c r="S121" s="8"/>
      <c r="T121" s="8">
        <f>2205*R121/(area!E19*2.471)</f>
        <v>27.699579140421044</v>
      </c>
    </row>
    <row r="122" spans="1:20" x14ac:dyDescent="0.2">
      <c r="A122">
        <f t="shared" si="11"/>
        <v>1981</v>
      </c>
      <c r="B122" s="7">
        <f t="shared" si="13"/>
        <v>7178.255000000001</v>
      </c>
      <c r="C122" s="7">
        <f t="shared" si="13"/>
        <v>1155.7</v>
      </c>
      <c r="D122" s="7">
        <f t="shared" si="13"/>
        <v>78.970650000000006</v>
      </c>
      <c r="E122" s="7">
        <f t="shared" si="13"/>
        <v>388.34469920000004</v>
      </c>
      <c r="F122" s="7">
        <f t="shared" si="13"/>
        <v>42651.845999999998</v>
      </c>
      <c r="G122" s="7">
        <f t="shared" si="13"/>
        <v>17077.04</v>
      </c>
      <c r="H122" s="7">
        <f t="shared" si="13"/>
        <v>315.25</v>
      </c>
      <c r="I122" s="7">
        <f t="shared" si="13"/>
        <v>8886.4424999999992</v>
      </c>
      <c r="J122" s="7">
        <f t="shared" si="13"/>
        <v>4930.2</v>
      </c>
      <c r="K122" s="7">
        <f t="shared" si="13"/>
        <v>203.24895000000001</v>
      </c>
      <c r="L122" s="7">
        <f t="shared" si="13"/>
        <v>890.92999999999984</v>
      </c>
      <c r="M122" s="7">
        <f t="shared" si="13"/>
        <v>7572.6</v>
      </c>
      <c r="N122" s="7">
        <f t="shared" si="13"/>
        <v>203.22500000000002</v>
      </c>
      <c r="O122" s="7">
        <f t="shared" si="13"/>
        <v>69020.987500000003</v>
      </c>
      <c r="P122" s="7">
        <f t="shared" si="13"/>
        <v>7014</v>
      </c>
      <c r="Q122" s="7">
        <f t="shared" si="13"/>
        <v>864.69183673469399</v>
      </c>
      <c r="R122" s="8">
        <f t="shared" si="14"/>
        <v>168431.73213593467</v>
      </c>
      <c r="S122" s="8"/>
      <c r="T122" s="8">
        <f>2205*R122/(area!E20*2.471)</f>
        <v>27.964689061718595</v>
      </c>
    </row>
    <row r="123" spans="1:20" x14ac:dyDescent="0.2">
      <c r="A123">
        <f t="shared" si="11"/>
        <v>1982</v>
      </c>
      <c r="B123" s="7">
        <f t="shared" si="13"/>
        <v>9405.9750000000004</v>
      </c>
      <c r="C123" s="7">
        <f t="shared" si="13"/>
        <v>1199.9000000000001</v>
      </c>
      <c r="D123" s="7">
        <f t="shared" si="13"/>
        <v>79.222549999999998</v>
      </c>
      <c r="E123" s="7">
        <f t="shared" si="13"/>
        <v>388.34469920000004</v>
      </c>
      <c r="F123" s="7">
        <f t="shared" si="13"/>
        <v>42813.27</v>
      </c>
      <c r="G123" s="7">
        <f t="shared" si="13"/>
        <v>15440.4</v>
      </c>
      <c r="H123" s="7">
        <f t="shared" si="13"/>
        <v>315.25</v>
      </c>
      <c r="I123" s="7">
        <f t="shared" si="13"/>
        <v>8782.9874999999993</v>
      </c>
      <c r="J123" s="7">
        <f t="shared" si="13"/>
        <v>5995.0000000000009</v>
      </c>
      <c r="K123" s="7">
        <f t="shared" si="13"/>
        <v>203.24895000000001</v>
      </c>
      <c r="L123" s="7">
        <f t="shared" si="13"/>
        <v>890.1099999999999</v>
      </c>
      <c r="M123" s="7">
        <f t="shared" si="13"/>
        <v>10467</v>
      </c>
      <c r="N123" s="7">
        <f t="shared" si="13"/>
        <v>221.70500000000004</v>
      </c>
      <c r="O123" s="7">
        <f t="shared" si="13"/>
        <v>64683.1875</v>
      </c>
      <c r="P123" s="7">
        <f t="shared" si="13"/>
        <v>3954</v>
      </c>
      <c r="Q123" s="7">
        <f t="shared" si="13"/>
        <v>921.18163265306134</v>
      </c>
      <c r="R123" s="8">
        <f t="shared" si="14"/>
        <v>165760.78283185305</v>
      </c>
      <c r="S123" s="8"/>
      <c r="T123" s="8">
        <f>2205*R123/(area!E21*2.471)</f>
        <v>27.391080807669688</v>
      </c>
    </row>
    <row r="124" spans="1:20" x14ac:dyDescent="0.2">
      <c r="A124">
        <f t="shared" si="11"/>
        <v>1983</v>
      </c>
      <c r="B124" s="7">
        <f t="shared" si="13"/>
        <v>7223.0750000000007</v>
      </c>
      <c r="C124" s="7">
        <f t="shared" si="13"/>
        <v>817.05</v>
      </c>
      <c r="D124" s="7">
        <f t="shared" si="13"/>
        <v>91.313749999999999</v>
      </c>
      <c r="E124" s="7">
        <f t="shared" si="13"/>
        <v>505.24846432000004</v>
      </c>
      <c r="F124" s="7">
        <f t="shared" si="13"/>
        <v>38955.51</v>
      </c>
      <c r="G124" s="7">
        <f t="shared" si="13"/>
        <v>13467.6</v>
      </c>
      <c r="H124" s="7">
        <f t="shared" si="13"/>
        <v>315.25</v>
      </c>
      <c r="I124" s="7">
        <f t="shared" si="13"/>
        <v>6491.5875000000005</v>
      </c>
      <c r="J124" s="7">
        <f t="shared" si="13"/>
        <v>4912.6000000000004</v>
      </c>
      <c r="K124" s="7">
        <f t="shared" si="13"/>
        <v>203.24895000000001</v>
      </c>
      <c r="L124" s="7">
        <f t="shared" si="13"/>
        <v>835.9899999999999</v>
      </c>
      <c r="M124" s="7">
        <f t="shared" si="13"/>
        <v>9111</v>
      </c>
      <c r="N124" s="7">
        <f t="shared" si="13"/>
        <v>298.59500000000003</v>
      </c>
      <c r="O124" s="7">
        <f t="shared" si="13"/>
        <v>60985.9375</v>
      </c>
      <c r="P124" s="7">
        <f t="shared" si="13"/>
        <v>7278</v>
      </c>
      <c r="Q124" s="7">
        <f t="shared" si="13"/>
        <v>761.39931972789111</v>
      </c>
      <c r="R124" s="8">
        <f t="shared" si="14"/>
        <v>152253.40548404789</v>
      </c>
      <c r="S124" s="8"/>
      <c r="T124" s="8">
        <f>2205*R124/(area!E22*2.471)</f>
        <v>25.153080547708385</v>
      </c>
    </row>
    <row r="125" spans="1:20" x14ac:dyDescent="0.2">
      <c r="A125">
        <f t="shared" si="11"/>
        <v>1984</v>
      </c>
      <c r="B125" s="7">
        <f t="shared" si="13"/>
        <v>8625.7749999999996</v>
      </c>
      <c r="C125" s="7">
        <f t="shared" si="13"/>
        <v>901.55</v>
      </c>
      <c r="D125" s="7">
        <f t="shared" si="13"/>
        <v>86.275750000000002</v>
      </c>
      <c r="E125" s="7">
        <f t="shared" si="13"/>
        <v>723.04178015999992</v>
      </c>
      <c r="F125" s="7">
        <f t="shared" si="13"/>
        <v>44605.35</v>
      </c>
      <c r="G125" s="7">
        <f t="shared" si="13"/>
        <v>14766.8</v>
      </c>
      <c r="H125" s="7">
        <f t="shared" si="13"/>
        <v>315.25</v>
      </c>
      <c r="I125" s="7">
        <f t="shared" si="13"/>
        <v>7654.3875000000007</v>
      </c>
      <c r="J125" s="7">
        <f t="shared" si="13"/>
        <v>5819.0000000000009</v>
      </c>
      <c r="K125" s="7">
        <f t="shared" si="13"/>
        <v>203.24895000000001</v>
      </c>
      <c r="L125" s="7">
        <f t="shared" si="13"/>
        <v>823.68999999999983</v>
      </c>
      <c r="M125" s="7">
        <f t="shared" si="13"/>
        <v>11295</v>
      </c>
      <c r="N125" s="7">
        <f t="shared" si="13"/>
        <v>170.66499999999999</v>
      </c>
      <c r="O125" s="7">
        <f t="shared" si="13"/>
        <v>69904.1875</v>
      </c>
      <c r="P125" s="7">
        <f t="shared" si="13"/>
        <v>7774</v>
      </c>
      <c r="Q125" s="7">
        <f t="shared" si="13"/>
        <v>881.18163265306111</v>
      </c>
      <c r="R125" s="8">
        <f t="shared" si="14"/>
        <v>174549.40311281304</v>
      </c>
      <c r="S125" s="8"/>
      <c r="T125" s="8">
        <f>2205*R125/(area!E23*2.471)</f>
        <v>28.790722476208042</v>
      </c>
    </row>
    <row r="126" spans="1:20" x14ac:dyDescent="0.2">
      <c r="A126">
        <f t="shared" si="11"/>
        <v>1985</v>
      </c>
      <c r="B126" s="7">
        <f t="shared" si="13"/>
        <v>10426.875</v>
      </c>
      <c r="C126" s="7">
        <f t="shared" si="13"/>
        <v>1075.75</v>
      </c>
      <c r="D126" s="7">
        <f t="shared" si="13"/>
        <v>88.794749999999993</v>
      </c>
      <c r="E126" s="7">
        <f t="shared" si="13"/>
        <v>1107.38292576</v>
      </c>
      <c r="F126" s="7">
        <f t="shared" si="13"/>
        <v>47060.91</v>
      </c>
      <c r="G126" s="7">
        <f t="shared" si="13"/>
        <v>13555.6</v>
      </c>
      <c r="H126" s="7">
        <f t="shared" si="13"/>
        <v>315.25</v>
      </c>
      <c r="I126" s="7">
        <f t="shared" si="13"/>
        <v>7756.9875000000011</v>
      </c>
      <c r="J126" s="7">
        <f t="shared" si="13"/>
        <v>5942.2000000000007</v>
      </c>
      <c r="K126" s="7">
        <f t="shared" si="13"/>
        <v>203.24895000000001</v>
      </c>
      <c r="L126" s="7">
        <f t="shared" si="13"/>
        <v>740.04999999999984</v>
      </c>
      <c r="M126" s="7">
        <f t="shared" si="13"/>
        <v>12435</v>
      </c>
      <c r="N126" s="7">
        <f t="shared" si="13"/>
        <v>147.67500000000001</v>
      </c>
      <c r="O126" s="7">
        <f t="shared" si="13"/>
        <v>69455.6875</v>
      </c>
      <c r="P126" s="7">
        <f t="shared" si="13"/>
        <v>9470</v>
      </c>
      <c r="Q126" s="7">
        <f t="shared" ref="Q126" si="15">Q$107*Q24/1000</f>
        <v>922.27006802721087</v>
      </c>
      <c r="R126" s="8">
        <f t="shared" si="14"/>
        <v>180703.68169378725</v>
      </c>
      <c r="S126" s="8"/>
      <c r="T126" s="8">
        <f>2205*R126/(area!E24*2.471)</f>
        <v>29.893157609916813</v>
      </c>
    </row>
    <row r="127" spans="1:20" x14ac:dyDescent="0.2">
      <c r="A127">
        <f t="shared" si="11"/>
        <v>1986</v>
      </c>
      <c r="B127" s="7">
        <f t="shared" ref="B127:Q142" si="16">B$107*B25/1000</f>
        <v>10872.584999999999</v>
      </c>
      <c r="C127" s="7">
        <f t="shared" si="16"/>
        <v>858.65</v>
      </c>
      <c r="D127" s="7">
        <f t="shared" si="16"/>
        <v>107.43535</v>
      </c>
      <c r="E127" s="7">
        <f t="shared" si="16"/>
        <v>1565.3894576</v>
      </c>
      <c r="F127" s="7">
        <f t="shared" si="16"/>
        <v>40037.597999999998</v>
      </c>
      <c r="G127" s="7">
        <f t="shared" si="16"/>
        <v>11629.2</v>
      </c>
      <c r="H127" s="7">
        <f t="shared" si="16"/>
        <v>315.25</v>
      </c>
      <c r="I127" s="7">
        <f t="shared" si="16"/>
        <v>6020.482500000001</v>
      </c>
      <c r="J127" s="7">
        <f t="shared" si="16"/>
        <v>3921.7200000000003</v>
      </c>
      <c r="K127" s="7">
        <f t="shared" si="16"/>
        <v>203.24895000000001</v>
      </c>
      <c r="L127" s="7">
        <f t="shared" si="16"/>
        <v>573.59</v>
      </c>
      <c r="M127" s="7">
        <f t="shared" si="16"/>
        <v>11808.6</v>
      </c>
      <c r="N127" s="7">
        <f t="shared" si="16"/>
        <v>26.675000000000004</v>
      </c>
      <c r="O127" s="7">
        <f t="shared" si="16"/>
        <v>79052.4375</v>
      </c>
      <c r="P127" s="7">
        <f t="shared" si="16"/>
        <v>9814</v>
      </c>
      <c r="Q127" s="7">
        <f t="shared" si="16"/>
        <v>827.84829931972797</v>
      </c>
      <c r="R127" s="8">
        <f t="shared" si="14"/>
        <v>177634.71005691972</v>
      </c>
      <c r="S127" s="8"/>
      <c r="T127" s="8">
        <f>2205*R127/(area!E25*2.471)</f>
        <v>30.024997766764386</v>
      </c>
    </row>
    <row r="128" spans="1:20" x14ac:dyDescent="0.2">
      <c r="A128">
        <f t="shared" si="11"/>
        <v>1987</v>
      </c>
      <c r="B128" s="7">
        <f t="shared" si="16"/>
        <v>10138.865</v>
      </c>
      <c r="C128" s="7">
        <f t="shared" si="16"/>
        <v>1747.85</v>
      </c>
      <c r="D128" s="7">
        <f t="shared" si="16"/>
        <v>101.13785</v>
      </c>
      <c r="E128" s="7">
        <f t="shared" si="16"/>
        <v>860.76402399999995</v>
      </c>
      <c r="F128" s="7">
        <f t="shared" si="16"/>
        <v>47575.962</v>
      </c>
      <c r="G128" s="7">
        <f t="shared" si="16"/>
        <v>12336.4</v>
      </c>
      <c r="H128" s="7">
        <f t="shared" si="16"/>
        <v>315.25</v>
      </c>
      <c r="I128" s="7">
        <f t="shared" si="16"/>
        <v>6101.7075000000013</v>
      </c>
      <c r="J128" s="7">
        <f t="shared" si="16"/>
        <v>4110.92</v>
      </c>
      <c r="K128" s="7">
        <f t="shared" si="16"/>
        <v>203.24895000000001</v>
      </c>
      <c r="L128" s="7">
        <f t="shared" si="16"/>
        <v>490.76999999999992</v>
      </c>
      <c r="M128" s="7">
        <f t="shared" si="16"/>
        <v>15527.4</v>
      </c>
      <c r="N128" s="7">
        <f t="shared" si="16"/>
        <v>26.675000000000004</v>
      </c>
      <c r="O128" s="7">
        <f t="shared" si="16"/>
        <v>80588.262499999997</v>
      </c>
      <c r="P128" s="7">
        <f t="shared" si="16"/>
        <v>6960.4</v>
      </c>
      <c r="Q128" s="7">
        <f t="shared" si="16"/>
        <v>909.5353741496599</v>
      </c>
      <c r="R128" s="8">
        <f t="shared" si="14"/>
        <v>187995.14819814963</v>
      </c>
      <c r="S128" s="8"/>
      <c r="T128" s="8">
        <f>2205*R128/(area!E26*2.471)</f>
        <v>32.114603752055956</v>
      </c>
    </row>
    <row r="129" spans="1:20" x14ac:dyDescent="0.2">
      <c r="A129">
        <f t="shared" si="11"/>
        <v>1988</v>
      </c>
      <c r="B129" s="7">
        <f t="shared" si="16"/>
        <v>8437.3649999999998</v>
      </c>
      <c r="C129" s="7">
        <f t="shared" si="16"/>
        <v>1082.25</v>
      </c>
      <c r="D129" s="7">
        <f t="shared" si="16"/>
        <v>83.756749999999997</v>
      </c>
      <c r="E129" s="7">
        <f t="shared" si="16"/>
        <v>823.93133088000002</v>
      </c>
      <c r="F129" s="7">
        <f t="shared" si="16"/>
        <v>36445.230000000003</v>
      </c>
      <c r="G129" s="7">
        <f t="shared" si="16"/>
        <v>9002.48</v>
      </c>
      <c r="H129" s="7">
        <f t="shared" si="16"/>
        <v>315.25</v>
      </c>
      <c r="I129" s="7">
        <f t="shared" si="16"/>
        <v>4472.9324999999999</v>
      </c>
      <c r="J129" s="7">
        <f t="shared" si="16"/>
        <v>3985.9600000000005</v>
      </c>
      <c r="K129" s="7">
        <f t="shared" si="16"/>
        <v>203.24895000000001</v>
      </c>
      <c r="L129" s="7">
        <f t="shared" si="16"/>
        <v>417.78999999999996</v>
      </c>
      <c r="M129" s="7">
        <f t="shared" si="16"/>
        <v>14122.2</v>
      </c>
      <c r="N129" s="7">
        <f t="shared" si="16"/>
        <v>26.675000000000004</v>
      </c>
      <c r="O129" s="7">
        <f t="shared" si="16"/>
        <v>71280.737500000003</v>
      </c>
      <c r="P129" s="7">
        <f t="shared" si="16"/>
        <v>10526</v>
      </c>
      <c r="Q129" s="7">
        <f t="shared" si="16"/>
        <v>782.89591836734689</v>
      </c>
      <c r="R129" s="8">
        <f t="shared" si="14"/>
        <v>162008.70294924735</v>
      </c>
      <c r="S129" s="8"/>
      <c r="T129" s="8">
        <f>2205*R129/(area!E27*2.471)</f>
        <v>27.361027804232577</v>
      </c>
    </row>
    <row r="130" spans="1:20" x14ac:dyDescent="0.2">
      <c r="A130">
        <f t="shared" si="11"/>
        <v>1989</v>
      </c>
      <c r="B130" s="7">
        <f t="shared" si="16"/>
        <v>8989.3150000000005</v>
      </c>
      <c r="C130" s="7">
        <f t="shared" si="16"/>
        <v>1240.8499999999999</v>
      </c>
      <c r="D130" s="7">
        <f t="shared" si="16"/>
        <v>78.71875</v>
      </c>
      <c r="E130" s="7">
        <f t="shared" si="16"/>
        <v>787.09863775999997</v>
      </c>
      <c r="F130" s="7">
        <f t="shared" si="16"/>
        <v>44184.006000000001</v>
      </c>
      <c r="G130" s="7">
        <f t="shared" si="16"/>
        <v>9311.1200000000008</v>
      </c>
      <c r="H130" s="7">
        <f t="shared" si="16"/>
        <v>315.25</v>
      </c>
      <c r="I130" s="7">
        <f t="shared" si="16"/>
        <v>4940.6175000000003</v>
      </c>
      <c r="J130" s="7">
        <f t="shared" si="16"/>
        <v>4716.3599999999997</v>
      </c>
      <c r="K130" s="7">
        <f t="shared" si="16"/>
        <v>203.24895000000001</v>
      </c>
      <c r="L130" s="7">
        <f t="shared" si="16"/>
        <v>521.92999999999995</v>
      </c>
      <c r="M130" s="7">
        <f t="shared" si="16"/>
        <v>14915.4</v>
      </c>
      <c r="N130" s="7">
        <f t="shared" si="16"/>
        <v>26.675000000000004</v>
      </c>
      <c r="O130" s="7">
        <f t="shared" si="16"/>
        <v>75396.587499999994</v>
      </c>
      <c r="P130" s="7">
        <f t="shared" si="16"/>
        <v>10064.4</v>
      </c>
      <c r="Q130" s="7">
        <f t="shared" si="16"/>
        <v>816.14761904761906</v>
      </c>
      <c r="R130" s="8">
        <f t="shared" si="14"/>
        <v>176507.72495680759</v>
      </c>
      <c r="S130" s="8"/>
      <c r="T130" s="8">
        <f>2205*R130/(area!E28*2.471)</f>
        <v>30.078825205862636</v>
      </c>
    </row>
    <row r="131" spans="1:20" x14ac:dyDescent="0.2">
      <c r="A131">
        <f t="shared" si="11"/>
        <v>1990</v>
      </c>
      <c r="B131" s="7">
        <f t="shared" si="16"/>
        <v>9093.0650000000005</v>
      </c>
      <c r="C131" s="7">
        <f t="shared" si="16"/>
        <v>1612.65</v>
      </c>
      <c r="D131" s="7">
        <f t="shared" si="16"/>
        <v>83.504850000000005</v>
      </c>
      <c r="E131" s="7">
        <f t="shared" si="16"/>
        <v>1078.5573398399999</v>
      </c>
      <c r="F131" s="7">
        <f t="shared" si="16"/>
        <v>47215.493999999999</v>
      </c>
      <c r="G131" s="7">
        <f t="shared" si="16"/>
        <v>9974</v>
      </c>
      <c r="H131" s="7">
        <f t="shared" si="16"/>
        <v>315.25</v>
      </c>
      <c r="I131" s="7">
        <f t="shared" si="16"/>
        <v>4769.6175000000003</v>
      </c>
      <c r="J131" s="7">
        <f t="shared" si="16"/>
        <v>4167.2400000000007</v>
      </c>
      <c r="K131" s="7">
        <f t="shared" si="16"/>
        <v>203.24895000000001</v>
      </c>
      <c r="L131" s="7">
        <f t="shared" si="16"/>
        <v>553.09</v>
      </c>
      <c r="M131" s="7">
        <f t="shared" si="16"/>
        <v>15436.2</v>
      </c>
      <c r="N131" s="7">
        <f t="shared" si="16"/>
        <v>26.675000000000004</v>
      </c>
      <c r="O131" s="7">
        <f t="shared" si="16"/>
        <v>79138.112500000003</v>
      </c>
      <c r="P131" s="7">
        <f t="shared" si="16"/>
        <v>12757.2</v>
      </c>
      <c r="Q131" s="7">
        <f t="shared" si="16"/>
        <v>889.23605442176859</v>
      </c>
      <c r="R131" s="8">
        <f t="shared" si="14"/>
        <v>187313.14119426181</v>
      </c>
      <c r="S131" s="8"/>
      <c r="T131" s="8">
        <f>2205*R131/(area!E29*2.471)</f>
        <v>32.550374005909298</v>
      </c>
    </row>
    <row r="132" spans="1:20" x14ac:dyDescent="0.2">
      <c r="A132">
        <f t="shared" si="11"/>
        <v>1991</v>
      </c>
      <c r="B132" s="7">
        <f t="shared" si="16"/>
        <v>8523.6849999999995</v>
      </c>
      <c r="C132" s="7">
        <f t="shared" si="16"/>
        <v>2084.5500000000002</v>
      </c>
      <c r="D132" s="7">
        <f t="shared" si="16"/>
        <v>75.947850000000003</v>
      </c>
      <c r="E132" s="7">
        <f t="shared" si="16"/>
        <v>1115.3900329599999</v>
      </c>
      <c r="F132" s="7">
        <f t="shared" si="16"/>
        <v>49268.862000000001</v>
      </c>
      <c r="G132" s="7">
        <f t="shared" si="16"/>
        <v>7252.72</v>
      </c>
      <c r="H132" s="7">
        <f t="shared" si="16"/>
        <v>315.25</v>
      </c>
      <c r="I132" s="7">
        <f t="shared" si="16"/>
        <v>4197.6225000000004</v>
      </c>
      <c r="J132" s="7">
        <f t="shared" si="16"/>
        <v>2988.0400000000004</v>
      </c>
      <c r="K132" s="7">
        <f t="shared" si="16"/>
        <v>203.24895000000001</v>
      </c>
      <c r="L132" s="7">
        <f t="shared" si="16"/>
        <v>580.97</v>
      </c>
      <c r="M132" s="7">
        <f t="shared" si="16"/>
        <v>17739</v>
      </c>
      <c r="N132" s="7">
        <f t="shared" si="16"/>
        <v>26.675000000000004</v>
      </c>
      <c r="O132" s="7">
        <f t="shared" si="16"/>
        <v>64812.5625</v>
      </c>
      <c r="P132" s="7">
        <f t="shared" si="16"/>
        <v>6041.2</v>
      </c>
      <c r="Q132" s="7">
        <f t="shared" si="16"/>
        <v>806.07959183673461</v>
      </c>
      <c r="R132" s="8">
        <f t="shared" si="14"/>
        <v>166031.80342479673</v>
      </c>
      <c r="S132" s="8"/>
      <c r="T132" s="8">
        <f>2205*R132/(area!E30*2.471)</f>
        <v>28.983310931725097</v>
      </c>
    </row>
    <row r="133" spans="1:20" x14ac:dyDescent="0.2">
      <c r="A133">
        <f t="shared" si="11"/>
        <v>1992</v>
      </c>
      <c r="B133" s="7">
        <f t="shared" si="16"/>
        <v>10089.895</v>
      </c>
      <c r="C133" s="7">
        <f t="shared" si="16"/>
        <v>975.65</v>
      </c>
      <c r="D133" s="7">
        <f t="shared" si="16"/>
        <v>71.791499999999999</v>
      </c>
      <c r="E133" s="7">
        <f t="shared" si="16"/>
        <v>860.76402399999995</v>
      </c>
      <c r="F133" s="7">
        <f t="shared" si="16"/>
        <v>33203.07</v>
      </c>
      <c r="G133" s="7">
        <f t="shared" si="16"/>
        <v>6776.72</v>
      </c>
      <c r="H133" s="7">
        <f t="shared" si="16"/>
        <v>315.25</v>
      </c>
      <c r="I133" s="7">
        <f t="shared" si="16"/>
        <v>4242.9375</v>
      </c>
      <c r="J133" s="7">
        <f t="shared" si="16"/>
        <v>4203.32</v>
      </c>
      <c r="K133" s="7">
        <f t="shared" si="16"/>
        <v>203.24895000000001</v>
      </c>
      <c r="L133" s="7">
        <f t="shared" si="16"/>
        <v>439.92999999999995</v>
      </c>
      <c r="M133" s="7">
        <f t="shared" si="16"/>
        <v>17628.599999999999</v>
      </c>
      <c r="N133" s="7">
        <f t="shared" si="16"/>
        <v>26.675000000000004</v>
      </c>
      <c r="O133" s="7">
        <f t="shared" si="16"/>
        <v>63465.337500000001</v>
      </c>
      <c r="P133" s="7">
        <f t="shared" si="16"/>
        <v>11804.4</v>
      </c>
      <c r="Q133" s="7">
        <f t="shared" si="16"/>
        <v>1032.1476190476189</v>
      </c>
      <c r="R133" s="8">
        <f t="shared" si="14"/>
        <v>155339.73709304762</v>
      </c>
      <c r="S133" s="8"/>
      <c r="T133" s="8">
        <f>2205*R133/(area!E31*2.471)</f>
        <v>28.039428009179122</v>
      </c>
    </row>
    <row r="134" spans="1:20" x14ac:dyDescent="0.2">
      <c r="A134">
        <f t="shared" si="11"/>
        <v>1993</v>
      </c>
      <c r="B134" s="7">
        <f t="shared" si="16"/>
        <v>7968.4150000000009</v>
      </c>
      <c r="C134" s="7">
        <f t="shared" si="16"/>
        <v>1624.35</v>
      </c>
      <c r="D134" s="7">
        <f t="shared" si="16"/>
        <v>72.673150000000007</v>
      </c>
      <c r="E134" s="7">
        <f t="shared" si="16"/>
        <v>1006.4933750399999</v>
      </c>
      <c r="F134" s="7">
        <f t="shared" si="16"/>
        <v>45967.877999999997</v>
      </c>
      <c r="G134" s="7">
        <f t="shared" si="16"/>
        <v>7270</v>
      </c>
      <c r="H134" s="7">
        <f t="shared" si="16"/>
        <v>315.25</v>
      </c>
      <c r="I134" s="7">
        <f t="shared" si="16"/>
        <v>4656.7574999999997</v>
      </c>
      <c r="J134" s="7">
        <f t="shared" si="16"/>
        <v>3435.0800000000004</v>
      </c>
      <c r="K134" s="7">
        <f t="shared" si="16"/>
        <v>203.24895000000001</v>
      </c>
      <c r="L134" s="7">
        <f t="shared" si="16"/>
        <v>424.34999999999997</v>
      </c>
      <c r="M134" s="7">
        <f t="shared" si="16"/>
        <v>23431.8</v>
      </c>
      <c r="N134" s="7">
        <f t="shared" si="16"/>
        <v>26.675000000000004</v>
      </c>
      <c r="O134" s="7">
        <f t="shared" si="16"/>
        <v>80990.762499999997</v>
      </c>
      <c r="P134" s="7">
        <f t="shared" si="16"/>
        <v>6547.6</v>
      </c>
      <c r="Q134" s="7">
        <f t="shared" si="16"/>
        <v>885.6986394557822</v>
      </c>
      <c r="R134" s="8">
        <f t="shared" si="14"/>
        <v>184827.03211449579</v>
      </c>
      <c r="S134" s="8"/>
      <c r="T134" s="8">
        <f>2205*R134/(area!E32*2.471)</f>
        <v>31.362951525269299</v>
      </c>
    </row>
    <row r="135" spans="1:20" x14ac:dyDescent="0.2">
      <c r="A135">
        <f t="shared" si="11"/>
        <v>1994</v>
      </c>
      <c r="B135" s="7">
        <f t="shared" si="16"/>
        <v>6727.5650000000005</v>
      </c>
      <c r="C135" s="7">
        <f t="shared" si="16"/>
        <v>1620.45</v>
      </c>
      <c r="D135" s="7">
        <f t="shared" si="16"/>
        <v>70.406050000000008</v>
      </c>
      <c r="E135" s="7">
        <f t="shared" si="16"/>
        <v>1115.3900329599999</v>
      </c>
      <c r="F135" s="7">
        <f t="shared" si="16"/>
        <v>48383.766000000003</v>
      </c>
      <c r="G135" s="7">
        <f t="shared" si="16"/>
        <v>6288.24</v>
      </c>
      <c r="H135" s="7">
        <f t="shared" si="16"/>
        <v>315.25</v>
      </c>
      <c r="I135" s="7">
        <f t="shared" si="16"/>
        <v>4045.4325000000003</v>
      </c>
      <c r="J135" s="7">
        <f t="shared" si="16"/>
        <v>2705.56</v>
      </c>
      <c r="K135" s="7">
        <f t="shared" si="16"/>
        <v>203.24895000000001</v>
      </c>
      <c r="L135" s="7">
        <f t="shared" si="16"/>
        <v>591.63</v>
      </c>
      <c r="M135" s="7">
        <f t="shared" si="16"/>
        <v>27187.8</v>
      </c>
      <c r="N135" s="7">
        <f t="shared" si="16"/>
        <v>81.674999999999997</v>
      </c>
      <c r="O135" s="7">
        <f t="shared" si="16"/>
        <v>73654.912500000006</v>
      </c>
      <c r="P135" s="7">
        <f t="shared" si="16"/>
        <v>11115.6</v>
      </c>
      <c r="Q135" s="7">
        <f t="shared" si="16"/>
        <v>929.23605442176881</v>
      </c>
      <c r="R135" s="8">
        <f t="shared" si="14"/>
        <v>185036.16208738182</v>
      </c>
      <c r="S135" s="8"/>
      <c r="T135" s="8">
        <f>2205*R135/(area!E33*2.471)</f>
        <v>31.310371616460735</v>
      </c>
    </row>
    <row r="136" spans="1:20" x14ac:dyDescent="0.2">
      <c r="A136">
        <f t="shared" si="11"/>
        <v>1995</v>
      </c>
      <c r="B136" s="7">
        <f t="shared" si="16"/>
        <v>6575.6750000000011</v>
      </c>
      <c r="C136" s="7">
        <f t="shared" si="16"/>
        <v>2006.55</v>
      </c>
      <c r="D136" s="7">
        <f t="shared" si="16"/>
        <v>79.978250000000003</v>
      </c>
      <c r="E136" s="7">
        <f t="shared" si="16"/>
        <v>1442.08000672</v>
      </c>
      <c r="F136" s="7">
        <f t="shared" si="16"/>
        <v>49147.11</v>
      </c>
      <c r="G136" s="7">
        <f t="shared" si="16"/>
        <v>6480.24</v>
      </c>
      <c r="H136" s="7">
        <f t="shared" si="16"/>
        <v>315.25</v>
      </c>
      <c r="I136" s="7">
        <f t="shared" si="16"/>
        <v>4096.7325000000001</v>
      </c>
      <c r="J136" s="7">
        <f t="shared" si="16"/>
        <v>2554.1999999999998</v>
      </c>
      <c r="K136" s="7">
        <f t="shared" si="16"/>
        <v>203.24895000000001</v>
      </c>
      <c r="L136" s="7">
        <f t="shared" si="16"/>
        <v>589.99</v>
      </c>
      <c r="M136" s="7">
        <f t="shared" si="16"/>
        <v>27785.4</v>
      </c>
      <c r="N136" s="7">
        <f t="shared" si="16"/>
        <v>90.536111111111111</v>
      </c>
      <c r="O136" s="7">
        <f t="shared" si="16"/>
        <v>73186.862500000003</v>
      </c>
      <c r="P136" s="7">
        <f t="shared" si="16"/>
        <v>11930</v>
      </c>
      <c r="Q136" s="7">
        <f t="shared" si="16"/>
        <v>983.38571428571413</v>
      </c>
      <c r="R136" s="8">
        <f t="shared" si="14"/>
        <v>187467.23903211684</v>
      </c>
      <c r="S136" s="8"/>
      <c r="T136" s="8">
        <f>2205*R136/(area!E34*2.471)</f>
        <v>31.713070383141851</v>
      </c>
    </row>
    <row r="137" spans="1:20" x14ac:dyDescent="0.2">
      <c r="A137">
        <f t="shared" si="11"/>
        <v>1996</v>
      </c>
      <c r="B137" s="7">
        <f t="shared" si="16"/>
        <v>6400.545000000001</v>
      </c>
      <c r="C137" s="7">
        <f t="shared" si="16"/>
        <v>1277.25</v>
      </c>
      <c r="D137" s="7">
        <f t="shared" si="16"/>
        <v>78.71875</v>
      </c>
      <c r="E137" s="7">
        <f t="shared" si="16"/>
        <v>1211.4753193600002</v>
      </c>
      <c r="F137" s="7">
        <f t="shared" si="16"/>
        <v>50646.438000000002</v>
      </c>
      <c r="G137" s="7">
        <f t="shared" si="16"/>
        <v>6992.24</v>
      </c>
      <c r="H137" s="7">
        <f t="shared" si="16"/>
        <v>315.25</v>
      </c>
      <c r="I137" s="7">
        <f t="shared" si="16"/>
        <v>3467.4525000000003</v>
      </c>
      <c r="J137" s="7">
        <f t="shared" si="16"/>
        <v>2533.96</v>
      </c>
      <c r="K137" s="7">
        <f t="shared" si="16"/>
        <v>203.24895000000001</v>
      </c>
      <c r="L137" s="7">
        <f t="shared" si="16"/>
        <v>551.45000000000005</v>
      </c>
      <c r="M137" s="7">
        <f t="shared" si="16"/>
        <v>26272.2</v>
      </c>
      <c r="N137" s="7">
        <f t="shared" si="16"/>
        <v>99.39722222222224</v>
      </c>
      <c r="O137" s="7">
        <f t="shared" si="16"/>
        <v>66559.412500000006</v>
      </c>
      <c r="P137" s="7">
        <f t="shared" si="16"/>
        <v>7835.6</v>
      </c>
      <c r="Q137" s="7">
        <f t="shared" si="16"/>
        <v>989.6986394557822</v>
      </c>
      <c r="R137" s="8">
        <f t="shared" si="14"/>
        <v>175434.33688103801</v>
      </c>
      <c r="S137" s="8"/>
      <c r="T137" s="8">
        <f>2205*R137/(area!E35*2.471)</f>
        <v>29.276741598197333</v>
      </c>
    </row>
    <row r="138" spans="1:20" x14ac:dyDescent="0.2">
      <c r="A138">
        <f t="shared" si="11"/>
        <v>1997</v>
      </c>
      <c r="B138" s="7">
        <f t="shared" si="16"/>
        <v>7314.3750000000009</v>
      </c>
      <c r="C138" s="7">
        <f t="shared" si="16"/>
        <v>1407.25</v>
      </c>
      <c r="D138" s="7">
        <f t="shared" si="16"/>
        <v>75.444050000000004</v>
      </c>
      <c r="E138" s="7">
        <f t="shared" si="16"/>
        <v>1435.6743209599999</v>
      </c>
      <c r="F138" s="7">
        <f t="shared" si="16"/>
        <v>48088.277999999998</v>
      </c>
      <c r="G138" s="7">
        <f t="shared" si="16"/>
        <v>7310.64</v>
      </c>
      <c r="H138" s="7">
        <f t="shared" si="16"/>
        <v>315.25</v>
      </c>
      <c r="I138" s="7">
        <f t="shared" si="16"/>
        <v>3996.6975000000007</v>
      </c>
      <c r="J138" s="7">
        <f t="shared" si="16"/>
        <v>2811.16</v>
      </c>
      <c r="K138" s="7">
        <f t="shared" si="16"/>
        <v>203.24895000000001</v>
      </c>
      <c r="L138" s="7">
        <f t="shared" si="16"/>
        <v>612.13</v>
      </c>
      <c r="M138" s="7">
        <f t="shared" si="16"/>
        <v>33075</v>
      </c>
      <c r="N138" s="7">
        <f t="shared" si="16"/>
        <v>108.25833333333333</v>
      </c>
      <c r="O138" s="7">
        <f t="shared" si="16"/>
        <v>61644.887499999997</v>
      </c>
      <c r="P138" s="7">
        <f t="shared" si="16"/>
        <v>7639.6</v>
      </c>
      <c r="Q138" s="7">
        <f t="shared" si="16"/>
        <v>997.26326530612232</v>
      </c>
      <c r="R138" s="8">
        <f t="shared" si="14"/>
        <v>177035.15691959948</v>
      </c>
      <c r="S138" s="8"/>
      <c r="T138" s="8">
        <f>2205*R138/(area!E36*2.471)</f>
        <v>29.132756997608372</v>
      </c>
    </row>
    <row r="139" spans="1:20" x14ac:dyDescent="0.2">
      <c r="A139">
        <f t="shared" si="11"/>
        <v>1998</v>
      </c>
      <c r="B139" s="7">
        <f t="shared" si="16"/>
        <v>6891.0750000000007</v>
      </c>
      <c r="C139" s="7">
        <f t="shared" si="16"/>
        <v>1194.05</v>
      </c>
      <c r="D139" s="7">
        <f t="shared" si="16"/>
        <v>70.909850000000006</v>
      </c>
      <c r="E139" s="7">
        <f t="shared" si="16"/>
        <v>1592.6136220800001</v>
      </c>
      <c r="F139" s="7">
        <f t="shared" si="16"/>
        <v>59742.953999999998</v>
      </c>
      <c r="G139" s="7">
        <f t="shared" si="16"/>
        <v>8132.24</v>
      </c>
      <c r="H139" s="7">
        <f t="shared" si="16"/>
        <v>315.25</v>
      </c>
      <c r="I139" s="7">
        <f t="shared" si="16"/>
        <v>3724.8075000000003</v>
      </c>
      <c r="J139" s="7">
        <f t="shared" si="16"/>
        <v>2775.08</v>
      </c>
      <c r="K139" s="7">
        <f t="shared" si="16"/>
        <v>203.24895000000001</v>
      </c>
      <c r="L139" s="7">
        <f t="shared" si="16"/>
        <v>669.53</v>
      </c>
      <c r="M139" s="7">
        <f t="shared" si="16"/>
        <v>33057</v>
      </c>
      <c r="N139" s="7">
        <f t="shared" si="16"/>
        <v>117.11944444444445</v>
      </c>
      <c r="O139" s="7">
        <f t="shared" si="16"/>
        <v>50946.4375</v>
      </c>
      <c r="P139" s="7">
        <f t="shared" si="16"/>
        <v>11252.4</v>
      </c>
      <c r="Q139" s="7">
        <f t="shared" si="16"/>
        <v>1021.208843537415</v>
      </c>
      <c r="R139" s="8">
        <f t="shared" si="14"/>
        <v>181705.92471006184</v>
      </c>
      <c r="S139" s="8"/>
      <c r="T139" s="8">
        <f>2205*R139/(area!E37*2.471)</f>
        <v>29.809077272494005</v>
      </c>
    </row>
    <row r="140" spans="1:20" x14ac:dyDescent="0.2">
      <c r="A140">
        <f t="shared" si="11"/>
        <v>1999</v>
      </c>
      <c r="B140" s="7">
        <f t="shared" si="16"/>
        <v>6916.8050000000012</v>
      </c>
      <c r="C140" s="7">
        <f t="shared" si="16"/>
        <v>1877.85</v>
      </c>
      <c r="D140" s="7">
        <f t="shared" si="16"/>
        <v>70.65795</v>
      </c>
      <c r="E140" s="7">
        <f t="shared" si="16"/>
        <v>1691.9017513600002</v>
      </c>
      <c r="F140" s="7">
        <f t="shared" si="16"/>
        <v>60991.938000000002</v>
      </c>
      <c r="G140" s="7">
        <f t="shared" si="16"/>
        <v>9114.9599999999991</v>
      </c>
      <c r="H140" s="7">
        <f t="shared" si="16"/>
        <v>315.25</v>
      </c>
      <c r="I140" s="7">
        <f t="shared" si="16"/>
        <v>3418.7175000000007</v>
      </c>
      <c r="J140" s="7">
        <f t="shared" si="16"/>
        <v>2726.68</v>
      </c>
      <c r="K140" s="7">
        <f t="shared" si="16"/>
        <v>203.24895000000001</v>
      </c>
      <c r="L140" s="7">
        <f t="shared" si="16"/>
        <v>744.96999999999991</v>
      </c>
      <c r="M140" s="7">
        <f t="shared" si="16"/>
        <v>33597</v>
      </c>
      <c r="N140" s="7">
        <f t="shared" si="16"/>
        <v>125.98055555555557</v>
      </c>
      <c r="O140" s="7">
        <f t="shared" si="16"/>
        <v>53528.762499999997</v>
      </c>
      <c r="P140" s="7">
        <f t="shared" si="16"/>
        <v>12977.2</v>
      </c>
      <c r="Q140" s="7">
        <f t="shared" si="16"/>
        <v>1001.834693877551</v>
      </c>
      <c r="R140" s="8">
        <f t="shared" si="14"/>
        <v>189303.75690079309</v>
      </c>
      <c r="S140" s="8"/>
      <c r="T140" s="8">
        <f>2205*R140/(area!E38*2.471)</f>
        <v>31.148291125383892</v>
      </c>
    </row>
    <row r="141" spans="1:20" x14ac:dyDescent="0.2">
      <c r="A141">
        <f t="shared" si="11"/>
        <v>2000</v>
      </c>
      <c r="B141" s="7">
        <f t="shared" si="16"/>
        <v>6417.9750000000013</v>
      </c>
      <c r="C141" s="7">
        <f t="shared" si="16"/>
        <v>1231.75</v>
      </c>
      <c r="D141" s="7">
        <f t="shared" si="16"/>
        <v>70.65795</v>
      </c>
      <c r="E141" s="7">
        <f t="shared" si="16"/>
        <v>1174.64262624</v>
      </c>
      <c r="F141" s="7">
        <f t="shared" si="16"/>
        <v>45653.921999999999</v>
      </c>
      <c r="G141" s="7">
        <f t="shared" si="16"/>
        <v>7362.96</v>
      </c>
      <c r="H141" s="7">
        <f t="shared" si="16"/>
        <v>315.25</v>
      </c>
      <c r="I141" s="7">
        <f t="shared" si="16"/>
        <v>2945.9025000000006</v>
      </c>
      <c r="J141" s="7">
        <f t="shared" si="16"/>
        <v>2503.16</v>
      </c>
      <c r="K141" s="7">
        <f t="shared" si="16"/>
        <v>203.24895000000001</v>
      </c>
      <c r="L141" s="7">
        <f t="shared" si="16"/>
        <v>724.46999999999991</v>
      </c>
      <c r="M141" s="7">
        <f t="shared" si="16"/>
        <v>32670.6</v>
      </c>
      <c r="N141" s="7">
        <f t="shared" si="16"/>
        <v>134.8416666666667</v>
      </c>
      <c r="O141" s="7">
        <f t="shared" si="16"/>
        <v>54290.0625</v>
      </c>
      <c r="P141" s="7">
        <f t="shared" si="16"/>
        <v>12857.2</v>
      </c>
      <c r="Q141" s="7">
        <f t="shared" si="16"/>
        <v>1009.8891156462583</v>
      </c>
      <c r="R141" s="8">
        <f t="shared" si="14"/>
        <v>169566.53230855294</v>
      </c>
      <c r="S141" s="8"/>
      <c r="T141" s="8">
        <f>2205*R141/(area!E39*2.471)</f>
        <v>28.172236938484634</v>
      </c>
    </row>
    <row r="142" spans="1:20" x14ac:dyDescent="0.2">
      <c r="A142">
        <f t="shared" si="11"/>
        <v>2001</v>
      </c>
      <c r="B142" s="7">
        <f t="shared" si="16"/>
        <v>8041.4550000000008</v>
      </c>
      <c r="C142" s="7">
        <f t="shared" si="16"/>
        <v>1221.3499999999999</v>
      </c>
      <c r="D142" s="7">
        <f t="shared" si="16"/>
        <v>70.65795</v>
      </c>
      <c r="E142" s="7">
        <f t="shared" si="16"/>
        <v>1011.2976393600001</v>
      </c>
      <c r="F142" s="7">
        <f t="shared" si="16"/>
        <v>55679.31</v>
      </c>
      <c r="G142" s="7">
        <f t="shared" si="16"/>
        <v>7180.08</v>
      </c>
      <c r="H142" s="7">
        <f t="shared" si="16"/>
        <v>315.25</v>
      </c>
      <c r="I142" s="7">
        <f t="shared" si="16"/>
        <v>3019.4325000000003</v>
      </c>
      <c r="J142" s="7">
        <f t="shared" si="16"/>
        <v>2973.0800000000004</v>
      </c>
      <c r="K142" s="7">
        <f t="shared" si="16"/>
        <v>203.24895000000001</v>
      </c>
      <c r="L142" s="7">
        <f t="shared" si="16"/>
        <v>681.00999999999988</v>
      </c>
      <c r="M142" s="7">
        <f t="shared" si="16"/>
        <v>19420.2</v>
      </c>
      <c r="N142" s="7">
        <f t="shared" si="16"/>
        <v>143.70277777777778</v>
      </c>
      <c r="O142" s="7">
        <f t="shared" si="16"/>
        <v>47367.637499999997</v>
      </c>
      <c r="P142" s="7">
        <f t="shared" si="16"/>
        <v>10990.8</v>
      </c>
      <c r="Q142" s="7">
        <f t="shared" ref="Q142" si="17">Q$107*Q40/1000</f>
        <v>1035.1952380952382</v>
      </c>
      <c r="R142" s="8">
        <f t="shared" si="14"/>
        <v>159353.70755523298</v>
      </c>
      <c r="S142" s="8"/>
      <c r="T142" s="8">
        <f>2205*R142/(area!E40*2.471)</f>
        <v>25.783659868824419</v>
      </c>
    </row>
    <row r="143" spans="1:20" x14ac:dyDescent="0.2">
      <c r="A143">
        <f t="shared" si="11"/>
        <v>2002</v>
      </c>
      <c r="B143" s="7">
        <f t="shared" ref="B143:Q154" si="18">B$107*B41/1000</f>
        <v>7599.0650000000005</v>
      </c>
      <c r="C143" s="7">
        <f t="shared" si="18"/>
        <v>2184.65</v>
      </c>
      <c r="D143" s="7">
        <f t="shared" si="18"/>
        <v>73.93265000000001</v>
      </c>
      <c r="E143" s="7">
        <f t="shared" si="18"/>
        <v>1304.3577628800001</v>
      </c>
      <c r="F143" s="7">
        <f t="shared" si="18"/>
        <v>58898.898000000001</v>
      </c>
      <c r="G143" s="7">
        <f t="shared" si="18"/>
        <v>8084.4</v>
      </c>
      <c r="H143" s="7">
        <f t="shared" si="18"/>
        <v>315.25</v>
      </c>
      <c r="I143" s="7">
        <f t="shared" si="18"/>
        <v>2670.5925000000002</v>
      </c>
      <c r="J143" s="7">
        <f t="shared" si="18"/>
        <v>3498.4400000000005</v>
      </c>
      <c r="K143" s="7">
        <f t="shared" si="18"/>
        <v>203.24895000000001</v>
      </c>
      <c r="L143" s="7">
        <f t="shared" si="18"/>
        <v>613.77</v>
      </c>
      <c r="M143" s="7">
        <f t="shared" si="18"/>
        <v>26932.2</v>
      </c>
      <c r="N143" s="7">
        <f t="shared" si="18"/>
        <v>152.5638888888889</v>
      </c>
      <c r="O143" s="7">
        <f t="shared" si="18"/>
        <v>48969.587500000001</v>
      </c>
      <c r="P143" s="7">
        <f t="shared" si="18"/>
        <v>12331.6</v>
      </c>
      <c r="Q143" s="7">
        <f t="shared" si="18"/>
        <v>956.22925170068027</v>
      </c>
      <c r="R143" s="8">
        <f t="shared" si="14"/>
        <v>174788.78550346958</v>
      </c>
      <c r="S143" s="8"/>
      <c r="T143" s="8">
        <f>2205*R143/(area!E41*2.471)</f>
        <v>28.193709237023182</v>
      </c>
    </row>
    <row r="144" spans="1:20" x14ac:dyDescent="0.2">
      <c r="A144">
        <f t="shared" si="11"/>
        <v>2003</v>
      </c>
      <c r="B144" s="7">
        <f t="shared" si="18"/>
        <v>6531.6850000000013</v>
      </c>
      <c r="C144" s="7">
        <f t="shared" si="18"/>
        <v>1855.75</v>
      </c>
      <c r="D144" s="7">
        <f t="shared" si="18"/>
        <v>72.421250000000001</v>
      </c>
      <c r="E144" s="7">
        <f t="shared" si="18"/>
        <v>1426.0657923199999</v>
      </c>
      <c r="F144" s="7">
        <f t="shared" si="18"/>
        <v>62156.106</v>
      </c>
      <c r="G144" s="7">
        <f t="shared" si="18"/>
        <v>9035.1200000000008</v>
      </c>
      <c r="H144" s="7">
        <f t="shared" si="18"/>
        <v>315.25</v>
      </c>
      <c r="I144" s="7">
        <f t="shared" si="18"/>
        <v>2603.9025000000001</v>
      </c>
      <c r="J144" s="7">
        <f t="shared" si="18"/>
        <v>3763.3200000000006</v>
      </c>
      <c r="K144" s="7">
        <f t="shared" si="18"/>
        <v>203.24895000000001</v>
      </c>
      <c r="L144" s="7">
        <f t="shared" si="18"/>
        <v>723.64999999999986</v>
      </c>
      <c r="M144" s="7">
        <f t="shared" si="18"/>
        <v>25709.4</v>
      </c>
      <c r="N144" s="7">
        <f t="shared" si="18"/>
        <v>161.42500000000001</v>
      </c>
      <c r="O144" s="7">
        <f t="shared" si="18"/>
        <v>52855.4375</v>
      </c>
      <c r="P144" s="7">
        <f t="shared" si="18"/>
        <v>19314.8</v>
      </c>
      <c r="Q144" s="7">
        <f t="shared" si="18"/>
        <v>1151.5489795918368</v>
      </c>
      <c r="R144" s="8">
        <f t="shared" si="14"/>
        <v>187879.1309719118</v>
      </c>
      <c r="S144" s="8"/>
      <c r="T144" s="8">
        <f>2205*R144/(area!E42*2.471)</f>
        <v>29.97112045494336</v>
      </c>
    </row>
    <row r="145" spans="1:20" x14ac:dyDescent="0.2">
      <c r="A145">
        <f t="shared" si="11"/>
        <v>2004</v>
      </c>
      <c r="B145" s="7">
        <f t="shared" si="18"/>
        <v>6074.3550000000014</v>
      </c>
      <c r="C145" s="7">
        <f t="shared" si="18"/>
        <v>2205.4499999999998</v>
      </c>
      <c r="D145" s="7">
        <f t="shared" si="18"/>
        <v>61.085749999999997</v>
      </c>
      <c r="E145" s="7">
        <f t="shared" si="18"/>
        <v>1629.4463152000001</v>
      </c>
      <c r="F145" s="7">
        <f t="shared" si="18"/>
        <v>60249.798000000003</v>
      </c>
      <c r="G145" s="7">
        <f t="shared" si="18"/>
        <v>9846.64</v>
      </c>
      <c r="H145" s="7">
        <f t="shared" si="18"/>
        <v>315.25</v>
      </c>
      <c r="I145" s="7">
        <f t="shared" si="18"/>
        <v>2481.6374999999998</v>
      </c>
      <c r="J145" s="7">
        <f t="shared" si="18"/>
        <v>3610.2000000000003</v>
      </c>
      <c r="K145" s="7">
        <f t="shared" si="18"/>
        <v>203.24895000000001</v>
      </c>
      <c r="L145" s="7">
        <f t="shared" si="18"/>
        <v>760.54999999999984</v>
      </c>
      <c r="M145" s="7">
        <f t="shared" si="18"/>
        <v>36250.199999999997</v>
      </c>
      <c r="N145" s="7">
        <f t="shared" si="18"/>
        <v>170.28611111111113</v>
      </c>
      <c r="O145" s="7">
        <f t="shared" si="18"/>
        <v>53393.0625</v>
      </c>
      <c r="P145" s="7">
        <f t="shared" si="18"/>
        <v>14914</v>
      </c>
      <c r="Q145" s="7">
        <f t="shared" si="18"/>
        <v>1125.3721088435375</v>
      </c>
      <c r="R145" s="8">
        <f t="shared" si="14"/>
        <v>193290.58223515464</v>
      </c>
      <c r="S145" s="8"/>
      <c r="T145" s="8">
        <f>2205*R145/(area!E43*2.471)</f>
        <v>30.989714226231509</v>
      </c>
    </row>
    <row r="146" spans="1:20" x14ac:dyDescent="0.2">
      <c r="A146">
        <f t="shared" si="11"/>
        <v>2005</v>
      </c>
      <c r="B146" s="7">
        <f t="shared" si="18"/>
        <v>5445.2150000000011</v>
      </c>
      <c r="C146" s="7">
        <f t="shared" si="18"/>
        <v>2881.45</v>
      </c>
      <c r="D146" s="7">
        <f t="shared" si="18"/>
        <v>61.085749999999997</v>
      </c>
      <c r="E146" s="7">
        <f t="shared" si="18"/>
        <v>1203.4682121600001</v>
      </c>
      <c r="F146" s="7">
        <f t="shared" si="18"/>
        <v>62519.993999999999</v>
      </c>
      <c r="G146" s="7">
        <f t="shared" si="18"/>
        <v>9834.9599999999991</v>
      </c>
      <c r="H146" s="7">
        <f t="shared" si="18"/>
        <v>315.25</v>
      </c>
      <c r="I146" s="7">
        <f t="shared" si="18"/>
        <v>2237.1075000000001</v>
      </c>
      <c r="J146" s="7">
        <f t="shared" si="18"/>
        <v>3461.4800000000005</v>
      </c>
      <c r="K146" s="7">
        <f t="shared" si="18"/>
        <v>203.24895000000001</v>
      </c>
      <c r="L146" s="7">
        <f t="shared" si="18"/>
        <v>667.07</v>
      </c>
      <c r="M146" s="7">
        <f t="shared" si="18"/>
        <v>37377</v>
      </c>
      <c r="N146" s="7">
        <f t="shared" si="18"/>
        <v>179.14722222222224</v>
      </c>
      <c r="O146" s="7">
        <f t="shared" si="18"/>
        <v>51645.637499999997</v>
      </c>
      <c r="P146" s="7">
        <f t="shared" si="18"/>
        <v>15596.4</v>
      </c>
      <c r="Q146" s="7">
        <f t="shared" si="18"/>
        <v>951.60340136054424</v>
      </c>
      <c r="R146" s="8">
        <f t="shared" si="14"/>
        <v>194580.11753574276</v>
      </c>
      <c r="S146" s="8"/>
      <c r="T146" s="8">
        <f>2205*R146/(area!E44*2.471)</f>
        <v>30.986527596291261</v>
      </c>
    </row>
    <row r="147" spans="1:20" x14ac:dyDescent="0.2">
      <c r="A147">
        <f t="shared" si="11"/>
        <v>2006</v>
      </c>
      <c r="B147" s="7">
        <f t="shared" si="18"/>
        <v>5116.5349999999999</v>
      </c>
      <c r="C147" s="7">
        <f t="shared" si="18"/>
        <v>2373.15</v>
      </c>
      <c r="D147" s="7">
        <f t="shared" si="18"/>
        <v>61.085749999999997</v>
      </c>
      <c r="E147" s="7">
        <f t="shared" si="18"/>
        <v>804.71427359999996</v>
      </c>
      <c r="F147" s="7">
        <f t="shared" si="18"/>
        <v>58768.938000000002</v>
      </c>
      <c r="G147" s="7">
        <f t="shared" si="18"/>
        <v>11141.36</v>
      </c>
      <c r="H147" s="7">
        <f t="shared" si="18"/>
        <v>315.25</v>
      </c>
      <c r="I147" s="7">
        <f t="shared" si="18"/>
        <v>2140.4924999999998</v>
      </c>
      <c r="J147" s="7">
        <f t="shared" si="18"/>
        <v>3587.3200000000006</v>
      </c>
      <c r="K147" s="7">
        <f t="shared" si="18"/>
        <v>203.24895000000001</v>
      </c>
      <c r="L147" s="7">
        <f t="shared" si="18"/>
        <v>609.66999999999996</v>
      </c>
      <c r="M147" s="7">
        <f t="shared" si="18"/>
        <v>38716.199999999997</v>
      </c>
      <c r="N147" s="7">
        <f t="shared" si="18"/>
        <v>188.00833333333335</v>
      </c>
      <c r="O147" s="7">
        <f t="shared" si="18"/>
        <v>60413.8125</v>
      </c>
      <c r="P147" s="7">
        <f t="shared" si="18"/>
        <v>22443.599999999999</v>
      </c>
      <c r="Q147" s="7">
        <f t="shared" si="18"/>
        <v>1073.2360544217686</v>
      </c>
      <c r="R147" s="8">
        <f t="shared" si="14"/>
        <v>207956.62136135512</v>
      </c>
      <c r="S147" s="8"/>
      <c r="T147" s="8">
        <f>2205*R147/(area!E45*2.471)</f>
        <v>33.262863935910374</v>
      </c>
    </row>
    <row r="148" spans="1:20" x14ac:dyDescent="0.2">
      <c r="A148">
        <f t="shared" si="11"/>
        <v>2007</v>
      </c>
      <c r="B148" s="7">
        <f t="shared" si="18"/>
        <v>4564.585</v>
      </c>
      <c r="C148" s="7">
        <f t="shared" si="18"/>
        <v>1877.85</v>
      </c>
      <c r="D148" s="7">
        <f t="shared" si="18"/>
        <v>61.085749999999997</v>
      </c>
      <c r="E148" s="7">
        <f t="shared" si="18"/>
        <v>1289.9449699199999</v>
      </c>
      <c r="F148" s="7">
        <f t="shared" si="18"/>
        <v>75989.322</v>
      </c>
      <c r="G148" s="7">
        <f t="shared" si="18"/>
        <v>10013.52</v>
      </c>
      <c r="H148" s="7">
        <f t="shared" si="18"/>
        <v>315.25</v>
      </c>
      <c r="I148" s="7">
        <f t="shared" si="18"/>
        <v>2062.6875000000005</v>
      </c>
      <c r="J148" s="7">
        <f t="shared" si="18"/>
        <v>3450.9200000000005</v>
      </c>
      <c r="K148" s="7">
        <f t="shared" si="18"/>
        <v>203.24895000000001</v>
      </c>
      <c r="L148" s="7">
        <f t="shared" si="18"/>
        <v>553.09</v>
      </c>
      <c r="M148" s="7">
        <f t="shared" si="18"/>
        <v>29958.6</v>
      </c>
      <c r="N148" s="7">
        <f t="shared" si="18"/>
        <v>196.86944444444447</v>
      </c>
      <c r="O148" s="7">
        <f t="shared" si="18"/>
        <v>52871.537499999999</v>
      </c>
      <c r="P148" s="7">
        <f t="shared" si="18"/>
        <v>13122.8</v>
      </c>
      <c r="Q148" s="7">
        <f t="shared" si="18"/>
        <v>1003.0319727891155</v>
      </c>
      <c r="R148" s="8">
        <f t="shared" si="14"/>
        <v>197534.34308715354</v>
      </c>
      <c r="S148" s="8"/>
      <c r="T148" s="8">
        <f>2205*R148/(area!E46*2.471)</f>
        <v>31.254538796996354</v>
      </c>
    </row>
    <row r="149" spans="1:20" x14ac:dyDescent="0.2">
      <c r="A149">
        <f t="shared" si="11"/>
        <v>2008</v>
      </c>
      <c r="B149" s="7">
        <f t="shared" si="18"/>
        <v>3932.9550000000004</v>
      </c>
      <c r="C149" s="7">
        <f t="shared" si="18"/>
        <v>2118.35</v>
      </c>
      <c r="D149" s="7">
        <f t="shared" si="18"/>
        <v>61.085749999999997</v>
      </c>
      <c r="E149" s="7">
        <f t="shared" si="18"/>
        <v>1747.9515017600002</v>
      </c>
      <c r="F149" s="7">
        <f t="shared" si="18"/>
        <v>68970.114000000001</v>
      </c>
      <c r="G149" s="7">
        <f t="shared" si="18"/>
        <v>10846.64</v>
      </c>
      <c r="H149" s="7">
        <f t="shared" si="18"/>
        <v>315.25</v>
      </c>
      <c r="I149" s="7">
        <f t="shared" si="18"/>
        <v>1703.5875000000003</v>
      </c>
      <c r="J149" s="7">
        <f t="shared" si="18"/>
        <v>2614.92</v>
      </c>
      <c r="K149" s="7">
        <f t="shared" si="18"/>
        <v>203.24895000000001</v>
      </c>
      <c r="L149" s="7">
        <f t="shared" si="18"/>
        <v>573.59</v>
      </c>
      <c r="M149" s="7">
        <f t="shared" si="18"/>
        <v>37210.199999999997</v>
      </c>
      <c r="N149" s="7">
        <f t="shared" si="18"/>
        <v>205.73055555555553</v>
      </c>
      <c r="O149" s="7">
        <f t="shared" si="18"/>
        <v>59109.712500000001</v>
      </c>
      <c r="P149" s="7">
        <f t="shared" si="18"/>
        <v>25415.599999999999</v>
      </c>
      <c r="Q149" s="7">
        <f t="shared" si="18"/>
        <v>1046.5693877551021</v>
      </c>
      <c r="R149" s="8">
        <f t="shared" si="14"/>
        <v>216075.50514507064</v>
      </c>
      <c r="S149" s="8"/>
      <c r="T149" s="8">
        <f>2205*R149/(area!E47*2.471)</f>
        <v>34.666224824513947</v>
      </c>
    </row>
    <row r="150" spans="1:20" x14ac:dyDescent="0.2">
      <c r="A150">
        <f t="shared" si="11"/>
        <v>2009</v>
      </c>
      <c r="B150" s="7">
        <f t="shared" si="18"/>
        <v>4452.5349999999999</v>
      </c>
      <c r="C150" s="7">
        <f t="shared" si="18"/>
        <v>1424.15</v>
      </c>
      <c r="D150" s="7">
        <f t="shared" si="18"/>
        <v>61.085749999999997</v>
      </c>
      <c r="E150" s="7">
        <f t="shared" si="18"/>
        <v>1480.5141212800002</v>
      </c>
      <c r="F150" s="7">
        <f t="shared" si="18"/>
        <v>63944.082000000002</v>
      </c>
      <c r="G150" s="7">
        <f t="shared" si="18"/>
        <v>12499.76</v>
      </c>
      <c r="H150" s="7">
        <f t="shared" si="18"/>
        <v>315.25</v>
      </c>
      <c r="I150" s="7">
        <f t="shared" si="18"/>
        <v>1819.8675000000003</v>
      </c>
      <c r="J150" s="7">
        <f t="shared" si="18"/>
        <v>2851.64</v>
      </c>
      <c r="K150" s="7">
        <f t="shared" si="18"/>
        <v>203.24895000000001</v>
      </c>
      <c r="L150" s="7">
        <f t="shared" si="18"/>
        <v>507.16999999999996</v>
      </c>
      <c r="M150" s="7">
        <f t="shared" si="18"/>
        <v>38982.6</v>
      </c>
      <c r="N150" s="7">
        <f t="shared" si="18"/>
        <v>214.59166666666667</v>
      </c>
      <c r="O150" s="7">
        <f t="shared" si="18"/>
        <v>53106.137499999997</v>
      </c>
      <c r="P150" s="7">
        <f t="shared" si="18"/>
        <v>18250</v>
      </c>
      <c r="Q150" s="7">
        <f t="shared" si="18"/>
        <v>1053.5353741496599</v>
      </c>
      <c r="R150" s="8">
        <f t="shared" si="14"/>
        <v>201166.16786209628</v>
      </c>
      <c r="S150" s="8"/>
      <c r="T150" s="8">
        <f>2205*R150/(area!E48*2.471)</f>
        <v>32.399172557626642</v>
      </c>
    </row>
    <row r="151" spans="1:20" x14ac:dyDescent="0.2">
      <c r="A151">
        <v>2010</v>
      </c>
      <c r="B151" s="7">
        <f t="shared" si="18"/>
        <v>4665.0150000000003</v>
      </c>
      <c r="C151" s="7">
        <f t="shared" si="18"/>
        <v>2208.0500000000002</v>
      </c>
      <c r="D151" s="7">
        <f t="shared" si="18"/>
        <v>61.085749999999997</v>
      </c>
      <c r="E151" s="7">
        <f t="shared" si="18"/>
        <v>1997.7732464000001</v>
      </c>
      <c r="F151" s="7">
        <f t="shared" si="18"/>
        <v>78741.054000000004</v>
      </c>
      <c r="G151" s="7">
        <f t="shared" si="18"/>
        <v>10935.12</v>
      </c>
      <c r="H151" s="7">
        <f t="shared" si="18"/>
        <v>315.25</v>
      </c>
      <c r="I151" s="7">
        <f t="shared" si="18"/>
        <v>1906.2225000000003</v>
      </c>
      <c r="J151" s="7">
        <f t="shared" si="18"/>
        <v>3193.0800000000004</v>
      </c>
      <c r="K151" s="7">
        <f t="shared" si="18"/>
        <v>203.24895000000001</v>
      </c>
      <c r="L151" s="7">
        <f t="shared" si="18"/>
        <v>531.77</v>
      </c>
      <c r="M151" s="7">
        <f t="shared" si="18"/>
        <v>47724.6</v>
      </c>
      <c r="N151" s="7">
        <f t="shared" si="18"/>
        <v>223.45277777777778</v>
      </c>
      <c r="O151" s="7">
        <f t="shared" si="18"/>
        <v>52704.212500000001</v>
      </c>
      <c r="P151" s="7">
        <f t="shared" si="18"/>
        <v>17758</v>
      </c>
      <c r="Q151" s="7">
        <f t="shared" si="18"/>
        <v>1098.8142857142857</v>
      </c>
      <c r="R151" s="8">
        <f t="shared" si="14"/>
        <v>224266.74900989205</v>
      </c>
      <c r="T151" s="8">
        <f>2205*R151/(area!E49*2.471)</f>
        <v>36.110196952473068</v>
      </c>
    </row>
    <row r="152" spans="1:20" x14ac:dyDescent="0.2">
      <c r="A152">
        <v>2011</v>
      </c>
      <c r="B152" s="7">
        <f t="shared" si="18"/>
        <v>3165.2050000000004</v>
      </c>
      <c r="C152" s="7">
        <f t="shared" si="18"/>
        <v>1318.85</v>
      </c>
      <c r="D152" s="7">
        <f t="shared" si="18"/>
        <v>61.085749999999997</v>
      </c>
      <c r="E152" s="7">
        <f t="shared" si="18"/>
        <v>2145.1040188799998</v>
      </c>
      <c r="F152" s="7">
        <f t="shared" si="18"/>
        <v>74359.350000000006</v>
      </c>
      <c r="G152" s="7">
        <f t="shared" si="18"/>
        <v>10061.36</v>
      </c>
      <c r="H152" s="7">
        <f t="shared" si="18"/>
        <v>315.25</v>
      </c>
      <c r="I152" s="7">
        <f t="shared" si="18"/>
        <v>1506.9375000000002</v>
      </c>
      <c r="J152" s="7">
        <f t="shared" si="18"/>
        <v>2742.52</v>
      </c>
      <c r="K152" s="7">
        <f t="shared" si="18"/>
        <v>203.24895000000001</v>
      </c>
      <c r="L152" s="7">
        <f t="shared" si="18"/>
        <v>454.68999999999994</v>
      </c>
      <c r="M152" s="7">
        <f t="shared" si="18"/>
        <v>48167.4</v>
      </c>
      <c r="N152" s="7">
        <f t="shared" si="18"/>
        <v>232.3138888888889</v>
      </c>
      <c r="O152" s="7">
        <f t="shared" si="18"/>
        <v>49167.387499999997</v>
      </c>
      <c r="P152" s="7">
        <f t="shared" si="18"/>
        <v>20385.2</v>
      </c>
      <c r="Q152" s="7">
        <f t="shared" si="18"/>
        <v>988.99115646258485</v>
      </c>
      <c r="R152" s="8">
        <f t="shared" si="14"/>
        <v>215274.89376423147</v>
      </c>
      <c r="T152" s="8">
        <f>2205*R152/(area!E50*2.471)</f>
        <v>34.810028366981228</v>
      </c>
    </row>
    <row r="153" spans="1:20" x14ac:dyDescent="0.2">
      <c r="A153">
        <v>2012</v>
      </c>
      <c r="B153" s="7">
        <f t="shared" si="18"/>
        <v>3517.1250000000005</v>
      </c>
      <c r="C153" s="7">
        <f t="shared" si="18"/>
        <v>1847.95</v>
      </c>
      <c r="D153" s="7">
        <f t="shared" si="18"/>
        <v>61.085749999999997</v>
      </c>
      <c r="E153" s="7">
        <f t="shared" si="18"/>
        <v>1896.8836956800001</v>
      </c>
      <c r="F153" s="7">
        <f t="shared" si="18"/>
        <v>82952.441999999995</v>
      </c>
      <c r="G153" s="7">
        <f t="shared" si="18"/>
        <v>11765.36</v>
      </c>
      <c r="H153" s="7">
        <f t="shared" si="18"/>
        <v>315.25</v>
      </c>
      <c r="I153" s="7">
        <f t="shared" si="18"/>
        <v>1481.2875000000001</v>
      </c>
      <c r="J153" s="7">
        <f t="shared" si="18"/>
        <v>2685.32</v>
      </c>
      <c r="K153" s="7">
        <f t="shared" si="18"/>
        <v>203.24895000000001</v>
      </c>
      <c r="L153" s="7">
        <f t="shared" si="18"/>
        <v>438.28999999999996</v>
      </c>
      <c r="M153" s="7">
        <f t="shared" si="18"/>
        <v>51229.8</v>
      </c>
      <c r="N153" s="7">
        <f t="shared" si="18"/>
        <v>241.17500000000004</v>
      </c>
      <c r="O153" s="7">
        <f t="shared" si="18"/>
        <v>43346.087500000001</v>
      </c>
      <c r="P153" s="7">
        <f t="shared" si="18"/>
        <v>16541.2</v>
      </c>
      <c r="Q153" s="7">
        <f t="shared" si="18"/>
        <v>1036.2292517006802</v>
      </c>
      <c r="R153" s="8">
        <f t="shared" si="14"/>
        <v>219558.73464738068</v>
      </c>
      <c r="T153" s="8">
        <f>2205*R153/(area!E51*2.471)</f>
        <v>35.590521185728988</v>
      </c>
    </row>
    <row r="154" spans="1:20" x14ac:dyDescent="0.2">
      <c r="A154">
        <v>2013</v>
      </c>
      <c r="B154" s="7">
        <f t="shared" si="18"/>
        <v>3152.7550000000006</v>
      </c>
      <c r="C154" s="7">
        <f t="shared" si="18"/>
        <v>1394.25</v>
      </c>
      <c r="D154" s="7">
        <f t="shared" si="18"/>
        <v>61.085749999999997</v>
      </c>
      <c r="E154" s="7">
        <f t="shared" si="18"/>
        <v>1632.64915808</v>
      </c>
      <c r="F154" s="7">
        <f t="shared" si="18"/>
        <v>87596.801999999996</v>
      </c>
      <c r="G154" s="7">
        <f t="shared" si="18"/>
        <v>11166</v>
      </c>
      <c r="H154" s="7">
        <f t="shared" si="18"/>
        <v>315.25</v>
      </c>
      <c r="I154" s="7">
        <f t="shared" si="18"/>
        <v>1359.0225</v>
      </c>
      <c r="J154" s="7">
        <f t="shared" si="18"/>
        <v>2387</v>
      </c>
      <c r="K154" s="7">
        <f t="shared" si="18"/>
        <v>203.24895000000001</v>
      </c>
      <c r="L154" s="7">
        <f t="shared" si="18"/>
        <v>437.46999999999991</v>
      </c>
      <c r="M154" s="7">
        <f t="shared" si="18"/>
        <v>47392.2</v>
      </c>
      <c r="N154" s="7">
        <f t="shared" si="18"/>
        <v>223.45277777777778</v>
      </c>
      <c r="O154" s="7">
        <f t="shared" si="18"/>
        <v>47289.4375</v>
      </c>
      <c r="P154" s="7">
        <f t="shared" si="18"/>
        <v>20792.400000000001</v>
      </c>
      <c r="Q154" s="7">
        <f t="shared" si="18"/>
        <v>1132.120408163265</v>
      </c>
      <c r="R154" s="8">
        <f t="shared" si="14"/>
        <v>226535.144044021</v>
      </c>
      <c r="T154" s="8">
        <f>2205*R154/(area!E52*2.471)</f>
        <v>36.653662503048217</v>
      </c>
    </row>
    <row r="155" spans="1:20" x14ac:dyDescent="0.2">
      <c r="B155" s="7"/>
      <c r="C155" s="7"/>
      <c r="D155" s="7"/>
      <c r="E155" s="7"/>
      <c r="F155" s="7"/>
      <c r="G155" s="7"/>
      <c r="H155" s="7"/>
      <c r="I155" s="7"/>
      <c r="J155" s="7"/>
      <c r="K155" s="7"/>
      <c r="L155" s="7"/>
      <c r="M155" s="7"/>
      <c r="N155" s="7"/>
      <c r="O155" s="7"/>
      <c r="P155" s="7"/>
      <c r="Q155" s="7"/>
    </row>
    <row r="156" spans="1:20" x14ac:dyDescent="0.2">
      <c r="B156" s="7"/>
      <c r="C156" s="7"/>
      <c r="D156" s="7"/>
      <c r="E156" s="7"/>
      <c r="F156" s="7"/>
      <c r="G156" s="7"/>
      <c r="H156" s="7"/>
      <c r="I156" s="7"/>
      <c r="J156" s="7"/>
      <c r="K156" s="7"/>
      <c r="L156" s="7"/>
      <c r="M156" s="7"/>
      <c r="N156" s="7"/>
      <c r="O156" s="7"/>
      <c r="P156" s="7"/>
      <c r="Q156" s="7"/>
    </row>
    <row r="157" spans="1:20" x14ac:dyDescent="0.2">
      <c r="B157" s="7"/>
      <c r="C157" s="7"/>
      <c r="D157" s="7"/>
      <c r="E157" s="7"/>
      <c r="F157" s="7"/>
      <c r="G157" s="7"/>
      <c r="H157" s="7"/>
      <c r="I157" s="7"/>
      <c r="J157" s="7"/>
      <c r="K157" s="7"/>
      <c r="L157" s="7"/>
      <c r="M157" s="7"/>
      <c r="N157" s="7"/>
      <c r="O157" s="7"/>
      <c r="P157" s="7"/>
      <c r="Q157" s="7"/>
    </row>
    <row r="158" spans="1:20" ht="25.5" x14ac:dyDescent="0.35">
      <c r="A158" s="9" t="s">
        <v>97</v>
      </c>
    </row>
    <row r="159" spans="1:20" x14ac:dyDescent="0.2">
      <c r="A159" s="15" t="s">
        <v>20</v>
      </c>
      <c r="B159" s="16">
        <f>Coefficients!C6</f>
        <v>6.7</v>
      </c>
      <c r="C159" s="16">
        <f>Coefficients!D6</f>
        <v>15</v>
      </c>
      <c r="D159" s="16">
        <f>Coefficients!E6</f>
        <v>9.9600000000000009</v>
      </c>
      <c r="E159" s="16">
        <f>Coefficients!F6</f>
        <v>7.919999999999999</v>
      </c>
      <c r="F159" s="16">
        <f>Coefficients!G6</f>
        <v>4.5</v>
      </c>
      <c r="G159" s="16">
        <f>Coefficients!H6</f>
        <v>3.7</v>
      </c>
      <c r="H159" s="16">
        <f>Coefficients!I6</f>
        <v>11</v>
      </c>
      <c r="I159" s="16">
        <f>Coefficients!J6</f>
        <v>6.3000000000000007</v>
      </c>
      <c r="J159" s="16">
        <f>Coefficients!K6</f>
        <v>5.9</v>
      </c>
      <c r="K159" s="16">
        <f>Coefficients!L6</f>
        <v>11.772</v>
      </c>
      <c r="L159" s="16">
        <f>Coefficients!M6</f>
        <v>5.5</v>
      </c>
      <c r="M159" s="16">
        <f>Coefficients!N6</f>
        <v>20</v>
      </c>
      <c r="N159" s="16">
        <f>Coefficients!O6</f>
        <v>3.7</v>
      </c>
      <c r="O159" s="16">
        <f>Coefficients!P6</f>
        <v>23</v>
      </c>
      <c r="P159" s="16">
        <f>Coefficients!Q6</f>
        <v>4.8</v>
      </c>
      <c r="Q159" s="16">
        <f>Coefficients!R6</f>
        <v>5.5</v>
      </c>
    </row>
    <row r="161" spans="1:20" x14ac:dyDescent="0.2">
      <c r="A161" t="s">
        <v>19</v>
      </c>
      <c r="B161" t="str">
        <f>B57</f>
        <v>Barley</v>
      </c>
      <c r="C161" t="str">
        <f t="shared" ref="C161:Q161" si="19">C57</f>
        <v>Beans, dry</v>
      </c>
      <c r="D161" t="str">
        <f t="shared" si="19"/>
        <v>Buckwheat</v>
      </c>
      <c r="E161" t="str">
        <f t="shared" si="19"/>
        <v>Canola</v>
      </c>
      <c r="F161" t="str">
        <f t="shared" si="19"/>
        <v>Corn for grain</v>
      </c>
      <c r="G161" t="str">
        <f t="shared" si="19"/>
        <v>Corn, fodder</v>
      </c>
      <c r="H161" t="str">
        <f t="shared" si="19"/>
        <v>Flaxseed</v>
      </c>
      <c r="I161" t="str">
        <f t="shared" si="19"/>
        <v>Mixed grains</v>
      </c>
      <c r="J161" t="str">
        <f t="shared" si="19"/>
        <v>Oats</v>
      </c>
      <c r="K161" t="str">
        <f t="shared" si="19"/>
        <v>Peas, dry</v>
      </c>
      <c r="L161" t="str">
        <f t="shared" si="19"/>
        <v>Rye, all</v>
      </c>
      <c r="M161" t="str">
        <f t="shared" si="19"/>
        <v>Soybeans</v>
      </c>
      <c r="N161" t="str">
        <f t="shared" si="19"/>
        <v>Sugar beets</v>
      </c>
      <c r="O161" t="str">
        <f t="shared" si="19"/>
        <v>Tame hay</v>
      </c>
      <c r="P161" t="str">
        <f t="shared" si="19"/>
        <v>Wheat, all</v>
      </c>
      <c r="Q161" t="str">
        <f t="shared" si="19"/>
        <v>Potato</v>
      </c>
    </row>
    <row r="162" spans="1:20" x14ac:dyDescent="0.2">
      <c r="A162">
        <f t="shared" ref="A162:A202" si="20">A8</f>
        <v>1969</v>
      </c>
      <c r="B162" s="7">
        <f t="shared" ref="B162:Q177" si="21">B$159*B8/1000</f>
        <v>2611.9949999999999</v>
      </c>
      <c r="C162" s="7">
        <f t="shared" si="21"/>
        <v>1160.25</v>
      </c>
      <c r="D162" s="7">
        <f t="shared" si="21"/>
        <v>386.94600000000008</v>
      </c>
      <c r="E162" s="7">
        <f t="shared" si="21"/>
        <v>192.05999999999997</v>
      </c>
      <c r="F162" s="7">
        <f t="shared" si="21"/>
        <v>8572.2749999999996</v>
      </c>
      <c r="G162" s="7">
        <f t="shared" si="21"/>
        <v>27577.025000000001</v>
      </c>
      <c r="H162" s="7">
        <f t="shared" si="21"/>
        <v>333.3</v>
      </c>
      <c r="I162" s="7">
        <f t="shared" si="21"/>
        <v>7138.2150000000011</v>
      </c>
      <c r="J162" s="7">
        <f t="shared" si="21"/>
        <v>7001.2349999999997</v>
      </c>
      <c r="K162" s="7">
        <f t="shared" si="21"/>
        <v>306.072</v>
      </c>
      <c r="L162" s="7">
        <f t="shared" si="21"/>
        <v>363.27499999999998</v>
      </c>
      <c r="M162" s="7">
        <f t="shared" si="21"/>
        <v>4657</v>
      </c>
      <c r="N162" s="7">
        <f t="shared" si="21"/>
        <v>621.41499999999996</v>
      </c>
      <c r="O162" s="7">
        <f t="shared" si="21"/>
        <v>309723.75</v>
      </c>
      <c r="P162" s="7">
        <f t="shared" si="21"/>
        <v>2120.88</v>
      </c>
      <c r="Q162" s="7">
        <f t="shared" si="21"/>
        <v>4181.4248866213156</v>
      </c>
      <c r="R162" s="8">
        <f>SUM(B162:Q162)</f>
        <v>376947.11788662133</v>
      </c>
      <c r="T162" s="8">
        <f>2205*R162/(area!E8*2.471)</f>
        <v>65.795070373087228</v>
      </c>
    </row>
    <row r="163" spans="1:20" x14ac:dyDescent="0.2">
      <c r="A163">
        <f t="shared" si="20"/>
        <v>1970</v>
      </c>
      <c r="B163" s="7">
        <f t="shared" si="21"/>
        <v>2855.2049999999999</v>
      </c>
      <c r="C163" s="7">
        <f t="shared" si="21"/>
        <v>1122</v>
      </c>
      <c r="D163" s="7">
        <f t="shared" si="21"/>
        <v>370.51200000000006</v>
      </c>
      <c r="E163" s="7">
        <f t="shared" si="21"/>
        <v>192.05999999999997</v>
      </c>
      <c r="F163" s="7">
        <f t="shared" si="21"/>
        <v>11945.025</v>
      </c>
      <c r="G163" s="7">
        <f t="shared" si="21"/>
        <v>31850.525000000001</v>
      </c>
      <c r="H163" s="7">
        <f t="shared" si="21"/>
        <v>311.85000000000002</v>
      </c>
      <c r="I163" s="7">
        <f t="shared" si="21"/>
        <v>7556.5350000000008</v>
      </c>
      <c r="J163" s="7">
        <f t="shared" si="21"/>
        <v>6274.3549999999996</v>
      </c>
      <c r="K163" s="7">
        <f t="shared" si="21"/>
        <v>301.95179999999999</v>
      </c>
      <c r="L163" s="7">
        <f t="shared" si="21"/>
        <v>383.625</v>
      </c>
      <c r="M163" s="7">
        <f t="shared" si="21"/>
        <v>6137</v>
      </c>
      <c r="N163" s="7">
        <f t="shared" si="21"/>
        <v>684.68499999999995</v>
      </c>
      <c r="O163" s="7">
        <f t="shared" si="21"/>
        <v>282192.75</v>
      </c>
      <c r="P163" s="7">
        <f t="shared" si="21"/>
        <v>2287.44</v>
      </c>
      <c r="Q163" s="7">
        <f t="shared" si="21"/>
        <v>4740.6539115646256</v>
      </c>
      <c r="R163" s="8">
        <f t="shared" ref="R163:R206" si="22">SUM(B163:Q163)</f>
        <v>359206.17271156464</v>
      </c>
      <c r="T163" s="8">
        <f>2205*R163/(area!E9*2.471)</f>
        <v>63.559057974497428</v>
      </c>
    </row>
    <row r="164" spans="1:20" x14ac:dyDescent="0.2">
      <c r="A164">
        <f t="shared" si="20"/>
        <v>1971</v>
      </c>
      <c r="B164" s="7">
        <f t="shared" si="21"/>
        <v>3424.0349999999999</v>
      </c>
      <c r="C164" s="7">
        <f t="shared" si="21"/>
        <v>1552.5</v>
      </c>
      <c r="D164" s="7">
        <f t="shared" si="21"/>
        <v>351.58800000000008</v>
      </c>
      <c r="E164" s="7">
        <f t="shared" si="21"/>
        <v>192.05999999999997</v>
      </c>
      <c r="F164" s="7">
        <f t="shared" si="21"/>
        <v>13295.475</v>
      </c>
      <c r="G164" s="7">
        <f t="shared" si="21"/>
        <v>35028.824999999997</v>
      </c>
      <c r="H164" s="7">
        <f t="shared" si="21"/>
        <v>290.95</v>
      </c>
      <c r="I164" s="7">
        <f t="shared" si="21"/>
        <v>8095.1850000000013</v>
      </c>
      <c r="J164" s="7">
        <f t="shared" si="21"/>
        <v>6242.4949999999999</v>
      </c>
      <c r="K164" s="7">
        <f t="shared" si="21"/>
        <v>299.00880000000001</v>
      </c>
      <c r="L164" s="7">
        <f t="shared" si="21"/>
        <v>320.375</v>
      </c>
      <c r="M164" s="7">
        <f t="shared" si="21"/>
        <v>6081</v>
      </c>
      <c r="N164" s="7">
        <f t="shared" si="21"/>
        <v>655.82500000000005</v>
      </c>
      <c r="O164" s="7">
        <f t="shared" si="21"/>
        <v>254040.75</v>
      </c>
      <c r="P164" s="7">
        <f t="shared" si="21"/>
        <v>2151.12</v>
      </c>
      <c r="Q164" s="7">
        <f t="shared" si="21"/>
        <v>3721.2208049886622</v>
      </c>
      <c r="R164" s="8">
        <f t="shared" si="22"/>
        <v>335742.41260498861</v>
      </c>
      <c r="T164" s="8">
        <f>2205*R164/(area!E10*2.471)</f>
        <v>60.443301432592712</v>
      </c>
    </row>
    <row r="165" spans="1:20" x14ac:dyDescent="0.2">
      <c r="A165">
        <f t="shared" si="20"/>
        <v>1972</v>
      </c>
      <c r="B165" s="7">
        <f t="shared" si="21"/>
        <v>3026.0549999999998</v>
      </c>
      <c r="C165" s="7">
        <f t="shared" si="21"/>
        <v>1684.5</v>
      </c>
      <c r="D165" s="7">
        <f t="shared" si="21"/>
        <v>340.63200000000006</v>
      </c>
      <c r="E165" s="7">
        <f t="shared" si="21"/>
        <v>192.05999999999997</v>
      </c>
      <c r="F165" s="7">
        <f t="shared" si="21"/>
        <v>11579.625</v>
      </c>
      <c r="G165" s="7">
        <f t="shared" si="21"/>
        <v>34932.625</v>
      </c>
      <c r="H165" s="7">
        <f t="shared" si="21"/>
        <v>271.7</v>
      </c>
      <c r="I165" s="7">
        <f t="shared" si="21"/>
        <v>7321.545000000001</v>
      </c>
      <c r="J165" s="7">
        <f t="shared" si="21"/>
        <v>5218.2550000000001</v>
      </c>
      <c r="K165" s="7">
        <f t="shared" si="21"/>
        <v>298.42020000000002</v>
      </c>
      <c r="L165" s="7">
        <f t="shared" si="21"/>
        <v>374.27499999999998</v>
      </c>
      <c r="M165" s="7">
        <f t="shared" si="21"/>
        <v>7981</v>
      </c>
      <c r="N165" s="7">
        <f t="shared" si="21"/>
        <v>363.89499999999998</v>
      </c>
      <c r="O165" s="7">
        <f t="shared" si="21"/>
        <v>231776.75</v>
      </c>
      <c r="P165" s="7">
        <f t="shared" si="21"/>
        <v>2349.36</v>
      </c>
      <c r="Q165" s="7">
        <f t="shared" si="21"/>
        <v>3333.1028911564622</v>
      </c>
      <c r="R165" s="8">
        <f t="shared" si="22"/>
        <v>311043.80009115644</v>
      </c>
      <c r="T165" s="8">
        <f>2205*R165/(area!E11*2.471)</f>
        <v>56.333835831048177</v>
      </c>
    </row>
    <row r="166" spans="1:20" x14ac:dyDescent="0.2">
      <c r="A166">
        <f t="shared" si="20"/>
        <v>1973</v>
      </c>
      <c r="B166" s="7">
        <f t="shared" si="21"/>
        <v>2833.7649999999999</v>
      </c>
      <c r="C166" s="7">
        <f t="shared" si="21"/>
        <v>1544.25</v>
      </c>
      <c r="D166" s="7">
        <f t="shared" si="21"/>
        <v>330.67200000000003</v>
      </c>
      <c r="E166" s="7">
        <f t="shared" si="21"/>
        <v>192.05999999999997</v>
      </c>
      <c r="F166" s="7">
        <f t="shared" si="21"/>
        <v>12966.975</v>
      </c>
      <c r="G166" s="7">
        <f t="shared" si="21"/>
        <v>39113.625</v>
      </c>
      <c r="H166" s="7">
        <f t="shared" si="21"/>
        <v>266.75</v>
      </c>
      <c r="I166" s="7">
        <f t="shared" si="21"/>
        <v>6934.0950000000012</v>
      </c>
      <c r="J166" s="7">
        <f t="shared" si="21"/>
        <v>4453.6149999999998</v>
      </c>
      <c r="K166" s="7">
        <f t="shared" si="21"/>
        <v>299.00880000000001</v>
      </c>
      <c r="L166" s="7">
        <f t="shared" si="21"/>
        <v>359.97500000000002</v>
      </c>
      <c r="M166" s="7">
        <f t="shared" si="21"/>
        <v>8415</v>
      </c>
      <c r="N166" s="7">
        <f t="shared" si="21"/>
        <v>446.77499999999998</v>
      </c>
      <c r="O166" s="7">
        <f t="shared" si="21"/>
        <v>262481.75</v>
      </c>
      <c r="P166" s="7">
        <f t="shared" si="21"/>
        <v>2248.08</v>
      </c>
      <c r="Q166" s="7">
        <f t="shared" si="21"/>
        <v>3760.1323696145123</v>
      </c>
      <c r="R166" s="8">
        <f t="shared" si="22"/>
        <v>346646.5281696145</v>
      </c>
      <c r="T166" s="8">
        <f>2205*R166/(area!E12*2.471)</f>
        <v>62.069169260342164</v>
      </c>
    </row>
    <row r="167" spans="1:20" x14ac:dyDescent="0.2">
      <c r="A167">
        <f t="shared" si="20"/>
        <v>1974</v>
      </c>
      <c r="B167" s="7">
        <f t="shared" si="21"/>
        <v>2609.9850000000001</v>
      </c>
      <c r="C167" s="7">
        <f t="shared" si="21"/>
        <v>1893</v>
      </c>
      <c r="D167" s="7">
        <f t="shared" si="21"/>
        <v>365.03400000000005</v>
      </c>
      <c r="E167" s="7">
        <f t="shared" si="21"/>
        <v>192.05999999999997</v>
      </c>
      <c r="F167" s="7">
        <f t="shared" si="21"/>
        <v>11877.975</v>
      </c>
      <c r="G167" s="7">
        <f t="shared" si="21"/>
        <v>42206.824999999997</v>
      </c>
      <c r="H167" s="7">
        <f t="shared" si="21"/>
        <v>266.75</v>
      </c>
      <c r="I167" s="7">
        <f t="shared" si="21"/>
        <v>6304.7250000000013</v>
      </c>
      <c r="J167" s="7">
        <f t="shared" si="21"/>
        <v>4725.6049999999996</v>
      </c>
      <c r="K167" s="7">
        <f t="shared" si="21"/>
        <v>298.42020000000002</v>
      </c>
      <c r="L167" s="7">
        <f t="shared" si="21"/>
        <v>394.625</v>
      </c>
      <c r="M167" s="7">
        <f t="shared" si="21"/>
        <v>6499</v>
      </c>
      <c r="N167" s="7">
        <f t="shared" si="21"/>
        <v>365.005</v>
      </c>
      <c r="O167" s="7">
        <f t="shared" si="21"/>
        <v>237894.75</v>
      </c>
      <c r="P167" s="7">
        <f t="shared" si="21"/>
        <v>2859.12</v>
      </c>
      <c r="Q167" s="7">
        <f t="shared" si="21"/>
        <v>4377.978174603174</v>
      </c>
      <c r="R167" s="8">
        <f t="shared" si="22"/>
        <v>323130.85737460316</v>
      </c>
      <c r="T167" s="8">
        <f>2205*R167/(area!E13*2.471)</f>
        <v>56.25941935869627</v>
      </c>
    </row>
    <row r="168" spans="1:20" x14ac:dyDescent="0.2">
      <c r="A168">
        <f t="shared" si="20"/>
        <v>1975</v>
      </c>
      <c r="B168" s="7">
        <f t="shared" si="21"/>
        <v>3048.165</v>
      </c>
      <c r="C168" s="7">
        <f t="shared" si="21"/>
        <v>1728.75</v>
      </c>
      <c r="D168" s="7">
        <f t="shared" si="21"/>
        <v>353.58000000000004</v>
      </c>
      <c r="E168" s="7">
        <f t="shared" si="21"/>
        <v>192.05999999999997</v>
      </c>
      <c r="F168" s="7">
        <f t="shared" si="21"/>
        <v>16424.325000000001</v>
      </c>
      <c r="G168" s="7">
        <f t="shared" si="21"/>
        <v>51660.324999999997</v>
      </c>
      <c r="H168" s="7">
        <f t="shared" si="21"/>
        <v>266.75</v>
      </c>
      <c r="I168" s="7">
        <f t="shared" si="21"/>
        <v>6683.3550000000014</v>
      </c>
      <c r="J168" s="7">
        <f t="shared" si="21"/>
        <v>4874.875</v>
      </c>
      <c r="K168" s="7">
        <f t="shared" si="21"/>
        <v>293.71140000000003</v>
      </c>
      <c r="L168" s="7">
        <f t="shared" si="21"/>
        <v>487.57499999999999</v>
      </c>
      <c r="M168" s="7">
        <f t="shared" si="21"/>
        <v>7821</v>
      </c>
      <c r="N168" s="7">
        <f t="shared" si="21"/>
        <v>609.20500000000004</v>
      </c>
      <c r="O168" s="7">
        <f t="shared" si="21"/>
        <v>251073.75</v>
      </c>
      <c r="P168" s="7">
        <f t="shared" si="21"/>
        <v>3428.88</v>
      </c>
      <c r="Q168" s="7">
        <f t="shared" si="21"/>
        <v>4315.86933106576</v>
      </c>
      <c r="R168" s="8">
        <f t="shared" si="22"/>
        <v>353262.17573106574</v>
      </c>
      <c r="T168" s="8">
        <f>2205*R168/(area!E14*2.471)</f>
        <v>60.649865739220793</v>
      </c>
    </row>
    <row r="169" spans="1:20" x14ac:dyDescent="0.2">
      <c r="A169">
        <f t="shared" si="20"/>
        <v>1976</v>
      </c>
      <c r="B169" s="7">
        <f t="shared" si="21"/>
        <v>2720.4679999999998</v>
      </c>
      <c r="C169" s="7">
        <f t="shared" si="21"/>
        <v>1713.75</v>
      </c>
      <c r="D169" s="7">
        <f t="shared" si="21"/>
        <v>351.58800000000008</v>
      </c>
      <c r="E169" s="7">
        <f t="shared" si="21"/>
        <v>192.05999999999997</v>
      </c>
      <c r="F169" s="7">
        <f t="shared" si="21"/>
        <v>16894.125</v>
      </c>
      <c r="G169" s="7">
        <f t="shared" si="21"/>
        <v>49797.042000000001</v>
      </c>
      <c r="H169" s="7">
        <f t="shared" si="21"/>
        <v>266.75</v>
      </c>
      <c r="I169" s="7">
        <f t="shared" si="21"/>
        <v>5827.1850000000013</v>
      </c>
      <c r="J169" s="7">
        <f t="shared" si="21"/>
        <v>4169.4828000000007</v>
      </c>
      <c r="K169" s="7">
        <f t="shared" si="21"/>
        <v>285.471</v>
      </c>
      <c r="L169" s="7">
        <f t="shared" si="21"/>
        <v>426.52499999999998</v>
      </c>
      <c r="M169" s="7">
        <f t="shared" si="21"/>
        <v>5493</v>
      </c>
      <c r="N169" s="7">
        <f t="shared" si="21"/>
        <v>482.29500000000002</v>
      </c>
      <c r="O169" s="7">
        <f t="shared" si="21"/>
        <v>262379.929</v>
      </c>
      <c r="P169" s="7">
        <f t="shared" si="21"/>
        <v>3689.3951999999999</v>
      </c>
      <c r="Q169" s="7">
        <f t="shared" si="21"/>
        <v>4279.9509637188212</v>
      </c>
      <c r="R169" s="8">
        <f t="shared" si="22"/>
        <v>358969.01696371881</v>
      </c>
      <c r="T169" s="8">
        <f>2205*R169/(area!E15*2.471)</f>
        <v>60.079342888065796</v>
      </c>
    </row>
    <row r="170" spans="1:20" x14ac:dyDescent="0.2">
      <c r="A170">
        <f t="shared" si="20"/>
        <v>1977</v>
      </c>
      <c r="B170" s="7">
        <f t="shared" si="21"/>
        <v>2730.585</v>
      </c>
      <c r="C170" s="7">
        <f t="shared" si="21"/>
        <v>1116.75</v>
      </c>
      <c r="D170" s="7">
        <f t="shared" si="21"/>
        <v>352.08600000000007</v>
      </c>
      <c r="E170" s="7">
        <f t="shared" si="21"/>
        <v>192.05999999999997</v>
      </c>
      <c r="F170" s="7">
        <f t="shared" si="21"/>
        <v>19051.424999999999</v>
      </c>
      <c r="G170" s="7">
        <f t="shared" si="21"/>
        <v>49612.004999999997</v>
      </c>
      <c r="H170" s="7">
        <f t="shared" si="21"/>
        <v>266.75</v>
      </c>
      <c r="I170" s="7">
        <f t="shared" si="21"/>
        <v>6337.4850000000006</v>
      </c>
      <c r="J170" s="7">
        <f t="shared" si="21"/>
        <v>3901.9650000000006</v>
      </c>
      <c r="K170" s="7">
        <f t="shared" si="21"/>
        <v>285.471</v>
      </c>
      <c r="L170" s="7">
        <f t="shared" si="21"/>
        <v>347.32499999999999</v>
      </c>
      <c r="M170" s="7">
        <f t="shared" si="21"/>
        <v>12085</v>
      </c>
      <c r="N170" s="7">
        <f t="shared" si="21"/>
        <v>342.89749999999998</v>
      </c>
      <c r="O170" s="7">
        <f t="shared" si="21"/>
        <v>256952.55</v>
      </c>
      <c r="P170" s="7">
        <f t="shared" si="21"/>
        <v>4590.96</v>
      </c>
      <c r="Q170" s="7">
        <f t="shared" si="21"/>
        <v>4950.9260204081629</v>
      </c>
      <c r="R170" s="8">
        <f t="shared" si="22"/>
        <v>363116.2405204082</v>
      </c>
      <c r="T170" s="8">
        <f>2205*R170/(area!E16*2.471)</f>
        <v>61.766111966956167</v>
      </c>
    </row>
    <row r="171" spans="1:20" x14ac:dyDescent="0.2">
      <c r="A171">
        <f t="shared" si="20"/>
        <v>1978</v>
      </c>
      <c r="B171" s="7">
        <f t="shared" si="21"/>
        <v>3458.2049999999999</v>
      </c>
      <c r="C171" s="7">
        <f t="shared" si="21"/>
        <v>1511.25</v>
      </c>
      <c r="D171" s="7">
        <f t="shared" si="21"/>
        <v>379.97400000000005</v>
      </c>
      <c r="E171" s="7">
        <f t="shared" si="21"/>
        <v>192.05999999999997</v>
      </c>
      <c r="F171" s="7">
        <f t="shared" si="21"/>
        <v>19605.375</v>
      </c>
      <c r="G171" s="7">
        <f t="shared" si="21"/>
        <v>45479.845000000001</v>
      </c>
      <c r="H171" s="7">
        <f t="shared" si="21"/>
        <v>266.75</v>
      </c>
      <c r="I171" s="7">
        <f t="shared" si="21"/>
        <v>6845.2650000000012</v>
      </c>
      <c r="J171" s="7">
        <f t="shared" si="21"/>
        <v>4275.4350000000004</v>
      </c>
      <c r="K171" s="7">
        <f t="shared" si="21"/>
        <v>285.471</v>
      </c>
      <c r="L171" s="7">
        <f t="shared" si="21"/>
        <v>348.97500000000002</v>
      </c>
      <c r="M171" s="7">
        <f t="shared" si="21"/>
        <v>10797</v>
      </c>
      <c r="N171" s="7">
        <f t="shared" si="21"/>
        <v>453.435</v>
      </c>
      <c r="O171" s="7">
        <f t="shared" si="21"/>
        <v>259077.75</v>
      </c>
      <c r="P171" s="7">
        <f t="shared" si="21"/>
        <v>2426.64</v>
      </c>
      <c r="Q171" s="7">
        <f t="shared" si="21"/>
        <v>4417.6380385487528</v>
      </c>
      <c r="R171" s="8">
        <f t="shared" si="22"/>
        <v>359821.06803854881</v>
      </c>
      <c r="T171" s="8">
        <f>2205*R171/(area!E17*2.471)</f>
        <v>60.244834606717198</v>
      </c>
    </row>
    <row r="172" spans="1:20" x14ac:dyDescent="0.2">
      <c r="A172">
        <f t="shared" si="20"/>
        <v>1979</v>
      </c>
      <c r="B172" s="7">
        <f t="shared" si="21"/>
        <v>3609.625</v>
      </c>
      <c r="C172" s="7">
        <f t="shared" si="21"/>
        <v>1288.5</v>
      </c>
      <c r="D172" s="7">
        <f t="shared" si="21"/>
        <v>384.45600000000007</v>
      </c>
      <c r="E172" s="7">
        <f t="shared" si="21"/>
        <v>192.05999999999997</v>
      </c>
      <c r="F172" s="7">
        <f t="shared" si="21"/>
        <v>22910.625</v>
      </c>
      <c r="G172" s="7">
        <f t="shared" si="21"/>
        <v>44920.404999999999</v>
      </c>
      <c r="H172" s="7">
        <f t="shared" si="21"/>
        <v>266.75</v>
      </c>
      <c r="I172" s="7">
        <f t="shared" si="21"/>
        <v>6502.545000000001</v>
      </c>
      <c r="J172" s="7">
        <f t="shared" si="21"/>
        <v>4192.2450000000008</v>
      </c>
      <c r="K172" s="7">
        <f t="shared" si="21"/>
        <v>285.471</v>
      </c>
      <c r="L172" s="7">
        <f t="shared" si="21"/>
        <v>479.875</v>
      </c>
      <c r="M172" s="7">
        <f t="shared" si="21"/>
        <v>13631</v>
      </c>
      <c r="N172" s="7">
        <f t="shared" si="21"/>
        <v>480.07499999999999</v>
      </c>
      <c r="O172" s="7">
        <f t="shared" si="21"/>
        <v>279007.25</v>
      </c>
      <c r="P172" s="7">
        <f t="shared" si="21"/>
        <v>4017.84</v>
      </c>
      <c r="Q172" s="7">
        <f t="shared" si="21"/>
        <v>4715.461167800453</v>
      </c>
      <c r="R172" s="8">
        <f t="shared" si="22"/>
        <v>386884.18316780048</v>
      </c>
      <c r="T172" s="8">
        <f>2205*R172/(area!E18*2.471)</f>
        <v>64.666809066051073</v>
      </c>
    </row>
    <row r="173" spans="1:20" x14ac:dyDescent="0.2">
      <c r="A173">
        <f t="shared" si="20"/>
        <v>1980</v>
      </c>
      <c r="B173" s="7">
        <f t="shared" si="21"/>
        <v>4737.9049999999997</v>
      </c>
      <c r="C173" s="7">
        <f t="shared" si="21"/>
        <v>1418.25</v>
      </c>
      <c r="D173" s="7">
        <f t="shared" si="21"/>
        <v>323.202</v>
      </c>
      <c r="E173" s="7">
        <f t="shared" si="21"/>
        <v>192.05999999999997</v>
      </c>
      <c r="F173" s="7">
        <f t="shared" si="21"/>
        <v>25076.025000000001</v>
      </c>
      <c r="G173" s="7">
        <f t="shared" si="21"/>
        <v>41706.214999999997</v>
      </c>
      <c r="H173" s="7">
        <f t="shared" si="21"/>
        <v>266.75</v>
      </c>
      <c r="I173" s="7">
        <f t="shared" si="21"/>
        <v>6740.0550000000012</v>
      </c>
      <c r="J173" s="7">
        <f t="shared" si="21"/>
        <v>3829.395</v>
      </c>
      <c r="K173" s="7">
        <f t="shared" si="21"/>
        <v>285.471</v>
      </c>
      <c r="L173" s="7">
        <f t="shared" si="21"/>
        <v>573.375</v>
      </c>
      <c r="M173" s="7">
        <f t="shared" si="21"/>
        <v>14281</v>
      </c>
      <c r="N173" s="7">
        <f t="shared" si="21"/>
        <v>539.64499999999998</v>
      </c>
      <c r="O173" s="7">
        <f t="shared" si="21"/>
        <v>276231.15000000002</v>
      </c>
      <c r="P173" s="7">
        <f t="shared" si="21"/>
        <v>4240.5600000000004</v>
      </c>
      <c r="Q173" s="7">
        <f t="shared" si="21"/>
        <v>4115.3251133786844</v>
      </c>
      <c r="R173" s="8">
        <f t="shared" si="22"/>
        <v>384556.38311337872</v>
      </c>
      <c r="T173" s="8">
        <f>2205*R173/(area!E19*2.471)</f>
        <v>64.28368828167163</v>
      </c>
    </row>
    <row r="174" spans="1:20" x14ac:dyDescent="0.2">
      <c r="A174">
        <f t="shared" si="20"/>
        <v>1981</v>
      </c>
      <c r="B174" s="7">
        <f t="shared" si="21"/>
        <v>5794.4949999999999</v>
      </c>
      <c r="C174" s="7">
        <f t="shared" si="21"/>
        <v>1333.5</v>
      </c>
      <c r="D174" s="7">
        <f t="shared" si="21"/>
        <v>312.24599999999998</v>
      </c>
      <c r="E174" s="7">
        <f t="shared" si="21"/>
        <v>192.05999999999997</v>
      </c>
      <c r="F174" s="7">
        <f t="shared" si="21"/>
        <v>28060.424999999999</v>
      </c>
      <c r="G174" s="7">
        <f t="shared" si="21"/>
        <v>39490.654999999999</v>
      </c>
      <c r="H174" s="7">
        <f t="shared" si="21"/>
        <v>266.75</v>
      </c>
      <c r="I174" s="7">
        <f t="shared" si="21"/>
        <v>6547.9050000000007</v>
      </c>
      <c r="J174" s="7">
        <f t="shared" si="21"/>
        <v>3305.4749999999999</v>
      </c>
      <c r="K174" s="7">
        <f t="shared" si="21"/>
        <v>285.471</v>
      </c>
      <c r="L174" s="7">
        <f t="shared" si="21"/>
        <v>597.57500000000005</v>
      </c>
      <c r="M174" s="7">
        <f t="shared" si="21"/>
        <v>12621</v>
      </c>
      <c r="N174" s="7">
        <f t="shared" si="21"/>
        <v>683.57500000000005</v>
      </c>
      <c r="O174" s="7">
        <f t="shared" si="21"/>
        <v>276083.95</v>
      </c>
      <c r="P174" s="7">
        <f t="shared" si="21"/>
        <v>4208.3999999999996</v>
      </c>
      <c r="Q174" s="7">
        <f t="shared" si="21"/>
        <v>3963.1709183673474</v>
      </c>
      <c r="R174" s="8">
        <f t="shared" si="22"/>
        <v>383746.65291836736</v>
      </c>
      <c r="T174" s="8">
        <f>2205*R174/(area!E20*2.471)</f>
        <v>63.713385187278909</v>
      </c>
    </row>
    <row r="175" spans="1:20" x14ac:dyDescent="0.2">
      <c r="A175">
        <f t="shared" si="20"/>
        <v>1982</v>
      </c>
      <c r="B175" s="7">
        <f t="shared" si="21"/>
        <v>7592.7749999999996</v>
      </c>
      <c r="C175" s="7">
        <f t="shared" si="21"/>
        <v>1384.5</v>
      </c>
      <c r="D175" s="7">
        <f t="shared" si="21"/>
        <v>313.24200000000002</v>
      </c>
      <c r="E175" s="7">
        <f t="shared" si="21"/>
        <v>192.05999999999997</v>
      </c>
      <c r="F175" s="7">
        <f t="shared" si="21"/>
        <v>28166.625</v>
      </c>
      <c r="G175" s="7">
        <f t="shared" si="21"/>
        <v>35705.925000000003</v>
      </c>
      <c r="H175" s="7">
        <f t="shared" si="21"/>
        <v>266.75</v>
      </c>
      <c r="I175" s="7">
        <f t="shared" si="21"/>
        <v>6471.6750000000011</v>
      </c>
      <c r="J175" s="7">
        <f t="shared" si="21"/>
        <v>4019.3750000000005</v>
      </c>
      <c r="K175" s="7">
        <f t="shared" si="21"/>
        <v>285.471</v>
      </c>
      <c r="L175" s="7">
        <f t="shared" si="21"/>
        <v>597.02499999999998</v>
      </c>
      <c r="M175" s="7">
        <f t="shared" si="21"/>
        <v>17445</v>
      </c>
      <c r="N175" s="7">
        <f t="shared" si="21"/>
        <v>745.73500000000001</v>
      </c>
      <c r="O175" s="7">
        <f t="shared" si="21"/>
        <v>258732.75</v>
      </c>
      <c r="P175" s="7">
        <f t="shared" si="21"/>
        <v>2372.4</v>
      </c>
      <c r="Q175" s="7">
        <f t="shared" si="21"/>
        <v>4222.082482993198</v>
      </c>
      <c r="R175" s="8">
        <f t="shared" si="22"/>
        <v>368513.39048299321</v>
      </c>
      <c r="T175" s="8">
        <f>2205*R175/(area!E21*2.471)</f>
        <v>60.894862373250767</v>
      </c>
    </row>
    <row r="176" spans="1:20" x14ac:dyDescent="0.2">
      <c r="A176">
        <f t="shared" si="20"/>
        <v>1983</v>
      </c>
      <c r="B176" s="7">
        <f t="shared" si="21"/>
        <v>5830.6750000000002</v>
      </c>
      <c r="C176" s="7">
        <f t="shared" si="21"/>
        <v>942.75</v>
      </c>
      <c r="D176" s="7">
        <f t="shared" si="21"/>
        <v>361.05000000000007</v>
      </c>
      <c r="E176" s="7">
        <f t="shared" si="21"/>
        <v>249.87599999999998</v>
      </c>
      <c r="F176" s="7">
        <f t="shared" si="21"/>
        <v>25628.625</v>
      </c>
      <c r="G176" s="7">
        <f t="shared" si="21"/>
        <v>31143.825000000001</v>
      </c>
      <c r="H176" s="7">
        <f t="shared" si="21"/>
        <v>266.75</v>
      </c>
      <c r="I176" s="7">
        <f t="shared" si="21"/>
        <v>4783.2750000000005</v>
      </c>
      <c r="J176" s="7">
        <f t="shared" si="21"/>
        <v>3293.6750000000002</v>
      </c>
      <c r="K176" s="7">
        <f t="shared" si="21"/>
        <v>285.471</v>
      </c>
      <c r="L176" s="7">
        <f t="shared" si="21"/>
        <v>560.72500000000002</v>
      </c>
      <c r="M176" s="7">
        <f t="shared" si="21"/>
        <v>15185</v>
      </c>
      <c r="N176" s="7">
        <f t="shared" si="21"/>
        <v>1004.365</v>
      </c>
      <c r="O176" s="7">
        <f t="shared" si="21"/>
        <v>243943.75</v>
      </c>
      <c r="P176" s="7">
        <f t="shared" si="21"/>
        <v>4366.8</v>
      </c>
      <c r="Q176" s="7">
        <f t="shared" si="21"/>
        <v>3489.7468820861682</v>
      </c>
      <c r="R176" s="8">
        <f t="shared" si="22"/>
        <v>341336.35888208618</v>
      </c>
      <c r="T176" s="8">
        <f>2205*R176/(area!E22*2.471)</f>
        <v>56.390600272794288</v>
      </c>
    </row>
    <row r="177" spans="1:20" x14ac:dyDescent="0.2">
      <c r="A177">
        <f t="shared" si="20"/>
        <v>1984</v>
      </c>
      <c r="B177" s="7">
        <f t="shared" si="21"/>
        <v>6962.9750000000004</v>
      </c>
      <c r="C177" s="7">
        <f t="shared" si="21"/>
        <v>1040.25</v>
      </c>
      <c r="D177" s="7">
        <f t="shared" si="21"/>
        <v>341.13000000000005</v>
      </c>
      <c r="E177" s="7">
        <f t="shared" si="21"/>
        <v>357.58799999999997</v>
      </c>
      <c r="F177" s="7">
        <f t="shared" si="21"/>
        <v>29345.625</v>
      </c>
      <c r="G177" s="7">
        <f t="shared" si="21"/>
        <v>34148.224999999999</v>
      </c>
      <c r="H177" s="7">
        <f t="shared" si="21"/>
        <v>266.75</v>
      </c>
      <c r="I177" s="7">
        <f t="shared" si="21"/>
        <v>5640.0750000000007</v>
      </c>
      <c r="J177" s="7">
        <f t="shared" si="21"/>
        <v>3901.3750000000005</v>
      </c>
      <c r="K177" s="7">
        <f t="shared" si="21"/>
        <v>285.471</v>
      </c>
      <c r="L177" s="7">
        <f t="shared" si="21"/>
        <v>552.47500000000002</v>
      </c>
      <c r="M177" s="7">
        <f t="shared" si="21"/>
        <v>18825</v>
      </c>
      <c r="N177" s="7">
        <f t="shared" si="21"/>
        <v>574.05499999999995</v>
      </c>
      <c r="O177" s="7">
        <f t="shared" si="21"/>
        <v>279616.75</v>
      </c>
      <c r="P177" s="7">
        <f t="shared" si="21"/>
        <v>4664.3999999999996</v>
      </c>
      <c r="Q177" s="7">
        <f t="shared" ref="Q177" si="23">Q$159*Q23/1000</f>
        <v>4038.7491496598636</v>
      </c>
      <c r="R177" s="8">
        <f t="shared" si="22"/>
        <v>390560.89314965991</v>
      </c>
      <c r="T177" s="8">
        <f>2205*R177/(area!E23*2.471)</f>
        <v>64.420330772854868</v>
      </c>
    </row>
    <row r="178" spans="1:20" x14ac:dyDescent="0.2">
      <c r="A178">
        <f t="shared" si="20"/>
        <v>1985</v>
      </c>
      <c r="B178" s="7">
        <f t="shared" ref="B178:Q193" si="24">B$159*B24/1000</f>
        <v>8416.875</v>
      </c>
      <c r="C178" s="7">
        <f t="shared" si="24"/>
        <v>1241.25</v>
      </c>
      <c r="D178" s="7">
        <f t="shared" si="24"/>
        <v>351.09000000000003</v>
      </c>
      <c r="E178" s="7">
        <f t="shared" si="24"/>
        <v>547.66799999999989</v>
      </c>
      <c r="F178" s="7">
        <f t="shared" si="24"/>
        <v>30961.125</v>
      </c>
      <c r="G178" s="7">
        <f t="shared" si="24"/>
        <v>31347.325000000001</v>
      </c>
      <c r="H178" s="7">
        <f t="shared" si="24"/>
        <v>266.75</v>
      </c>
      <c r="I178" s="7">
        <f t="shared" si="24"/>
        <v>5715.6750000000011</v>
      </c>
      <c r="J178" s="7">
        <f t="shared" si="24"/>
        <v>3983.9750000000004</v>
      </c>
      <c r="K178" s="7">
        <f t="shared" si="24"/>
        <v>285.471</v>
      </c>
      <c r="L178" s="7">
        <f t="shared" si="24"/>
        <v>496.375</v>
      </c>
      <c r="M178" s="7">
        <f t="shared" si="24"/>
        <v>20725</v>
      </c>
      <c r="N178" s="7">
        <f t="shared" si="24"/>
        <v>496.72500000000002</v>
      </c>
      <c r="O178" s="7">
        <f t="shared" si="24"/>
        <v>277822.75</v>
      </c>
      <c r="P178" s="7">
        <f t="shared" si="24"/>
        <v>5682</v>
      </c>
      <c r="Q178" s="7">
        <f t="shared" si="24"/>
        <v>4227.0711451247171</v>
      </c>
      <c r="R178" s="8">
        <f t="shared" si="22"/>
        <v>392567.12514512474</v>
      </c>
      <c r="T178" s="8">
        <f>2205*R178/(area!E24*2.471)</f>
        <v>64.940962101264219</v>
      </c>
    </row>
    <row r="179" spans="1:20" x14ac:dyDescent="0.2">
      <c r="A179">
        <f t="shared" si="20"/>
        <v>1986</v>
      </c>
      <c r="B179" s="7">
        <f t="shared" si="24"/>
        <v>8776.6650000000009</v>
      </c>
      <c r="C179" s="7">
        <f t="shared" si="24"/>
        <v>990.75</v>
      </c>
      <c r="D179" s="7">
        <f t="shared" si="24"/>
        <v>424.79400000000004</v>
      </c>
      <c r="E179" s="7">
        <f t="shared" si="24"/>
        <v>774.17999999999984</v>
      </c>
      <c r="F179" s="7">
        <f t="shared" si="24"/>
        <v>26340.525000000001</v>
      </c>
      <c r="G179" s="7">
        <f t="shared" si="24"/>
        <v>26892.525000000001</v>
      </c>
      <c r="H179" s="7">
        <f t="shared" si="24"/>
        <v>266.75</v>
      </c>
      <c r="I179" s="7">
        <f t="shared" si="24"/>
        <v>4436.1450000000013</v>
      </c>
      <c r="J179" s="7">
        <f t="shared" si="24"/>
        <v>2629.335</v>
      </c>
      <c r="K179" s="7">
        <f t="shared" si="24"/>
        <v>285.471</v>
      </c>
      <c r="L179" s="7">
        <f t="shared" si="24"/>
        <v>384.72500000000002</v>
      </c>
      <c r="M179" s="7">
        <f t="shared" si="24"/>
        <v>19681</v>
      </c>
      <c r="N179" s="7">
        <f t="shared" si="24"/>
        <v>89.724999999999994</v>
      </c>
      <c r="O179" s="7">
        <f t="shared" si="24"/>
        <v>316209.75</v>
      </c>
      <c r="P179" s="7">
        <f t="shared" si="24"/>
        <v>5888.4</v>
      </c>
      <c r="Q179" s="7">
        <f t="shared" si="24"/>
        <v>3794.3047052154202</v>
      </c>
      <c r="R179" s="8">
        <f t="shared" si="22"/>
        <v>417865.04470521549</v>
      </c>
      <c r="T179" s="8">
        <f>2205*R179/(area!E25*2.471)</f>
        <v>70.630323488369683</v>
      </c>
    </row>
    <row r="180" spans="1:20" x14ac:dyDescent="0.2">
      <c r="A180">
        <f t="shared" si="20"/>
        <v>1987</v>
      </c>
      <c r="B180" s="7">
        <f t="shared" si="24"/>
        <v>8184.3850000000002</v>
      </c>
      <c r="C180" s="7">
        <f t="shared" si="24"/>
        <v>2016.75</v>
      </c>
      <c r="D180" s="7">
        <f t="shared" si="24"/>
        <v>399.89400000000006</v>
      </c>
      <c r="E180" s="7">
        <f t="shared" si="24"/>
        <v>425.69999999999993</v>
      </c>
      <c r="F180" s="7">
        <f t="shared" si="24"/>
        <v>31299.974999999999</v>
      </c>
      <c r="G180" s="7">
        <f t="shared" si="24"/>
        <v>28527.924999999999</v>
      </c>
      <c r="H180" s="7">
        <f t="shared" si="24"/>
        <v>266.75</v>
      </c>
      <c r="I180" s="7">
        <f t="shared" si="24"/>
        <v>4495.9950000000008</v>
      </c>
      <c r="J180" s="7">
        <f t="shared" si="24"/>
        <v>2756.1849999999999</v>
      </c>
      <c r="K180" s="7">
        <f t="shared" si="24"/>
        <v>285.471</v>
      </c>
      <c r="L180" s="7">
        <f t="shared" si="24"/>
        <v>329.17500000000001</v>
      </c>
      <c r="M180" s="7">
        <f t="shared" si="24"/>
        <v>25879</v>
      </c>
      <c r="N180" s="7">
        <f t="shared" si="24"/>
        <v>89.724999999999994</v>
      </c>
      <c r="O180" s="7">
        <f t="shared" si="24"/>
        <v>322353.05</v>
      </c>
      <c r="P180" s="7">
        <f t="shared" si="24"/>
        <v>4176.24</v>
      </c>
      <c r="Q180" s="7">
        <f t="shared" si="24"/>
        <v>4168.7037981859412</v>
      </c>
      <c r="R180" s="8">
        <f t="shared" si="22"/>
        <v>435654.92379818589</v>
      </c>
      <c r="T180" s="8">
        <f>2205*R180/(area!E26*2.471)</f>
        <v>74.421523026031892</v>
      </c>
    </row>
    <row r="181" spans="1:20" x14ac:dyDescent="0.2">
      <c r="A181">
        <f t="shared" si="20"/>
        <v>1988</v>
      </c>
      <c r="B181" s="7">
        <f t="shared" si="24"/>
        <v>6810.8850000000002</v>
      </c>
      <c r="C181" s="7">
        <f t="shared" si="24"/>
        <v>1248.75</v>
      </c>
      <c r="D181" s="7">
        <f t="shared" si="24"/>
        <v>331.17</v>
      </c>
      <c r="E181" s="7">
        <f t="shared" si="24"/>
        <v>407.48399999999992</v>
      </c>
      <c r="F181" s="7">
        <f t="shared" si="24"/>
        <v>23977.125</v>
      </c>
      <c r="G181" s="7">
        <f t="shared" si="24"/>
        <v>20818.235000000001</v>
      </c>
      <c r="H181" s="7">
        <f t="shared" si="24"/>
        <v>266.75</v>
      </c>
      <c r="I181" s="7">
        <f t="shared" si="24"/>
        <v>3295.8450000000003</v>
      </c>
      <c r="J181" s="7">
        <f t="shared" si="24"/>
        <v>2672.4050000000002</v>
      </c>
      <c r="K181" s="7">
        <f t="shared" si="24"/>
        <v>285.471</v>
      </c>
      <c r="L181" s="7">
        <f t="shared" si="24"/>
        <v>280.22500000000002</v>
      </c>
      <c r="M181" s="7">
        <f t="shared" si="24"/>
        <v>23537</v>
      </c>
      <c r="N181" s="7">
        <f t="shared" si="24"/>
        <v>89.724999999999994</v>
      </c>
      <c r="O181" s="7">
        <f t="shared" si="24"/>
        <v>285122.95</v>
      </c>
      <c r="P181" s="7">
        <f t="shared" si="24"/>
        <v>6315.6</v>
      </c>
      <c r="Q181" s="7">
        <f t="shared" si="24"/>
        <v>3588.2729591836728</v>
      </c>
      <c r="R181" s="8">
        <f t="shared" si="22"/>
        <v>379047.89295918366</v>
      </c>
      <c r="T181" s="8">
        <f>2205*R181/(area!E27*2.471)</f>
        <v>64.015943277078009</v>
      </c>
    </row>
    <row r="182" spans="1:20" x14ac:dyDescent="0.2">
      <c r="A182">
        <f t="shared" si="20"/>
        <v>1989</v>
      </c>
      <c r="B182" s="7">
        <f t="shared" si="24"/>
        <v>7256.4350000000004</v>
      </c>
      <c r="C182" s="7">
        <f t="shared" si="24"/>
        <v>1431.75</v>
      </c>
      <c r="D182" s="7">
        <f t="shared" si="24"/>
        <v>311.25</v>
      </c>
      <c r="E182" s="7">
        <f t="shared" si="24"/>
        <v>389.26799999999992</v>
      </c>
      <c r="F182" s="7">
        <f t="shared" si="24"/>
        <v>29068.424999999999</v>
      </c>
      <c r="G182" s="7">
        <f t="shared" si="24"/>
        <v>21531.965</v>
      </c>
      <c r="H182" s="7">
        <f t="shared" si="24"/>
        <v>266.75</v>
      </c>
      <c r="I182" s="7">
        <f t="shared" si="24"/>
        <v>3640.4550000000004</v>
      </c>
      <c r="J182" s="7">
        <f t="shared" si="24"/>
        <v>3162.105</v>
      </c>
      <c r="K182" s="7">
        <f t="shared" si="24"/>
        <v>285.471</v>
      </c>
      <c r="L182" s="7">
        <f t="shared" si="24"/>
        <v>350.07499999999999</v>
      </c>
      <c r="M182" s="7">
        <f t="shared" si="24"/>
        <v>24859</v>
      </c>
      <c r="N182" s="7">
        <f t="shared" si="24"/>
        <v>89.724999999999994</v>
      </c>
      <c r="O182" s="7">
        <f t="shared" si="24"/>
        <v>301586.34999999998</v>
      </c>
      <c r="P182" s="7">
        <f t="shared" si="24"/>
        <v>6038.64</v>
      </c>
      <c r="Q182" s="7">
        <f t="shared" si="24"/>
        <v>3740.676587301587</v>
      </c>
      <c r="R182" s="8">
        <f t="shared" si="22"/>
        <v>404008.34058730159</v>
      </c>
      <c r="T182" s="8">
        <f>2205*R182/(area!E28*2.471)</f>
        <v>68.847390453929137</v>
      </c>
    </row>
    <row r="183" spans="1:20" x14ac:dyDescent="0.2">
      <c r="A183">
        <f t="shared" si="20"/>
        <v>1990</v>
      </c>
      <c r="B183" s="7">
        <f t="shared" si="24"/>
        <v>7340.1850000000004</v>
      </c>
      <c r="C183" s="7">
        <f t="shared" si="24"/>
        <v>1860.75</v>
      </c>
      <c r="D183" s="7">
        <f t="shared" si="24"/>
        <v>330.17399999999998</v>
      </c>
      <c r="E183" s="7">
        <f t="shared" si="24"/>
        <v>533.41199999999992</v>
      </c>
      <c r="F183" s="7">
        <f t="shared" si="24"/>
        <v>31062.825000000001</v>
      </c>
      <c r="G183" s="7">
        <f t="shared" si="24"/>
        <v>23064.875</v>
      </c>
      <c r="H183" s="7">
        <f t="shared" si="24"/>
        <v>266.75</v>
      </c>
      <c r="I183" s="7">
        <f t="shared" si="24"/>
        <v>3514.4550000000004</v>
      </c>
      <c r="J183" s="7">
        <f t="shared" si="24"/>
        <v>2793.9450000000002</v>
      </c>
      <c r="K183" s="7">
        <f t="shared" si="24"/>
        <v>285.471</v>
      </c>
      <c r="L183" s="7">
        <f t="shared" si="24"/>
        <v>370.97500000000002</v>
      </c>
      <c r="M183" s="7">
        <f t="shared" si="24"/>
        <v>25727</v>
      </c>
      <c r="N183" s="7">
        <f t="shared" si="24"/>
        <v>89.724999999999994</v>
      </c>
      <c r="O183" s="7">
        <f t="shared" si="24"/>
        <v>316552.45</v>
      </c>
      <c r="P183" s="7">
        <f t="shared" si="24"/>
        <v>7654.32</v>
      </c>
      <c r="Q183" s="7">
        <f t="shared" si="24"/>
        <v>4075.6652494331061</v>
      </c>
      <c r="R183" s="8">
        <f t="shared" si="22"/>
        <v>425522.97724943311</v>
      </c>
      <c r="T183" s="8">
        <f>2205*R183/(area!E29*2.471)</f>
        <v>73.945330099463362</v>
      </c>
    </row>
    <row r="184" spans="1:20" x14ac:dyDescent="0.2">
      <c r="A184">
        <f t="shared" si="20"/>
        <v>1991</v>
      </c>
      <c r="B184" s="7">
        <f t="shared" si="24"/>
        <v>6880.5649999999996</v>
      </c>
      <c r="C184" s="7">
        <f t="shared" si="24"/>
        <v>2405.25</v>
      </c>
      <c r="D184" s="7">
        <f t="shared" si="24"/>
        <v>300.29399999999998</v>
      </c>
      <c r="E184" s="7">
        <f t="shared" si="24"/>
        <v>551.62799999999993</v>
      </c>
      <c r="F184" s="7">
        <f t="shared" si="24"/>
        <v>32413.724999999999</v>
      </c>
      <c r="G184" s="7">
        <f t="shared" si="24"/>
        <v>16771.915000000001</v>
      </c>
      <c r="H184" s="7">
        <f t="shared" si="24"/>
        <v>266.75</v>
      </c>
      <c r="I184" s="7">
        <f t="shared" si="24"/>
        <v>3092.9850000000006</v>
      </c>
      <c r="J184" s="7">
        <f t="shared" si="24"/>
        <v>2003.3450000000003</v>
      </c>
      <c r="K184" s="7">
        <f t="shared" si="24"/>
        <v>285.471</v>
      </c>
      <c r="L184" s="7">
        <f t="shared" si="24"/>
        <v>389.67500000000001</v>
      </c>
      <c r="M184" s="7">
        <f t="shared" si="24"/>
        <v>29565</v>
      </c>
      <c r="N184" s="7">
        <f t="shared" si="24"/>
        <v>89.724999999999994</v>
      </c>
      <c r="O184" s="7">
        <f t="shared" si="24"/>
        <v>259250.25</v>
      </c>
      <c r="P184" s="7">
        <f t="shared" si="24"/>
        <v>3624.72</v>
      </c>
      <c r="Q184" s="7">
        <f t="shared" si="24"/>
        <v>3694.5314625850333</v>
      </c>
      <c r="R184" s="8">
        <f t="shared" si="22"/>
        <v>361585.82946258498</v>
      </c>
      <c r="T184" s="8">
        <f>2205*R184/(area!E30*2.471)</f>
        <v>63.120163171429198</v>
      </c>
    </row>
    <row r="185" spans="1:20" x14ac:dyDescent="0.2">
      <c r="A185">
        <f t="shared" si="20"/>
        <v>1992</v>
      </c>
      <c r="B185" s="7">
        <f t="shared" si="24"/>
        <v>8144.8549999999996</v>
      </c>
      <c r="C185" s="7">
        <f t="shared" si="24"/>
        <v>1125.75</v>
      </c>
      <c r="D185" s="7">
        <f t="shared" si="24"/>
        <v>283.86</v>
      </c>
      <c r="E185" s="7">
        <f t="shared" si="24"/>
        <v>425.69999999999993</v>
      </c>
      <c r="F185" s="7">
        <f t="shared" si="24"/>
        <v>21844.125</v>
      </c>
      <c r="G185" s="7">
        <f t="shared" si="24"/>
        <v>15671.165000000001</v>
      </c>
      <c r="H185" s="7">
        <f t="shared" si="24"/>
        <v>266.75</v>
      </c>
      <c r="I185" s="7">
        <f t="shared" si="24"/>
        <v>3126.3750000000005</v>
      </c>
      <c r="J185" s="7">
        <f t="shared" si="24"/>
        <v>2818.1350000000002</v>
      </c>
      <c r="K185" s="7">
        <f t="shared" si="24"/>
        <v>285.471</v>
      </c>
      <c r="L185" s="7">
        <f t="shared" si="24"/>
        <v>295.07499999999999</v>
      </c>
      <c r="M185" s="7">
        <f t="shared" si="24"/>
        <v>29381</v>
      </c>
      <c r="N185" s="7">
        <f t="shared" si="24"/>
        <v>89.724999999999994</v>
      </c>
      <c r="O185" s="7">
        <f t="shared" si="24"/>
        <v>253861.35</v>
      </c>
      <c r="P185" s="7">
        <f t="shared" si="24"/>
        <v>7082.64</v>
      </c>
      <c r="Q185" s="7">
        <f t="shared" si="24"/>
        <v>4730.6765873015875</v>
      </c>
      <c r="R185" s="8">
        <f t="shared" si="22"/>
        <v>349432.65258730162</v>
      </c>
      <c r="T185" s="8">
        <f>2205*R185/(area!E31*2.471)</f>
        <v>63.073955767089139</v>
      </c>
    </row>
    <row r="186" spans="1:20" x14ac:dyDescent="0.2">
      <c r="A186">
        <f t="shared" si="20"/>
        <v>1993</v>
      </c>
      <c r="B186" s="7">
        <f t="shared" si="24"/>
        <v>6432.335</v>
      </c>
      <c r="C186" s="7">
        <f t="shared" si="24"/>
        <v>1874.25</v>
      </c>
      <c r="D186" s="7">
        <f t="shared" si="24"/>
        <v>287.346</v>
      </c>
      <c r="E186" s="7">
        <f t="shared" si="24"/>
        <v>497.77199999999993</v>
      </c>
      <c r="F186" s="7">
        <f t="shared" si="24"/>
        <v>30242.025000000001</v>
      </c>
      <c r="G186" s="7">
        <f t="shared" si="24"/>
        <v>16811.875</v>
      </c>
      <c r="H186" s="7">
        <f t="shared" si="24"/>
        <v>266.75</v>
      </c>
      <c r="I186" s="7">
        <f t="shared" si="24"/>
        <v>3431.2950000000005</v>
      </c>
      <c r="J186" s="7">
        <f t="shared" si="24"/>
        <v>2303.0650000000001</v>
      </c>
      <c r="K186" s="7">
        <f t="shared" si="24"/>
        <v>285.471</v>
      </c>
      <c r="L186" s="7">
        <f t="shared" si="24"/>
        <v>284.625</v>
      </c>
      <c r="M186" s="7">
        <f t="shared" si="24"/>
        <v>39053</v>
      </c>
      <c r="N186" s="7">
        <f t="shared" si="24"/>
        <v>89.724999999999994</v>
      </c>
      <c r="O186" s="7">
        <f t="shared" si="24"/>
        <v>323963.05</v>
      </c>
      <c r="P186" s="7">
        <f t="shared" si="24"/>
        <v>3928.56</v>
      </c>
      <c r="Q186" s="7">
        <f t="shared" si="24"/>
        <v>4059.4520975056685</v>
      </c>
      <c r="R186" s="8">
        <f t="shared" si="22"/>
        <v>433810.59609750571</v>
      </c>
      <c r="T186" s="8">
        <f>2205*R186/(area!E32*2.471)</f>
        <v>73.612504301459154</v>
      </c>
    </row>
    <row r="187" spans="1:20" x14ac:dyDescent="0.2">
      <c r="A187">
        <f t="shared" si="20"/>
        <v>1994</v>
      </c>
      <c r="B187" s="7">
        <f t="shared" si="24"/>
        <v>5430.6850000000004</v>
      </c>
      <c r="C187" s="7">
        <f t="shared" si="24"/>
        <v>1869.75</v>
      </c>
      <c r="D187" s="7">
        <f t="shared" si="24"/>
        <v>278.38200000000001</v>
      </c>
      <c r="E187" s="7">
        <f t="shared" si="24"/>
        <v>551.62799999999993</v>
      </c>
      <c r="F187" s="7">
        <f t="shared" si="24"/>
        <v>31831.424999999999</v>
      </c>
      <c r="G187" s="7">
        <f t="shared" si="24"/>
        <v>14541.555</v>
      </c>
      <c r="H187" s="7">
        <f t="shared" si="24"/>
        <v>266.75</v>
      </c>
      <c r="I187" s="7">
        <f t="shared" si="24"/>
        <v>2980.8450000000003</v>
      </c>
      <c r="J187" s="7">
        <f t="shared" si="24"/>
        <v>1813.9549999999999</v>
      </c>
      <c r="K187" s="7">
        <f t="shared" si="24"/>
        <v>285.471</v>
      </c>
      <c r="L187" s="7">
        <f t="shared" si="24"/>
        <v>396.82499999999999</v>
      </c>
      <c r="M187" s="7">
        <f t="shared" si="24"/>
        <v>45313</v>
      </c>
      <c r="N187" s="7">
        <f t="shared" si="24"/>
        <v>274.72500000000002</v>
      </c>
      <c r="O187" s="7">
        <f t="shared" si="24"/>
        <v>294619.65000000002</v>
      </c>
      <c r="P187" s="7">
        <f t="shared" si="24"/>
        <v>6669.36</v>
      </c>
      <c r="Q187" s="7">
        <f t="shared" si="24"/>
        <v>4258.9985827664404</v>
      </c>
      <c r="R187" s="8">
        <f t="shared" si="22"/>
        <v>411383.00458276644</v>
      </c>
      <c r="T187" s="8">
        <f>2205*R187/(area!E33*2.471)</f>
        <v>69.611013354783324</v>
      </c>
    </row>
    <row r="188" spans="1:20" x14ac:dyDescent="0.2">
      <c r="A188">
        <f t="shared" si="20"/>
        <v>1995</v>
      </c>
      <c r="B188" s="7">
        <f t="shared" si="24"/>
        <v>5308.0749999999998</v>
      </c>
      <c r="C188" s="7">
        <f t="shared" si="24"/>
        <v>2315.25</v>
      </c>
      <c r="D188" s="7">
        <f t="shared" si="24"/>
        <v>316.23</v>
      </c>
      <c r="E188" s="7">
        <f t="shared" si="24"/>
        <v>713.19599999999991</v>
      </c>
      <c r="F188" s="7">
        <f t="shared" si="24"/>
        <v>32333.625</v>
      </c>
      <c r="G188" s="7">
        <f t="shared" si="24"/>
        <v>14985.555</v>
      </c>
      <c r="H188" s="7">
        <f t="shared" si="24"/>
        <v>266.75</v>
      </c>
      <c r="I188" s="7">
        <f t="shared" si="24"/>
        <v>3018.6450000000004</v>
      </c>
      <c r="J188" s="7">
        <f t="shared" si="24"/>
        <v>1712.4749999999999</v>
      </c>
      <c r="K188" s="7">
        <f t="shared" si="24"/>
        <v>285.471</v>
      </c>
      <c r="L188" s="7">
        <f t="shared" si="24"/>
        <v>395.72500000000002</v>
      </c>
      <c r="M188" s="7">
        <f t="shared" si="24"/>
        <v>46309</v>
      </c>
      <c r="N188" s="7">
        <f t="shared" si="24"/>
        <v>304.53055555555557</v>
      </c>
      <c r="O188" s="7">
        <f t="shared" si="24"/>
        <v>292747.45</v>
      </c>
      <c r="P188" s="7">
        <f t="shared" si="24"/>
        <v>7158</v>
      </c>
      <c r="Q188" s="7">
        <f t="shared" si="24"/>
        <v>4507.1845238095229</v>
      </c>
      <c r="R188" s="8">
        <f t="shared" si="22"/>
        <v>412677.16207936511</v>
      </c>
      <c r="T188" s="8">
        <f>2205*R188/(area!E34*2.471)</f>
        <v>69.810917118676073</v>
      </c>
    </row>
    <row r="189" spans="1:20" x14ac:dyDescent="0.2">
      <c r="A189">
        <f t="shared" si="20"/>
        <v>1996</v>
      </c>
      <c r="B189" s="7">
        <f t="shared" si="24"/>
        <v>5166.7049999999999</v>
      </c>
      <c r="C189" s="7">
        <f t="shared" si="24"/>
        <v>1473.75</v>
      </c>
      <c r="D189" s="7">
        <f t="shared" si="24"/>
        <v>311.25</v>
      </c>
      <c r="E189" s="7">
        <f t="shared" si="24"/>
        <v>599.14799999999991</v>
      </c>
      <c r="F189" s="7">
        <f t="shared" si="24"/>
        <v>33320.025000000001</v>
      </c>
      <c r="G189" s="7">
        <f t="shared" si="24"/>
        <v>16169.555</v>
      </c>
      <c r="H189" s="7">
        <f t="shared" si="24"/>
        <v>266.75</v>
      </c>
      <c r="I189" s="7">
        <f t="shared" si="24"/>
        <v>2554.9650000000006</v>
      </c>
      <c r="J189" s="7">
        <f t="shared" si="24"/>
        <v>1698.905</v>
      </c>
      <c r="K189" s="7">
        <f t="shared" si="24"/>
        <v>285.471</v>
      </c>
      <c r="L189" s="7">
        <f t="shared" si="24"/>
        <v>369.875</v>
      </c>
      <c r="M189" s="7">
        <f t="shared" si="24"/>
        <v>43787</v>
      </c>
      <c r="N189" s="7">
        <f t="shared" si="24"/>
        <v>334.33611111111111</v>
      </c>
      <c r="O189" s="7">
        <f t="shared" si="24"/>
        <v>266237.65000000002</v>
      </c>
      <c r="P189" s="7">
        <f t="shared" si="24"/>
        <v>4701.3599999999997</v>
      </c>
      <c r="Q189" s="7">
        <f t="shared" si="24"/>
        <v>4536.1187641723363</v>
      </c>
      <c r="R189" s="8">
        <f t="shared" si="22"/>
        <v>381812.86387528345</v>
      </c>
      <c r="T189" s="8">
        <f>2205*R189/(area!E35*2.471)</f>
        <v>63.717495407551411</v>
      </c>
    </row>
    <row r="190" spans="1:20" x14ac:dyDescent="0.2">
      <c r="A190">
        <f t="shared" si="20"/>
        <v>1997</v>
      </c>
      <c r="B190" s="7">
        <f t="shared" si="24"/>
        <v>5904.375</v>
      </c>
      <c r="C190" s="7">
        <f t="shared" si="24"/>
        <v>1623.75</v>
      </c>
      <c r="D190" s="7">
        <f t="shared" si="24"/>
        <v>298.30200000000002</v>
      </c>
      <c r="E190" s="7">
        <f t="shared" si="24"/>
        <v>710.02799999999991</v>
      </c>
      <c r="F190" s="7">
        <f t="shared" si="24"/>
        <v>31637.025000000001</v>
      </c>
      <c r="G190" s="7">
        <f t="shared" si="24"/>
        <v>16905.855</v>
      </c>
      <c r="H190" s="7">
        <f t="shared" si="24"/>
        <v>266.75</v>
      </c>
      <c r="I190" s="7">
        <f t="shared" si="24"/>
        <v>2944.9350000000004</v>
      </c>
      <c r="J190" s="7">
        <f t="shared" si="24"/>
        <v>1884.7550000000001</v>
      </c>
      <c r="K190" s="7">
        <f t="shared" si="24"/>
        <v>285.471</v>
      </c>
      <c r="L190" s="7">
        <f t="shared" si="24"/>
        <v>410.57499999999999</v>
      </c>
      <c r="M190" s="7">
        <f t="shared" si="24"/>
        <v>55125</v>
      </c>
      <c r="N190" s="7">
        <f t="shared" si="24"/>
        <v>364.14166666666665</v>
      </c>
      <c r="O190" s="7">
        <f t="shared" si="24"/>
        <v>246579.55</v>
      </c>
      <c r="P190" s="7">
        <f t="shared" si="24"/>
        <v>4583.76</v>
      </c>
      <c r="Q190" s="7">
        <f t="shared" si="24"/>
        <v>4570.7899659863942</v>
      </c>
      <c r="R190" s="8">
        <f t="shared" si="22"/>
        <v>374095.06263265305</v>
      </c>
      <c r="T190" s="8">
        <f>2205*R190/(area!E36*2.471)</f>
        <v>61.560769868053299</v>
      </c>
    </row>
    <row r="191" spans="1:20" x14ac:dyDescent="0.2">
      <c r="A191">
        <f t="shared" si="20"/>
        <v>1998</v>
      </c>
      <c r="B191" s="7">
        <f t="shared" si="24"/>
        <v>5562.6750000000002</v>
      </c>
      <c r="C191" s="7">
        <f t="shared" si="24"/>
        <v>1377.75</v>
      </c>
      <c r="D191" s="7">
        <f t="shared" si="24"/>
        <v>280.37400000000002</v>
      </c>
      <c r="E191" s="7">
        <f t="shared" si="24"/>
        <v>787.64399999999989</v>
      </c>
      <c r="F191" s="7">
        <f t="shared" si="24"/>
        <v>39304.574999999997</v>
      </c>
      <c r="G191" s="7">
        <f t="shared" si="24"/>
        <v>18805.805</v>
      </c>
      <c r="H191" s="7">
        <f t="shared" si="24"/>
        <v>266.75</v>
      </c>
      <c r="I191" s="7">
        <f t="shared" si="24"/>
        <v>2744.5950000000003</v>
      </c>
      <c r="J191" s="7">
        <f t="shared" si="24"/>
        <v>1860.5650000000001</v>
      </c>
      <c r="K191" s="7">
        <f t="shared" si="24"/>
        <v>285.471</v>
      </c>
      <c r="L191" s="7">
        <f t="shared" si="24"/>
        <v>449.07499999999999</v>
      </c>
      <c r="M191" s="7">
        <f t="shared" si="24"/>
        <v>55095</v>
      </c>
      <c r="N191" s="7">
        <f t="shared" si="24"/>
        <v>393.94722222222225</v>
      </c>
      <c r="O191" s="7">
        <f t="shared" si="24"/>
        <v>203785.75</v>
      </c>
      <c r="P191" s="7">
        <f t="shared" si="24"/>
        <v>6751.44</v>
      </c>
      <c r="Q191" s="7">
        <f t="shared" si="24"/>
        <v>4680.5405328798179</v>
      </c>
      <c r="R191" s="8">
        <f t="shared" si="22"/>
        <v>342431.95675510203</v>
      </c>
      <c r="T191" s="8">
        <f>2205*R191/(area!E37*2.471)</f>
        <v>56.176377714550789</v>
      </c>
    </row>
    <row r="192" spans="1:20" x14ac:dyDescent="0.2">
      <c r="A192">
        <f t="shared" si="20"/>
        <v>1999</v>
      </c>
      <c r="B192" s="7">
        <f t="shared" si="24"/>
        <v>5583.4449999999997</v>
      </c>
      <c r="C192" s="7">
        <f t="shared" si="24"/>
        <v>2166.75</v>
      </c>
      <c r="D192" s="7">
        <f t="shared" si="24"/>
        <v>279.37799999999999</v>
      </c>
      <c r="E192" s="7">
        <f t="shared" si="24"/>
        <v>836.74799999999993</v>
      </c>
      <c r="F192" s="7">
        <f t="shared" si="24"/>
        <v>40126.275000000001</v>
      </c>
      <c r="G192" s="7">
        <f t="shared" si="24"/>
        <v>21078.345000000001</v>
      </c>
      <c r="H192" s="7">
        <f t="shared" si="24"/>
        <v>266.75</v>
      </c>
      <c r="I192" s="7">
        <f t="shared" si="24"/>
        <v>2519.0550000000003</v>
      </c>
      <c r="J192" s="7">
        <f t="shared" si="24"/>
        <v>1828.115</v>
      </c>
      <c r="K192" s="7">
        <f t="shared" si="24"/>
        <v>285.471</v>
      </c>
      <c r="L192" s="7">
        <f t="shared" si="24"/>
        <v>499.67500000000001</v>
      </c>
      <c r="M192" s="7">
        <f t="shared" si="24"/>
        <v>55995</v>
      </c>
      <c r="N192" s="7">
        <f t="shared" si="24"/>
        <v>423.75277777777779</v>
      </c>
      <c r="O192" s="7">
        <f t="shared" si="24"/>
        <v>214115.05</v>
      </c>
      <c r="P192" s="7">
        <f t="shared" si="24"/>
        <v>7786.32</v>
      </c>
      <c r="Q192" s="7">
        <f t="shared" si="24"/>
        <v>4591.7423469387759</v>
      </c>
      <c r="R192" s="8">
        <f t="shared" si="22"/>
        <v>358381.87212471658</v>
      </c>
      <c r="T192" s="8">
        <f>2205*R192/(area!E38*2.471)</f>
        <v>58.96862835559503</v>
      </c>
    </row>
    <row r="193" spans="1:20" x14ac:dyDescent="0.2">
      <c r="A193">
        <f t="shared" si="20"/>
        <v>2000</v>
      </c>
      <c r="B193" s="7">
        <f t="shared" si="24"/>
        <v>5180.7749999999996</v>
      </c>
      <c r="C193" s="7">
        <f t="shared" si="24"/>
        <v>1421.25</v>
      </c>
      <c r="D193" s="7">
        <f t="shared" si="24"/>
        <v>279.37799999999999</v>
      </c>
      <c r="E193" s="7">
        <f t="shared" si="24"/>
        <v>580.9319999999999</v>
      </c>
      <c r="F193" s="7">
        <f t="shared" si="24"/>
        <v>30035.474999999999</v>
      </c>
      <c r="G193" s="7">
        <f t="shared" si="24"/>
        <v>17026.845000000001</v>
      </c>
      <c r="H193" s="7">
        <f t="shared" si="24"/>
        <v>266.75</v>
      </c>
      <c r="I193" s="7">
        <f t="shared" si="24"/>
        <v>2170.6650000000004</v>
      </c>
      <c r="J193" s="7">
        <f t="shared" si="24"/>
        <v>1678.2550000000001</v>
      </c>
      <c r="K193" s="7">
        <f t="shared" si="24"/>
        <v>285.471</v>
      </c>
      <c r="L193" s="7">
        <f t="shared" si="24"/>
        <v>485.92500000000001</v>
      </c>
      <c r="M193" s="7">
        <f t="shared" si="24"/>
        <v>54451</v>
      </c>
      <c r="N193" s="7">
        <f t="shared" si="24"/>
        <v>453.55833333333334</v>
      </c>
      <c r="O193" s="7">
        <f t="shared" si="24"/>
        <v>217160.25</v>
      </c>
      <c r="P193" s="7">
        <f t="shared" si="24"/>
        <v>7714.32</v>
      </c>
      <c r="Q193" s="7">
        <f t="shared" ref="Q193" si="25">Q$159*Q39/1000</f>
        <v>4628.6584467120174</v>
      </c>
      <c r="R193" s="8">
        <f t="shared" si="22"/>
        <v>343819.50778004533</v>
      </c>
      <c r="T193" s="8">
        <f>2205*R193/(area!E39*2.471)</f>
        <v>57.12309207118242</v>
      </c>
    </row>
    <row r="194" spans="1:20" x14ac:dyDescent="0.2">
      <c r="A194">
        <f t="shared" si="20"/>
        <v>2001</v>
      </c>
      <c r="B194" s="7">
        <f t="shared" ref="B194:Q206" si="26">B$159*B40/1000</f>
        <v>6491.2950000000001</v>
      </c>
      <c r="C194" s="7">
        <f t="shared" si="26"/>
        <v>1409.25</v>
      </c>
      <c r="D194" s="7">
        <f t="shared" si="26"/>
        <v>279.37799999999999</v>
      </c>
      <c r="E194" s="7">
        <f t="shared" si="26"/>
        <v>500.14799999999997</v>
      </c>
      <c r="F194" s="7">
        <f t="shared" si="26"/>
        <v>36631.125</v>
      </c>
      <c r="G194" s="7">
        <f t="shared" si="26"/>
        <v>16603.935000000001</v>
      </c>
      <c r="H194" s="7">
        <f t="shared" si="26"/>
        <v>266.75</v>
      </c>
      <c r="I194" s="7">
        <f t="shared" si="26"/>
        <v>2224.8450000000003</v>
      </c>
      <c r="J194" s="7">
        <f t="shared" si="26"/>
        <v>1993.3150000000003</v>
      </c>
      <c r="K194" s="7">
        <f t="shared" si="26"/>
        <v>285.471</v>
      </c>
      <c r="L194" s="7">
        <f t="shared" si="26"/>
        <v>456.77499999999998</v>
      </c>
      <c r="M194" s="7">
        <f t="shared" si="26"/>
        <v>32367</v>
      </c>
      <c r="N194" s="7">
        <f t="shared" si="26"/>
        <v>483.36388888888888</v>
      </c>
      <c r="O194" s="7">
        <f t="shared" si="26"/>
        <v>189470.55</v>
      </c>
      <c r="P194" s="7">
        <f t="shared" si="26"/>
        <v>6594.48</v>
      </c>
      <c r="Q194" s="7">
        <f t="shared" si="26"/>
        <v>4744.644841269841</v>
      </c>
      <c r="R194" s="8">
        <f t="shared" si="22"/>
        <v>300802.32573015866</v>
      </c>
      <c r="T194" s="8">
        <f>2205*R194/(area!E40*2.471)</f>
        <v>48.670250434490463</v>
      </c>
    </row>
    <row r="195" spans="1:20" x14ac:dyDescent="0.2">
      <c r="A195">
        <f t="shared" si="20"/>
        <v>2002</v>
      </c>
      <c r="B195" s="7">
        <f t="shared" si="26"/>
        <v>6134.1850000000004</v>
      </c>
      <c r="C195" s="7">
        <f t="shared" si="26"/>
        <v>2520.75</v>
      </c>
      <c r="D195" s="7">
        <f t="shared" si="26"/>
        <v>292.32600000000002</v>
      </c>
      <c r="E195" s="7">
        <f t="shared" si="26"/>
        <v>645.08399999999983</v>
      </c>
      <c r="F195" s="7">
        <f t="shared" si="26"/>
        <v>38749.275000000001</v>
      </c>
      <c r="G195" s="7">
        <f t="shared" si="26"/>
        <v>18695.174999999999</v>
      </c>
      <c r="H195" s="7">
        <f t="shared" si="26"/>
        <v>266.75</v>
      </c>
      <c r="I195" s="7">
        <f t="shared" si="26"/>
        <v>1967.8050000000003</v>
      </c>
      <c r="J195" s="7">
        <f t="shared" si="26"/>
        <v>2345.5450000000001</v>
      </c>
      <c r="K195" s="7">
        <f t="shared" si="26"/>
        <v>285.471</v>
      </c>
      <c r="L195" s="7">
        <f t="shared" si="26"/>
        <v>411.67500000000001</v>
      </c>
      <c r="M195" s="7">
        <f t="shared" si="26"/>
        <v>44887</v>
      </c>
      <c r="N195" s="7">
        <f t="shared" si="26"/>
        <v>513.16944444444448</v>
      </c>
      <c r="O195" s="7">
        <f t="shared" si="26"/>
        <v>195878.35</v>
      </c>
      <c r="P195" s="7">
        <f t="shared" si="26"/>
        <v>7398.96</v>
      </c>
      <c r="Q195" s="7">
        <f t="shared" si="26"/>
        <v>4382.7174036281176</v>
      </c>
      <c r="R195" s="8">
        <f t="shared" si="22"/>
        <v>325374.2378480726</v>
      </c>
      <c r="T195" s="8">
        <f>2205*R195/(area!E41*2.471)</f>
        <v>52.483382321599159</v>
      </c>
    </row>
    <row r="196" spans="1:20" x14ac:dyDescent="0.2">
      <c r="A196">
        <f t="shared" si="20"/>
        <v>2003</v>
      </c>
      <c r="B196" s="7">
        <f t="shared" si="26"/>
        <v>5272.5649999999996</v>
      </c>
      <c r="C196" s="7">
        <f t="shared" si="26"/>
        <v>2141.25</v>
      </c>
      <c r="D196" s="7">
        <f t="shared" si="26"/>
        <v>286.35000000000002</v>
      </c>
      <c r="E196" s="7">
        <f t="shared" si="26"/>
        <v>705.27599999999984</v>
      </c>
      <c r="F196" s="7">
        <f t="shared" si="26"/>
        <v>40892.175000000003</v>
      </c>
      <c r="G196" s="7">
        <f t="shared" si="26"/>
        <v>20893.715</v>
      </c>
      <c r="H196" s="7">
        <f t="shared" si="26"/>
        <v>266.75</v>
      </c>
      <c r="I196" s="7">
        <f t="shared" si="26"/>
        <v>1918.6650000000002</v>
      </c>
      <c r="J196" s="7">
        <f t="shared" si="26"/>
        <v>2523.1350000000002</v>
      </c>
      <c r="K196" s="7">
        <f t="shared" si="26"/>
        <v>285.471</v>
      </c>
      <c r="L196" s="7">
        <f t="shared" si="26"/>
        <v>485.375</v>
      </c>
      <c r="M196" s="7">
        <f t="shared" si="26"/>
        <v>42849</v>
      </c>
      <c r="N196" s="7">
        <f t="shared" si="26"/>
        <v>542.97500000000002</v>
      </c>
      <c r="O196" s="7">
        <f t="shared" si="26"/>
        <v>211421.75</v>
      </c>
      <c r="P196" s="7">
        <f t="shared" si="26"/>
        <v>11588.88</v>
      </c>
      <c r="Q196" s="7">
        <f t="shared" si="26"/>
        <v>5277.932823129252</v>
      </c>
      <c r="R196" s="8">
        <f t="shared" si="22"/>
        <v>347351.26482312923</v>
      </c>
      <c r="T196" s="8">
        <f>2205*R196/(area!E42*2.471)</f>
        <v>55.41065973818732</v>
      </c>
    </row>
    <row r="197" spans="1:20" x14ac:dyDescent="0.2">
      <c r="A197">
        <f t="shared" si="20"/>
        <v>2004</v>
      </c>
      <c r="B197" s="7">
        <f t="shared" si="26"/>
        <v>4903.3950000000004</v>
      </c>
      <c r="C197" s="7">
        <f t="shared" si="26"/>
        <v>2544.75</v>
      </c>
      <c r="D197" s="7">
        <f t="shared" si="26"/>
        <v>241.53000000000003</v>
      </c>
      <c r="E197" s="7">
        <f t="shared" si="26"/>
        <v>805.8599999999999</v>
      </c>
      <c r="F197" s="7">
        <f t="shared" si="26"/>
        <v>39638.025000000001</v>
      </c>
      <c r="G197" s="7">
        <f t="shared" si="26"/>
        <v>22770.355</v>
      </c>
      <c r="H197" s="7">
        <f t="shared" si="26"/>
        <v>266.75</v>
      </c>
      <c r="I197" s="7">
        <f t="shared" si="26"/>
        <v>1828.5750000000003</v>
      </c>
      <c r="J197" s="7">
        <f t="shared" si="26"/>
        <v>2420.4749999999999</v>
      </c>
      <c r="K197" s="7">
        <f t="shared" si="26"/>
        <v>285.471</v>
      </c>
      <c r="L197" s="7">
        <f t="shared" si="26"/>
        <v>510.125</v>
      </c>
      <c r="M197" s="7">
        <f t="shared" si="26"/>
        <v>60417</v>
      </c>
      <c r="N197" s="7">
        <f t="shared" si="26"/>
        <v>572.78055555555557</v>
      </c>
      <c r="O197" s="7">
        <f t="shared" si="26"/>
        <v>213572.25</v>
      </c>
      <c r="P197" s="7">
        <f t="shared" si="26"/>
        <v>8948.4</v>
      </c>
      <c r="Q197" s="7">
        <f t="shared" si="26"/>
        <v>5157.9554988662139</v>
      </c>
      <c r="R197" s="8">
        <f t="shared" si="22"/>
        <v>364883.69705442182</v>
      </c>
      <c r="T197" s="8">
        <f>2205*R197/(area!E43*2.471)</f>
        <v>58.500736904867132</v>
      </c>
    </row>
    <row r="198" spans="1:20" x14ac:dyDescent="0.2">
      <c r="A198">
        <f t="shared" si="20"/>
        <v>2005</v>
      </c>
      <c r="B198" s="7">
        <f t="shared" si="26"/>
        <v>4395.5349999999999</v>
      </c>
      <c r="C198" s="7">
        <f t="shared" si="26"/>
        <v>3324.75</v>
      </c>
      <c r="D198" s="7">
        <f t="shared" si="26"/>
        <v>241.53000000000003</v>
      </c>
      <c r="E198" s="7">
        <f t="shared" si="26"/>
        <v>595.18799999999987</v>
      </c>
      <c r="F198" s="7">
        <f t="shared" si="26"/>
        <v>41131.574999999997</v>
      </c>
      <c r="G198" s="7">
        <f t="shared" si="26"/>
        <v>22743.345000000001</v>
      </c>
      <c r="H198" s="7">
        <f t="shared" si="26"/>
        <v>266.75</v>
      </c>
      <c r="I198" s="7">
        <f t="shared" si="26"/>
        <v>1648.3950000000002</v>
      </c>
      <c r="J198" s="7">
        <f t="shared" si="26"/>
        <v>2320.7649999999999</v>
      </c>
      <c r="K198" s="7">
        <f t="shared" si="26"/>
        <v>285.471</v>
      </c>
      <c r="L198" s="7">
        <f t="shared" si="26"/>
        <v>447.42500000000001</v>
      </c>
      <c r="M198" s="7">
        <f t="shared" si="26"/>
        <v>62295</v>
      </c>
      <c r="N198" s="7">
        <f t="shared" si="26"/>
        <v>602.58611111111122</v>
      </c>
      <c r="O198" s="7">
        <f t="shared" si="26"/>
        <v>206582.55</v>
      </c>
      <c r="P198" s="7">
        <f t="shared" si="26"/>
        <v>9357.84</v>
      </c>
      <c r="Q198" s="7">
        <f t="shared" si="26"/>
        <v>4361.5155895691614</v>
      </c>
      <c r="R198" s="8">
        <f t="shared" si="22"/>
        <v>360600.22070068028</v>
      </c>
      <c r="T198" s="8">
        <f>2205*R198/(area!E44*2.471)</f>
        <v>57.424925174679387</v>
      </c>
    </row>
    <row r="199" spans="1:20" x14ac:dyDescent="0.2">
      <c r="A199">
        <f t="shared" si="20"/>
        <v>2006</v>
      </c>
      <c r="B199" s="7">
        <f t="shared" si="26"/>
        <v>4130.2150000000001</v>
      </c>
      <c r="C199" s="7">
        <f t="shared" si="26"/>
        <v>2738.25</v>
      </c>
      <c r="D199" s="7">
        <f t="shared" si="26"/>
        <v>241.53000000000003</v>
      </c>
      <c r="E199" s="7">
        <f t="shared" si="26"/>
        <v>397.97999999999996</v>
      </c>
      <c r="F199" s="7">
        <f t="shared" si="26"/>
        <v>38663.775000000001</v>
      </c>
      <c r="G199" s="7">
        <f t="shared" si="26"/>
        <v>25764.395</v>
      </c>
      <c r="H199" s="7">
        <f t="shared" si="26"/>
        <v>266.75</v>
      </c>
      <c r="I199" s="7">
        <f t="shared" si="26"/>
        <v>1577.2050000000002</v>
      </c>
      <c r="J199" s="7">
        <f t="shared" si="26"/>
        <v>2405.1350000000002</v>
      </c>
      <c r="K199" s="7">
        <f t="shared" si="26"/>
        <v>285.471</v>
      </c>
      <c r="L199" s="7">
        <f t="shared" si="26"/>
        <v>408.92500000000001</v>
      </c>
      <c r="M199" s="7">
        <f t="shared" si="26"/>
        <v>64527</v>
      </c>
      <c r="N199" s="7">
        <f t="shared" si="26"/>
        <v>632.39166666666665</v>
      </c>
      <c r="O199" s="7">
        <f t="shared" si="26"/>
        <v>241655.25</v>
      </c>
      <c r="P199" s="7">
        <f t="shared" si="26"/>
        <v>13466.16</v>
      </c>
      <c r="Q199" s="7">
        <f t="shared" si="26"/>
        <v>4918.9985827664395</v>
      </c>
      <c r="R199" s="8">
        <f t="shared" si="22"/>
        <v>402079.43124943308</v>
      </c>
      <c r="T199" s="8">
        <f>2205*R199/(area!E45*2.471)</f>
        <v>64.312996265881296</v>
      </c>
    </row>
    <row r="200" spans="1:20" x14ac:dyDescent="0.2">
      <c r="A200">
        <f t="shared" si="20"/>
        <v>2007</v>
      </c>
      <c r="B200" s="7">
        <f t="shared" si="26"/>
        <v>3684.665</v>
      </c>
      <c r="C200" s="7">
        <f t="shared" si="26"/>
        <v>2166.75</v>
      </c>
      <c r="D200" s="7">
        <f t="shared" si="26"/>
        <v>241.53000000000003</v>
      </c>
      <c r="E200" s="7">
        <f t="shared" si="26"/>
        <v>637.9559999999999</v>
      </c>
      <c r="F200" s="7">
        <f t="shared" si="26"/>
        <v>49992.974999999999</v>
      </c>
      <c r="G200" s="7">
        <f t="shared" si="26"/>
        <v>23156.264999999999</v>
      </c>
      <c r="H200" s="7">
        <f t="shared" si="26"/>
        <v>266.75</v>
      </c>
      <c r="I200" s="7">
        <f t="shared" si="26"/>
        <v>1519.8750000000002</v>
      </c>
      <c r="J200" s="7">
        <f t="shared" si="26"/>
        <v>2313.6849999999999</v>
      </c>
      <c r="K200" s="7">
        <f t="shared" si="26"/>
        <v>285.471</v>
      </c>
      <c r="L200" s="7">
        <f t="shared" si="26"/>
        <v>370.97500000000002</v>
      </c>
      <c r="M200" s="7">
        <f t="shared" si="26"/>
        <v>49931</v>
      </c>
      <c r="N200" s="7">
        <f t="shared" si="26"/>
        <v>662.19722222222219</v>
      </c>
      <c r="O200" s="7">
        <f t="shared" si="26"/>
        <v>211486.15</v>
      </c>
      <c r="P200" s="7">
        <f t="shared" si="26"/>
        <v>7873.68</v>
      </c>
      <c r="Q200" s="7">
        <f t="shared" si="26"/>
        <v>4597.2298752834458</v>
      </c>
      <c r="R200" s="8">
        <f t="shared" si="22"/>
        <v>359187.15409750567</v>
      </c>
      <c r="T200" s="8">
        <f>2205*R200/(area!E46*2.471)</f>
        <v>56.831782603848829</v>
      </c>
    </row>
    <row r="201" spans="1:20" x14ac:dyDescent="0.2">
      <c r="A201">
        <f t="shared" si="20"/>
        <v>2008</v>
      </c>
      <c r="B201" s="7">
        <f t="shared" si="26"/>
        <v>3174.7950000000001</v>
      </c>
      <c r="C201" s="7">
        <f t="shared" si="26"/>
        <v>2444.25</v>
      </c>
      <c r="D201" s="7">
        <f t="shared" si="26"/>
        <v>241.53000000000003</v>
      </c>
      <c r="E201" s="7">
        <f t="shared" si="26"/>
        <v>864.46799999999985</v>
      </c>
      <c r="F201" s="7">
        <f t="shared" si="26"/>
        <v>45375.074999999997</v>
      </c>
      <c r="G201" s="7">
        <f t="shared" si="26"/>
        <v>25082.855</v>
      </c>
      <c r="H201" s="7">
        <f t="shared" si="26"/>
        <v>266.75</v>
      </c>
      <c r="I201" s="7">
        <f t="shared" si="26"/>
        <v>1255.2750000000003</v>
      </c>
      <c r="J201" s="7">
        <f t="shared" si="26"/>
        <v>1753.1849999999999</v>
      </c>
      <c r="K201" s="7">
        <f t="shared" si="26"/>
        <v>285.471</v>
      </c>
      <c r="L201" s="7">
        <f t="shared" si="26"/>
        <v>384.72500000000002</v>
      </c>
      <c r="M201" s="7">
        <f t="shared" si="26"/>
        <v>62017</v>
      </c>
      <c r="N201" s="7">
        <f t="shared" si="26"/>
        <v>692.00277777777774</v>
      </c>
      <c r="O201" s="7">
        <f t="shared" si="26"/>
        <v>236438.85</v>
      </c>
      <c r="P201" s="7">
        <f t="shared" si="26"/>
        <v>15249.36</v>
      </c>
      <c r="Q201" s="7">
        <f t="shared" si="26"/>
        <v>4796.7763605442178</v>
      </c>
      <c r="R201" s="8">
        <f t="shared" si="22"/>
        <v>400322.36813832197</v>
      </c>
      <c r="T201" s="8">
        <f>2205*R201/(area!E47*2.471)</f>
        <v>64.225999179534952</v>
      </c>
    </row>
    <row r="202" spans="1:20" x14ac:dyDescent="0.2">
      <c r="A202">
        <f t="shared" si="20"/>
        <v>2009</v>
      </c>
      <c r="B202" s="7">
        <f t="shared" si="26"/>
        <v>3594.2150000000001</v>
      </c>
      <c r="C202" s="7">
        <f t="shared" si="26"/>
        <v>1643.25</v>
      </c>
      <c r="D202" s="7">
        <f t="shared" si="26"/>
        <v>241.53000000000003</v>
      </c>
      <c r="E202" s="7">
        <f t="shared" si="26"/>
        <v>732.20399999999984</v>
      </c>
      <c r="F202" s="7">
        <f t="shared" si="26"/>
        <v>42068.474999999999</v>
      </c>
      <c r="G202" s="7">
        <f t="shared" si="26"/>
        <v>28905.695</v>
      </c>
      <c r="H202" s="7">
        <f t="shared" si="26"/>
        <v>266.75</v>
      </c>
      <c r="I202" s="7">
        <f t="shared" si="26"/>
        <v>1340.9550000000002</v>
      </c>
      <c r="J202" s="7">
        <f t="shared" si="26"/>
        <v>1911.895</v>
      </c>
      <c r="K202" s="7">
        <f t="shared" si="26"/>
        <v>285.471</v>
      </c>
      <c r="L202" s="7">
        <f t="shared" si="26"/>
        <v>340.17500000000001</v>
      </c>
      <c r="M202" s="7">
        <f t="shared" si="26"/>
        <v>64971</v>
      </c>
      <c r="N202" s="7">
        <f t="shared" si="26"/>
        <v>721.80833333333328</v>
      </c>
      <c r="O202" s="7">
        <f t="shared" si="26"/>
        <v>212424.55</v>
      </c>
      <c r="P202" s="7">
        <f t="shared" si="26"/>
        <v>10950</v>
      </c>
      <c r="Q202" s="7">
        <f t="shared" si="26"/>
        <v>4828.7037981859412</v>
      </c>
      <c r="R202" s="8">
        <f t="shared" si="22"/>
        <v>375226.67713151925</v>
      </c>
      <c r="T202" s="8">
        <f>2205*R202/(area!E48*2.471)</f>
        <v>60.432795384076996</v>
      </c>
    </row>
    <row r="203" spans="1:20" x14ac:dyDescent="0.2">
      <c r="A203">
        <v>2010</v>
      </c>
      <c r="B203" s="7">
        <f t="shared" si="26"/>
        <v>3765.7350000000001</v>
      </c>
      <c r="C203" s="7">
        <f t="shared" si="26"/>
        <v>2547.75</v>
      </c>
      <c r="D203" s="7">
        <f t="shared" si="26"/>
        <v>241.53000000000003</v>
      </c>
      <c r="E203" s="7">
        <f t="shared" si="26"/>
        <v>988.01999999999987</v>
      </c>
      <c r="F203" s="7">
        <f t="shared" si="26"/>
        <v>51803.324999999997</v>
      </c>
      <c r="G203" s="7">
        <f t="shared" si="26"/>
        <v>25287.465</v>
      </c>
      <c r="H203" s="7">
        <f t="shared" si="26"/>
        <v>266.75</v>
      </c>
      <c r="I203" s="7">
        <f t="shared" si="26"/>
        <v>1404.5850000000003</v>
      </c>
      <c r="J203" s="7">
        <f t="shared" si="26"/>
        <v>2140.8150000000001</v>
      </c>
      <c r="K203" s="7">
        <f t="shared" si="26"/>
        <v>285.471</v>
      </c>
      <c r="L203" s="7">
        <f t="shared" si="26"/>
        <v>356.67500000000001</v>
      </c>
      <c r="M203" s="7">
        <f t="shared" si="26"/>
        <v>79541</v>
      </c>
      <c r="N203" s="7">
        <f t="shared" si="26"/>
        <v>751.61388888888882</v>
      </c>
      <c r="O203" s="7">
        <f t="shared" si="26"/>
        <v>210816.85</v>
      </c>
      <c r="P203" s="7">
        <f t="shared" si="26"/>
        <v>10654.8</v>
      </c>
      <c r="Q203" s="7">
        <f t="shared" si="26"/>
        <v>5036.2321428571431</v>
      </c>
      <c r="R203" s="8">
        <f t="shared" si="22"/>
        <v>395888.61703174602</v>
      </c>
      <c r="T203" s="8">
        <f>2205*R203/(area!E49*2.471)</f>
        <v>63.743805068614854</v>
      </c>
    </row>
    <row r="204" spans="1:20" x14ac:dyDescent="0.2">
      <c r="A204">
        <v>2011</v>
      </c>
      <c r="B204" s="7">
        <f t="shared" si="26"/>
        <v>2555.0450000000001</v>
      </c>
      <c r="C204" s="7">
        <f t="shared" si="26"/>
        <v>1521.75</v>
      </c>
      <c r="D204" s="7">
        <f t="shared" si="26"/>
        <v>241.53000000000003</v>
      </c>
      <c r="E204" s="7">
        <f t="shared" si="26"/>
        <v>1060.8839999999998</v>
      </c>
      <c r="F204" s="7">
        <f t="shared" si="26"/>
        <v>48920.625</v>
      </c>
      <c r="G204" s="7">
        <f t="shared" si="26"/>
        <v>23266.895</v>
      </c>
      <c r="H204" s="7">
        <f t="shared" si="26"/>
        <v>266.75</v>
      </c>
      <c r="I204" s="7">
        <f t="shared" si="26"/>
        <v>1110.3750000000002</v>
      </c>
      <c r="J204" s="7">
        <f t="shared" si="26"/>
        <v>1838.7349999999999</v>
      </c>
      <c r="K204" s="7">
        <f t="shared" si="26"/>
        <v>285.471</v>
      </c>
      <c r="L204" s="7">
        <f t="shared" si="26"/>
        <v>304.97500000000002</v>
      </c>
      <c r="M204" s="7">
        <f t="shared" si="26"/>
        <v>80279</v>
      </c>
      <c r="N204" s="7">
        <f t="shared" si="26"/>
        <v>781.41944444444448</v>
      </c>
      <c r="O204" s="7">
        <f t="shared" si="26"/>
        <v>196669.55</v>
      </c>
      <c r="P204" s="7">
        <f t="shared" si="26"/>
        <v>12231.12</v>
      </c>
      <c r="Q204" s="7">
        <f t="shared" si="26"/>
        <v>4532.8761337868482</v>
      </c>
      <c r="R204" s="8">
        <f t="shared" si="22"/>
        <v>375867.00057823129</v>
      </c>
      <c r="T204" s="8">
        <f>2205*R204/(area!E50*2.471)</f>
        <v>60.777830259527995</v>
      </c>
    </row>
    <row r="205" spans="1:20" x14ac:dyDescent="0.2">
      <c r="A205">
        <v>2012</v>
      </c>
      <c r="B205" s="7">
        <f t="shared" si="26"/>
        <v>2839.125</v>
      </c>
      <c r="C205" s="7">
        <f t="shared" si="26"/>
        <v>2132.25</v>
      </c>
      <c r="D205" s="7">
        <f t="shared" si="26"/>
        <v>241.53000000000003</v>
      </c>
      <c r="E205" s="7">
        <f t="shared" si="26"/>
        <v>938.12399999999991</v>
      </c>
      <c r="F205" s="7">
        <f t="shared" si="26"/>
        <v>54573.974999999999</v>
      </c>
      <c r="G205" s="7">
        <f t="shared" si="26"/>
        <v>27207.395</v>
      </c>
      <c r="H205" s="7">
        <f t="shared" si="26"/>
        <v>266.75</v>
      </c>
      <c r="I205" s="7">
        <f t="shared" si="26"/>
        <v>1091.4750000000001</v>
      </c>
      <c r="J205" s="7">
        <f t="shared" si="26"/>
        <v>1800.385</v>
      </c>
      <c r="K205" s="7">
        <f t="shared" si="26"/>
        <v>285.471</v>
      </c>
      <c r="L205" s="7">
        <f t="shared" si="26"/>
        <v>293.97500000000002</v>
      </c>
      <c r="M205" s="7">
        <f t="shared" si="26"/>
        <v>85383</v>
      </c>
      <c r="N205" s="7">
        <f t="shared" si="26"/>
        <v>811.22500000000002</v>
      </c>
      <c r="O205" s="7">
        <f t="shared" si="26"/>
        <v>173384.35</v>
      </c>
      <c r="P205" s="7">
        <f t="shared" si="26"/>
        <v>9924.7199999999993</v>
      </c>
      <c r="Q205" s="7">
        <f t="shared" si="26"/>
        <v>4749.3840702947846</v>
      </c>
      <c r="R205" s="8">
        <f t="shared" si="22"/>
        <v>365923.13407029479</v>
      </c>
      <c r="T205" s="8">
        <f>2205*R205/(area!E51*2.471)</f>
        <v>59.316223863255651</v>
      </c>
    </row>
    <row r="206" spans="1:20" x14ac:dyDescent="0.2">
      <c r="A206">
        <v>2013</v>
      </c>
      <c r="B206" s="7">
        <f t="shared" si="26"/>
        <v>2544.9949999999999</v>
      </c>
      <c r="C206" s="7">
        <f t="shared" si="26"/>
        <v>1608.75</v>
      </c>
      <c r="D206" s="7">
        <f t="shared" si="26"/>
        <v>241.53000000000003</v>
      </c>
      <c r="E206" s="7">
        <f t="shared" si="26"/>
        <v>807.44399999999985</v>
      </c>
      <c r="F206" s="7">
        <f t="shared" si="26"/>
        <v>57629.474999999999</v>
      </c>
      <c r="G206" s="7">
        <f t="shared" si="26"/>
        <v>25821.375</v>
      </c>
      <c r="H206" s="7">
        <f t="shared" si="26"/>
        <v>266.75</v>
      </c>
      <c r="I206" s="7">
        <f t="shared" si="26"/>
        <v>1001.3850000000001</v>
      </c>
      <c r="J206" s="7">
        <f t="shared" si="26"/>
        <v>1600.375</v>
      </c>
      <c r="K206" s="7">
        <f t="shared" si="26"/>
        <v>285.471</v>
      </c>
      <c r="L206" s="7">
        <f t="shared" si="26"/>
        <v>293.42500000000001</v>
      </c>
      <c r="M206" s="7">
        <f t="shared" si="26"/>
        <v>78987</v>
      </c>
      <c r="N206" s="7">
        <f t="shared" si="26"/>
        <v>751.61388888888882</v>
      </c>
      <c r="O206" s="7">
        <f t="shared" si="26"/>
        <v>189157.75</v>
      </c>
      <c r="P206" s="7">
        <f t="shared" si="26"/>
        <v>12475.44</v>
      </c>
      <c r="Q206" s="7">
        <f t="shared" si="26"/>
        <v>5188.8852040816319</v>
      </c>
      <c r="R206" s="8">
        <f t="shared" si="22"/>
        <v>378661.66409297049</v>
      </c>
      <c r="T206" s="8">
        <f>2205*R206/(area!E52*2.471)</f>
        <v>61.267918923031552</v>
      </c>
    </row>
    <row r="207" spans="1:20" x14ac:dyDescent="0.2">
      <c r="B207" s="7"/>
      <c r="C207" s="7"/>
      <c r="D207" s="7"/>
      <c r="E207" s="7"/>
      <c r="F207" s="7"/>
      <c r="G207" s="7"/>
      <c r="H207" s="7"/>
      <c r="I207" s="7"/>
      <c r="J207" s="7"/>
      <c r="K207" s="7"/>
      <c r="L207" s="7"/>
      <c r="M207" s="7"/>
      <c r="N207" s="7"/>
      <c r="O207" s="7"/>
      <c r="P207" s="7"/>
      <c r="Q207" s="7"/>
    </row>
  </sheetData>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7"/>
  <sheetViews>
    <sheetView zoomScale="60" zoomScaleNormal="60" workbookViewId="0">
      <pane xSplit="1" ySplit="4" topLeftCell="B56" activePane="bottomRight" state="frozen"/>
      <selection pane="topRight" activeCell="B1" sqref="B1"/>
      <selection pane="bottomLeft" activeCell="A4" sqref="A4"/>
      <selection pane="bottomRight" activeCell="AJ27" sqref="AJ27"/>
    </sheetView>
  </sheetViews>
  <sheetFormatPr defaultRowHeight="12.75" x14ac:dyDescent="0.2"/>
  <cols>
    <col min="1" max="1" width="12.85546875" customWidth="1"/>
    <col min="2" max="2" width="11.140625" customWidth="1"/>
    <col min="6" max="6" width="11.7109375" customWidth="1"/>
    <col min="16" max="16" width="9" bestFit="1" customWidth="1"/>
    <col min="18" max="18" width="9.140625" style="22"/>
    <col min="19" max="19" width="8.28515625" style="22" customWidth="1"/>
    <col min="26" max="27" width="14.85546875" customWidth="1"/>
  </cols>
  <sheetData>
    <row r="1" spans="1:66" ht="25.5" x14ac:dyDescent="0.35">
      <c r="A1" s="9" t="s">
        <v>124</v>
      </c>
      <c r="V1" s="40"/>
      <c r="AB1" s="41" t="s">
        <v>50</v>
      </c>
      <c r="AC1" s="41" t="s">
        <v>51</v>
      </c>
      <c r="AD1" s="41" t="s">
        <v>52</v>
      </c>
      <c r="AE1" s="41" t="s">
        <v>53</v>
      </c>
    </row>
    <row r="2" spans="1:66" x14ac:dyDescent="0.2">
      <c r="B2" t="str">
        <f>Coefficients!C13</f>
        <v>Barley</v>
      </c>
      <c r="C2" t="str">
        <f>Coefficients!D13</f>
        <v>Beans, all dry</v>
      </c>
      <c r="D2" t="str">
        <f>Coefficients!E13</f>
        <v>Buckwheat</v>
      </c>
      <c r="E2" t="str">
        <f>Coefficients!F13</f>
        <v>Canary seed</v>
      </c>
      <c r="F2" t="str">
        <f>Coefficients!G13</f>
        <v>Canola</v>
      </c>
      <c r="G2" t="str">
        <f>Coefficients!H13</f>
        <v>Caraway seed</v>
      </c>
      <c r="H2" t="str">
        <f>Coefficients!I13</f>
        <v>Chick peas</v>
      </c>
      <c r="I2" t="str">
        <f>Coefficients!J13</f>
        <v>Coriander</v>
      </c>
      <c r="J2" t="str">
        <f>Coefficients!K13</f>
        <v>Corn for grain</v>
      </c>
      <c r="K2" t="str">
        <f>Coefficients!L13</f>
        <v>Corn, fodder</v>
      </c>
      <c r="L2" t="str">
        <f>Coefficients!M13</f>
        <v>Fababean</v>
      </c>
      <c r="M2" t="str">
        <f>Coefficients!N13</f>
        <v>Flaxseed</v>
      </c>
      <c r="N2" t="str">
        <f>Coefficients!O13</f>
        <v>Lentils</v>
      </c>
      <c r="O2" t="str">
        <f>Coefficients!P13</f>
        <v>Mixed grains</v>
      </c>
      <c r="P2" t="str">
        <f>Coefficients!Q13</f>
        <v>Mustard</v>
      </c>
      <c r="Q2" t="str">
        <f>Coefficients!R13</f>
        <v>Oats</v>
      </c>
      <c r="R2" t="str">
        <f>Coefficients!S13</f>
        <v>Peas, dry</v>
      </c>
      <c r="S2" t="str">
        <f>Coefficients!T13</f>
        <v>Rye, all</v>
      </c>
      <c r="T2" t="str">
        <f>Coefficients!U13</f>
        <v>Safflower</v>
      </c>
      <c r="U2" t="str">
        <f>Coefficients!V13</f>
        <v>Soybeans</v>
      </c>
      <c r="V2" t="str">
        <f>Coefficients!W13</f>
        <v>Sugar beets</v>
      </c>
      <c r="W2" t="str">
        <f>Coefficients!X13</f>
        <v>Sunflower</v>
      </c>
      <c r="X2" t="str">
        <f>Coefficients!Y13</f>
        <v>Tame hay</v>
      </c>
      <c r="Y2" t="str">
        <f>Coefficients!Z13</f>
        <v>Triticale</v>
      </c>
      <c r="Z2" t="str">
        <f>Coefficients!AA13</f>
        <v>Wheat</v>
      </c>
      <c r="AA2" s="21" t="s">
        <v>26</v>
      </c>
    </row>
    <row r="3" spans="1:66"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G3" s="21" t="s">
        <v>147</v>
      </c>
      <c r="AH3" s="21" t="s">
        <v>148</v>
      </c>
      <c r="AJ3" s="21" t="s">
        <v>160</v>
      </c>
    </row>
    <row r="4" spans="1:66" x14ac:dyDescent="0.2">
      <c r="A4" t="s">
        <v>19</v>
      </c>
      <c r="B4" t="str">
        <f>CANSIM!JT6</f>
        <v>Barley</v>
      </c>
      <c r="C4" s="21" t="s">
        <v>28</v>
      </c>
      <c r="D4" t="str">
        <f>CANSIM!JV6</f>
        <v>Buckwheat</v>
      </c>
      <c r="E4" t="str">
        <f>CANSIM!JW6</f>
        <v>Canary seed</v>
      </c>
      <c r="F4" t="str">
        <f>CANSIM!JX6</f>
        <v>Canola</v>
      </c>
      <c r="J4" t="str">
        <f>CANSIM!JY6</f>
        <v>Corn for grain</v>
      </c>
      <c r="K4" t="str">
        <f>CANSIM!JZ6</f>
        <v>Corn, fodder</v>
      </c>
      <c r="L4" t="str">
        <f>CANSIM!KA6</f>
        <v>Fababeans</v>
      </c>
      <c r="M4" t="str">
        <f>CANSIM!KB6</f>
        <v>Flaxseed</v>
      </c>
      <c r="N4" t="str">
        <f>CANSIM!KC6</f>
        <v>Lentils</v>
      </c>
      <c r="O4" t="str">
        <f>CANSIM!KD6</f>
        <v>Mixed grains</v>
      </c>
      <c r="P4" t="str">
        <f>CANSIM!KE6</f>
        <v>Mustard seed</v>
      </c>
      <c r="Q4" t="str">
        <f>CANSIM!KF6</f>
        <v>Oats</v>
      </c>
      <c r="R4" t="str">
        <f>CANSIM!KG6</f>
        <v>Peas, dry</v>
      </c>
      <c r="S4" t="str">
        <f>CANSIM!KH6</f>
        <v>Rye, all</v>
      </c>
      <c r="T4" t="str">
        <f>CANSIM!KI6</f>
        <v>Safflower</v>
      </c>
      <c r="U4" t="str">
        <f>CANSIM!KJ6</f>
        <v>Soybeans</v>
      </c>
      <c r="V4" t="str">
        <f>CANSIM!KK6</f>
        <v>Sugar beets</v>
      </c>
      <c r="W4" t="str">
        <f>CANSIM!KL6</f>
        <v>Sunflower seed</v>
      </c>
      <c r="X4" t="str">
        <f>CANSIM!KM6</f>
        <v>Tame hay</v>
      </c>
      <c r="Y4" t="str">
        <f>CANSIM!KN6</f>
        <v>Triticale</v>
      </c>
      <c r="Z4" t="str">
        <f>CANSIM!KO6</f>
        <v>Wheat, all</v>
      </c>
      <c r="AA4" s="21" t="s">
        <v>26</v>
      </c>
      <c r="AG4" s="21" t="s">
        <v>143</v>
      </c>
      <c r="AH4" s="21" t="s">
        <v>143</v>
      </c>
    </row>
    <row r="5" spans="1:66" x14ac:dyDescent="0.2">
      <c r="A5">
        <v>1966</v>
      </c>
      <c r="B5">
        <f>CANSIM!JT7</f>
        <v>610000</v>
      </c>
      <c r="C5">
        <f>CANSIM!JU7</f>
        <v>0</v>
      </c>
      <c r="D5">
        <f>CANSIM!JV7</f>
        <v>7400</v>
      </c>
      <c r="E5">
        <f>CANSIM!JW7</f>
        <v>0</v>
      </c>
      <c r="F5">
        <f>CANSIM!JX7</f>
        <v>47600</v>
      </c>
      <c r="J5">
        <f>CANSIM!JY7</f>
        <v>3300</v>
      </c>
      <c r="K5">
        <f>CANSIM!JZ7</f>
        <v>207000</v>
      </c>
      <c r="L5">
        <f>CANSIM!KA7</f>
        <v>0</v>
      </c>
      <c r="M5">
        <f>CANSIM!KB7</f>
        <v>266700</v>
      </c>
      <c r="N5">
        <f>CANSIM!KC7</f>
        <v>0</v>
      </c>
      <c r="O5">
        <f>CANSIM!KD7</f>
        <v>139700</v>
      </c>
      <c r="P5">
        <f>CANSIM!KE7</f>
        <v>7800</v>
      </c>
      <c r="Q5">
        <f>CANSIM!KF7</f>
        <v>987000</v>
      </c>
      <c r="R5">
        <f>CANSIM!KG7</f>
        <v>19900</v>
      </c>
      <c r="S5">
        <f>CANSIM!KH7</f>
        <v>61400</v>
      </c>
      <c r="T5">
        <f>CANSIM!KI7</f>
        <v>0</v>
      </c>
      <c r="U5">
        <f>CANSIM!KJ7</f>
        <v>0</v>
      </c>
      <c r="V5">
        <f>CANSIM!KK7</f>
        <v>221800</v>
      </c>
      <c r="W5">
        <f>CANSIM!KL7</f>
        <v>12700</v>
      </c>
      <c r="X5">
        <f>CANSIM!KM7</f>
        <v>1903000</v>
      </c>
      <c r="Y5">
        <f>CANSIM!KN7</f>
        <v>0</v>
      </c>
      <c r="Z5">
        <f>CANSIM!KO7</f>
        <v>2150000</v>
      </c>
      <c r="AA5" s="7">
        <f>Potato!I10/0.02205</f>
        <v>138866.21315192743</v>
      </c>
      <c r="AJ5" t="s">
        <v>10</v>
      </c>
    </row>
    <row r="6" spans="1:66" x14ac:dyDescent="0.2">
      <c r="A6">
        <f t="shared" ref="A6:A51" si="0">A5+1</f>
        <v>1967</v>
      </c>
      <c r="B6">
        <f>CANSIM!JT8</f>
        <v>718000</v>
      </c>
      <c r="C6">
        <f>CANSIM!JU8</f>
        <v>0</v>
      </c>
      <c r="D6">
        <f>CANSIM!JV8</f>
        <v>11450</v>
      </c>
      <c r="E6">
        <f>CANSIM!JW8</f>
        <v>0</v>
      </c>
      <c r="F6">
        <f>CANSIM!JX8</f>
        <v>52200</v>
      </c>
      <c r="J6">
        <f>CANSIM!JY8</f>
        <v>7000</v>
      </c>
      <c r="K6">
        <f>CANSIM!JZ8</f>
        <v>127000</v>
      </c>
      <c r="L6">
        <f>CANSIM!KA8</f>
        <v>0</v>
      </c>
      <c r="M6">
        <f>CANSIM!KB8</f>
        <v>144800</v>
      </c>
      <c r="N6">
        <f>CANSIM!KC8</f>
        <v>0</v>
      </c>
      <c r="O6">
        <f>CANSIM!KD8</f>
        <v>136800</v>
      </c>
      <c r="P6">
        <f>CANSIM!KE8</f>
        <v>9200</v>
      </c>
      <c r="Q6">
        <f>CANSIM!KF8</f>
        <v>1018000</v>
      </c>
      <c r="R6">
        <f>CANSIM!KG8</f>
        <v>19050</v>
      </c>
      <c r="S6">
        <f>CANSIM!KH8</f>
        <v>67400</v>
      </c>
      <c r="T6">
        <f>CANSIM!KI8</f>
        <v>0</v>
      </c>
      <c r="U6">
        <f>CANSIM!KJ8</f>
        <v>0</v>
      </c>
      <c r="V6">
        <f>CANSIM!KK8</f>
        <v>205700</v>
      </c>
      <c r="W6">
        <f>CANSIM!KL8</f>
        <v>16000</v>
      </c>
      <c r="X6">
        <f>CANSIM!KM8</f>
        <v>1451000</v>
      </c>
      <c r="Y6">
        <f>CANSIM!KN8</f>
        <v>0</v>
      </c>
      <c r="Z6">
        <f>CANSIM!KO8</f>
        <v>2449000</v>
      </c>
      <c r="AA6" s="7">
        <f>Potato!I11/0.02205</f>
        <v>131519.27437641722</v>
      </c>
      <c r="AJ6" s="21" t="s">
        <v>28</v>
      </c>
    </row>
    <row r="7" spans="1:66" x14ac:dyDescent="0.2">
      <c r="A7">
        <f t="shared" si="0"/>
        <v>1968</v>
      </c>
      <c r="B7">
        <f>CANSIM!JT9</f>
        <v>936000</v>
      </c>
      <c r="C7">
        <f>CANSIM!JU9</f>
        <v>0</v>
      </c>
      <c r="D7">
        <f>CANSIM!JV9</f>
        <v>11550</v>
      </c>
      <c r="E7">
        <f>CANSIM!JW9</f>
        <v>0</v>
      </c>
      <c r="F7">
        <f>CANSIM!JX9</f>
        <v>43100</v>
      </c>
      <c r="J7">
        <f>CANSIM!JY9</f>
        <v>2500</v>
      </c>
      <c r="K7">
        <f>CANSIM!JZ9</f>
        <v>152000</v>
      </c>
      <c r="L7">
        <f>CANSIM!KA9</f>
        <v>0</v>
      </c>
      <c r="M7">
        <f>CANSIM!KB9</f>
        <v>264200</v>
      </c>
      <c r="N7">
        <f>CANSIM!KC9</f>
        <v>0</v>
      </c>
      <c r="O7">
        <f>CANSIM!KD9</f>
        <v>157200</v>
      </c>
      <c r="P7">
        <f>CANSIM!KE9</f>
        <v>24900</v>
      </c>
      <c r="Q7">
        <f>CANSIM!KF9</f>
        <v>1249000</v>
      </c>
      <c r="R7">
        <f>CANSIM!KG9</f>
        <v>14350</v>
      </c>
      <c r="S7">
        <f>CANSIM!KH9</f>
        <v>63500</v>
      </c>
      <c r="T7">
        <f>CANSIM!KI9</f>
        <v>0</v>
      </c>
      <c r="U7">
        <f>CANSIM!KJ9</f>
        <v>0</v>
      </c>
      <c r="V7">
        <f>CANSIM!KK9</f>
        <v>270700</v>
      </c>
      <c r="W7">
        <f>CANSIM!KL9</f>
        <v>10900</v>
      </c>
      <c r="X7">
        <f>CANSIM!KM9</f>
        <v>1451000</v>
      </c>
      <c r="Y7">
        <f>CANSIM!KN9</f>
        <v>0</v>
      </c>
      <c r="Z7">
        <f>CANSIM!KO9</f>
        <v>2477000</v>
      </c>
      <c r="AA7" s="7">
        <f>Potato!I12/0.02205</f>
        <v>136054.42176870749</v>
      </c>
      <c r="AJ7" t="s">
        <v>14</v>
      </c>
    </row>
    <row r="8" spans="1:66" x14ac:dyDescent="0.2">
      <c r="A8">
        <f t="shared" si="0"/>
        <v>1969</v>
      </c>
      <c r="B8">
        <f>CANSIM!JT10</f>
        <v>914000</v>
      </c>
      <c r="C8">
        <f>CANSIM!JU10</f>
        <v>0</v>
      </c>
      <c r="D8">
        <f>CANSIM!JV10</f>
        <v>14150</v>
      </c>
      <c r="E8">
        <f>CANSIM!JW10</f>
        <v>0</v>
      </c>
      <c r="F8">
        <f>CANSIM!JX10</f>
        <v>79400</v>
      </c>
      <c r="J8">
        <f>CANSIM!JY10</f>
        <v>2500</v>
      </c>
      <c r="K8">
        <f>CANSIM!JZ10</f>
        <v>142000</v>
      </c>
      <c r="L8">
        <f>CANSIM!KA10</f>
        <v>0</v>
      </c>
      <c r="M8">
        <f>CANSIM!KB10</f>
        <v>259100</v>
      </c>
      <c r="N8">
        <f>CANSIM!KC10</f>
        <v>0</v>
      </c>
      <c r="O8">
        <f>CANSIM!KD10</f>
        <v>144900</v>
      </c>
      <c r="P8">
        <f>CANSIM!KE10</f>
        <v>13600</v>
      </c>
      <c r="Q8">
        <f>CANSIM!KF10</f>
        <v>1064000</v>
      </c>
      <c r="R8">
        <f>CANSIM!KG10</f>
        <v>20400</v>
      </c>
      <c r="S8">
        <f>CANSIM!KH10</f>
        <v>75500</v>
      </c>
      <c r="T8">
        <f>CANSIM!KI10</f>
        <v>0</v>
      </c>
      <c r="U8">
        <f>CANSIM!KJ10</f>
        <v>0</v>
      </c>
      <c r="V8">
        <f>CANSIM!KK10</f>
        <v>311300</v>
      </c>
      <c r="W8">
        <f>CANSIM!KL10</f>
        <v>15400</v>
      </c>
      <c r="X8">
        <f>CANSIM!KM10</f>
        <v>1724000</v>
      </c>
      <c r="Y8">
        <f>CANSIM!KN10</f>
        <v>0</v>
      </c>
      <c r="Z8">
        <f>CANSIM!KO10</f>
        <v>1742000</v>
      </c>
      <c r="AA8" s="7">
        <f>Potato!I13/0.02205</f>
        <v>172335.60090702947</v>
      </c>
      <c r="AJ8" t="s">
        <v>76</v>
      </c>
    </row>
    <row r="9" spans="1:66" x14ac:dyDescent="0.2">
      <c r="A9">
        <f t="shared" si="0"/>
        <v>1970</v>
      </c>
      <c r="B9">
        <f>CANSIM!JT11</f>
        <v>1110000</v>
      </c>
      <c r="C9">
        <f>CANSIM!JU11</f>
        <v>0</v>
      </c>
      <c r="D9">
        <f>CANSIM!JV11</f>
        <v>30500</v>
      </c>
      <c r="E9">
        <f>CANSIM!JW11</f>
        <v>0</v>
      </c>
      <c r="F9">
        <f>CANSIM!JX11</f>
        <v>163300</v>
      </c>
      <c r="J9">
        <f>CANSIM!JY11</f>
        <v>3600</v>
      </c>
      <c r="K9">
        <f>CANSIM!JZ11</f>
        <v>109000</v>
      </c>
      <c r="L9">
        <f>CANSIM!KA11</f>
        <v>0</v>
      </c>
      <c r="M9">
        <f>CANSIM!KB11</f>
        <v>292100</v>
      </c>
      <c r="N9">
        <f>CANSIM!KC11</f>
        <v>0</v>
      </c>
      <c r="O9">
        <f>CANSIM!KD11</f>
        <v>187800</v>
      </c>
      <c r="P9">
        <f>CANSIM!KE11</f>
        <v>9500</v>
      </c>
      <c r="Q9">
        <f>CANSIM!KF11</f>
        <v>817000</v>
      </c>
      <c r="R9">
        <f>CANSIM!KG11</f>
        <v>27750</v>
      </c>
      <c r="S9">
        <f>CANSIM!KH11</f>
        <v>72000</v>
      </c>
      <c r="T9">
        <f>CANSIM!KI11</f>
        <v>0</v>
      </c>
      <c r="U9">
        <f>CANSIM!KJ11</f>
        <v>0</v>
      </c>
      <c r="V9">
        <f>CANSIM!KK11</f>
        <v>196100</v>
      </c>
      <c r="W9">
        <f>CANSIM!KL11</f>
        <v>23600</v>
      </c>
      <c r="X9">
        <f>CANSIM!KM11</f>
        <v>2023000</v>
      </c>
      <c r="Y9">
        <f>CANSIM!KN11</f>
        <v>0</v>
      </c>
      <c r="Z9">
        <f>CANSIM!KO11</f>
        <v>830000</v>
      </c>
      <c r="AA9" s="7">
        <f>Potato!I14/0.02205</f>
        <v>167800.45351473923</v>
      </c>
      <c r="AJ9" t="s">
        <v>24</v>
      </c>
    </row>
    <row r="10" spans="1:66" x14ac:dyDescent="0.2">
      <c r="A10">
        <f t="shared" si="0"/>
        <v>1971</v>
      </c>
      <c r="B10">
        <f>CANSIM!JT12</f>
        <v>2047000</v>
      </c>
      <c r="C10">
        <f>CANSIM!JU12</f>
        <v>0</v>
      </c>
      <c r="D10">
        <f>CANSIM!JV12</f>
        <v>34850</v>
      </c>
      <c r="E10">
        <f>CANSIM!JW12</f>
        <v>0</v>
      </c>
      <c r="F10">
        <f>CANSIM!JX12</f>
        <v>272200</v>
      </c>
      <c r="J10">
        <f>CANSIM!JY12</f>
        <v>11200</v>
      </c>
      <c r="K10">
        <f>CANSIM!JZ12</f>
        <v>64000</v>
      </c>
      <c r="L10">
        <f>CANSIM!KA12</f>
        <v>0</v>
      </c>
      <c r="M10">
        <f>CANSIM!KB12</f>
        <v>149900</v>
      </c>
      <c r="N10">
        <f>CANSIM!KC12</f>
        <v>0</v>
      </c>
      <c r="O10">
        <f>CANSIM!KD12</f>
        <v>275600</v>
      </c>
      <c r="P10">
        <f>CANSIM!KE12</f>
        <v>3700</v>
      </c>
      <c r="Q10">
        <f>CANSIM!KF12</f>
        <v>1172000</v>
      </c>
      <c r="R10">
        <f>CANSIM!KG12</f>
        <v>32650</v>
      </c>
      <c r="S10">
        <f>CANSIM!KH12</f>
        <v>83800</v>
      </c>
      <c r="T10">
        <f>CANSIM!KI12</f>
        <v>0</v>
      </c>
      <c r="U10">
        <f>CANSIM!KJ12</f>
        <v>0</v>
      </c>
      <c r="V10">
        <f>CANSIM!KK12</f>
        <v>329300</v>
      </c>
      <c r="W10">
        <f>CANSIM!KL12</f>
        <v>52700</v>
      </c>
      <c r="X10">
        <f>CANSIM!KM12</f>
        <v>1905000</v>
      </c>
      <c r="Y10">
        <f>CANSIM!KN12</f>
        <v>0</v>
      </c>
      <c r="Z10">
        <f>CANSIM!KO12</f>
        <v>2014000</v>
      </c>
      <c r="AA10" s="7">
        <f>Potato!I15/0.02205</f>
        <v>185941.04308390024</v>
      </c>
      <c r="AJ10" t="s">
        <v>12</v>
      </c>
      <c r="AP10" s="21"/>
      <c r="BN10" s="21"/>
    </row>
    <row r="11" spans="1:66" x14ac:dyDescent="0.2">
      <c r="A11">
        <f t="shared" si="0"/>
        <v>1972</v>
      </c>
      <c r="B11">
        <f>CANSIM!JT13</f>
        <v>1851000</v>
      </c>
      <c r="C11">
        <f>CANSIM!JU13</f>
        <v>0</v>
      </c>
      <c r="D11">
        <f>CANSIM!JV13</f>
        <v>25050</v>
      </c>
      <c r="E11">
        <f>CANSIM!JW13</f>
        <v>0</v>
      </c>
      <c r="F11">
        <f>CANSIM!JX13</f>
        <v>192800</v>
      </c>
      <c r="J11">
        <f>CANSIM!JY13</f>
        <v>17800</v>
      </c>
      <c r="K11">
        <f>CANSIM!JZ13</f>
        <v>145000</v>
      </c>
      <c r="L11">
        <f>CANSIM!KA13</f>
        <v>0</v>
      </c>
      <c r="M11">
        <f>CANSIM!KB13</f>
        <v>149900</v>
      </c>
      <c r="N11">
        <f>CANSIM!KC13</f>
        <v>0</v>
      </c>
      <c r="O11">
        <f>CANSIM!KD13</f>
        <v>255100</v>
      </c>
      <c r="P11">
        <f>CANSIM!KE13</f>
        <v>5700</v>
      </c>
      <c r="Q11">
        <f>CANSIM!KF13</f>
        <v>848000</v>
      </c>
      <c r="R11">
        <f>CANSIM!KG13</f>
        <v>27200</v>
      </c>
      <c r="S11">
        <f>CANSIM!KH13</f>
        <v>46800</v>
      </c>
      <c r="T11">
        <f>CANSIM!KI13</f>
        <v>0</v>
      </c>
      <c r="U11">
        <f>CANSIM!KJ13</f>
        <v>0</v>
      </c>
      <c r="V11">
        <f>CANSIM!KK13</f>
        <v>300100</v>
      </c>
      <c r="W11">
        <f>CANSIM!KL13</f>
        <v>68900</v>
      </c>
      <c r="X11">
        <f>CANSIM!KM13</f>
        <v>1814000</v>
      </c>
      <c r="Y11">
        <f>CANSIM!KN13</f>
        <v>0</v>
      </c>
      <c r="Z11">
        <f>CANSIM!KO13</f>
        <v>1878000</v>
      </c>
      <c r="AA11" s="7">
        <f>Potato!I16/0.02205</f>
        <v>113378.68480725623</v>
      </c>
      <c r="AJ11" t="s">
        <v>61</v>
      </c>
    </row>
    <row r="12" spans="1:66" x14ac:dyDescent="0.2">
      <c r="A12">
        <f t="shared" si="0"/>
        <v>1973</v>
      </c>
      <c r="B12">
        <f>CANSIM!JT14</f>
        <v>1807000</v>
      </c>
      <c r="C12">
        <f>CANSIM!JU14</f>
        <v>0</v>
      </c>
      <c r="D12">
        <f>CANSIM!JV14</f>
        <v>19600</v>
      </c>
      <c r="E12">
        <f>CANSIM!JW14</f>
        <v>0</v>
      </c>
      <c r="F12">
        <f>CANSIM!JX14</f>
        <v>174600</v>
      </c>
      <c r="J12">
        <f>CANSIM!JY14</f>
        <v>22400</v>
      </c>
      <c r="K12">
        <f>CANSIM!JZ14</f>
        <v>150000</v>
      </c>
      <c r="L12">
        <f>CANSIM!KA14</f>
        <v>0</v>
      </c>
      <c r="M12">
        <f>CANSIM!KB14</f>
        <v>193000</v>
      </c>
      <c r="N12">
        <f>CANSIM!KC14</f>
        <v>0</v>
      </c>
      <c r="O12">
        <f>CANSIM!KD14</f>
        <v>255100</v>
      </c>
      <c r="P12">
        <f>CANSIM!KE14</f>
        <v>14500</v>
      </c>
      <c r="Q12">
        <f>CANSIM!KF14</f>
        <v>972000</v>
      </c>
      <c r="R12">
        <f>CANSIM!KG14</f>
        <v>22850</v>
      </c>
      <c r="S12">
        <f>CANSIM!KH14</f>
        <v>54100</v>
      </c>
      <c r="T12">
        <f>CANSIM!KI14</f>
        <v>0</v>
      </c>
      <c r="U12">
        <f>CANSIM!KJ14</f>
        <v>0</v>
      </c>
      <c r="V12">
        <f>CANSIM!KK14</f>
        <v>279000</v>
      </c>
      <c r="W12">
        <f>CANSIM!KL14</f>
        <v>39700</v>
      </c>
      <c r="X12">
        <f>CANSIM!KM14</f>
        <v>1996000</v>
      </c>
      <c r="Y12">
        <f>CANSIM!KN14</f>
        <v>0</v>
      </c>
      <c r="Z12">
        <f>CANSIM!KO14</f>
        <v>2095000</v>
      </c>
      <c r="AA12" s="7">
        <f>Potato!I17/0.02205</f>
        <v>199546.48526077098</v>
      </c>
      <c r="AJ12" t="s">
        <v>78</v>
      </c>
    </row>
    <row r="13" spans="1:66" x14ac:dyDescent="0.2">
      <c r="A13">
        <f t="shared" si="0"/>
        <v>1974</v>
      </c>
      <c r="B13">
        <f>CANSIM!JT15</f>
        <v>1154000</v>
      </c>
      <c r="C13">
        <f>CANSIM!JU15</f>
        <v>0</v>
      </c>
      <c r="D13">
        <f>CANSIM!JV15</f>
        <v>15250</v>
      </c>
      <c r="E13">
        <f>CANSIM!JW15</f>
        <v>0</v>
      </c>
      <c r="F13">
        <f>CANSIM!JX15</f>
        <v>192800</v>
      </c>
      <c r="J13">
        <f>CANSIM!JY15</f>
        <v>4800</v>
      </c>
      <c r="K13">
        <f>CANSIM!JZ15</f>
        <v>191000</v>
      </c>
      <c r="L13">
        <f>CANSIM!KA15</f>
        <v>0</v>
      </c>
      <c r="M13">
        <f>CANSIM!KB15</f>
        <v>167600</v>
      </c>
      <c r="N13">
        <f>CANSIM!KC15</f>
        <v>0</v>
      </c>
      <c r="O13">
        <f>CANSIM!KD15</f>
        <v>122500</v>
      </c>
      <c r="P13">
        <f>CANSIM!KE15</f>
        <v>13600</v>
      </c>
      <c r="Q13">
        <f>CANSIM!KF15</f>
        <v>663000</v>
      </c>
      <c r="R13">
        <f>CANSIM!KG15</f>
        <v>22600</v>
      </c>
      <c r="S13">
        <f>CANSIM!KH15</f>
        <v>63000</v>
      </c>
      <c r="T13">
        <f>CANSIM!KI15</f>
        <v>0</v>
      </c>
      <c r="U13">
        <f>CANSIM!KJ15</f>
        <v>0</v>
      </c>
      <c r="V13">
        <f>CANSIM!KK15</f>
        <v>200900</v>
      </c>
      <c r="W13">
        <f>CANSIM!KL15</f>
        <v>8300</v>
      </c>
      <c r="X13">
        <f>CANSIM!KM15</f>
        <v>2177000</v>
      </c>
      <c r="Y13">
        <f>CANSIM!KN15</f>
        <v>0</v>
      </c>
      <c r="Z13">
        <f>CANSIM!KO15</f>
        <v>1605000</v>
      </c>
      <c r="AA13" s="7">
        <f>Potato!I18/0.02205</f>
        <v>222222.22222222222</v>
      </c>
      <c r="AJ13" t="s">
        <v>74</v>
      </c>
    </row>
    <row r="14" spans="1:66" x14ac:dyDescent="0.2">
      <c r="A14">
        <f t="shared" si="0"/>
        <v>1975</v>
      </c>
      <c r="B14">
        <f>CANSIM!JT16</f>
        <v>1110000</v>
      </c>
      <c r="C14">
        <f>CANSIM!JU16</f>
        <v>0</v>
      </c>
      <c r="D14">
        <f>CANSIM!JV16</f>
        <v>9350</v>
      </c>
      <c r="E14">
        <f>CANSIM!JW16</f>
        <v>0</v>
      </c>
      <c r="F14">
        <f>CANSIM!JX16</f>
        <v>283500</v>
      </c>
      <c r="J14">
        <f>CANSIM!JY16</f>
        <v>19100</v>
      </c>
      <c r="K14">
        <f>CANSIM!JZ16</f>
        <v>263000</v>
      </c>
      <c r="L14">
        <f>CANSIM!KA16</f>
        <v>0</v>
      </c>
      <c r="M14">
        <f>CANSIM!KB16</f>
        <v>213400</v>
      </c>
      <c r="N14">
        <f>CANSIM!KC16</f>
        <v>0</v>
      </c>
      <c r="O14">
        <f>CANSIM!KD16</f>
        <v>153100</v>
      </c>
      <c r="P14">
        <f>CANSIM!KE16</f>
        <v>6600</v>
      </c>
      <c r="Q14">
        <f>CANSIM!KF16</f>
        <v>771000</v>
      </c>
      <c r="R14">
        <f>CANSIM!KG16</f>
        <v>20400</v>
      </c>
      <c r="S14">
        <f>CANSIM!KH16</f>
        <v>76000</v>
      </c>
      <c r="T14">
        <f>CANSIM!KI16</f>
        <v>0</v>
      </c>
      <c r="U14">
        <f>CANSIM!KJ16</f>
        <v>0</v>
      </c>
      <c r="V14">
        <f>CANSIM!KK16</f>
        <v>359400</v>
      </c>
      <c r="W14">
        <f>CANSIM!KL16</f>
        <v>29900</v>
      </c>
      <c r="X14">
        <f>CANSIM!KM16</f>
        <v>2268000</v>
      </c>
      <c r="Y14">
        <f>CANSIM!KN16</f>
        <v>0</v>
      </c>
      <c r="Z14">
        <f>CANSIM!KO16</f>
        <v>2123000</v>
      </c>
      <c r="AA14" s="7">
        <f>Potato!I19/0.02205</f>
        <v>204081.63265306121</v>
      </c>
      <c r="AJ14" t="s">
        <v>73</v>
      </c>
    </row>
    <row r="15" spans="1:66" x14ac:dyDescent="0.2">
      <c r="A15">
        <f t="shared" si="0"/>
        <v>1976</v>
      </c>
      <c r="B15">
        <f>CANSIM!JT17</f>
        <v>1459000</v>
      </c>
      <c r="C15">
        <f>CANSIM!JU17</f>
        <v>0</v>
      </c>
      <c r="D15">
        <f>CANSIM!JV17</f>
        <v>8700</v>
      </c>
      <c r="E15">
        <f>CANSIM!JW17</f>
        <v>0</v>
      </c>
      <c r="F15">
        <f>CANSIM!JX17</f>
        <v>102100</v>
      </c>
      <c r="J15">
        <f>CANSIM!JY17</f>
        <v>29200</v>
      </c>
      <c r="K15">
        <f>CANSIM!JZ17</f>
        <v>254000</v>
      </c>
      <c r="L15">
        <f>CANSIM!KA17</f>
        <v>0</v>
      </c>
      <c r="M15">
        <f>CANSIM!KB17</f>
        <v>160000</v>
      </c>
      <c r="N15">
        <f>CANSIM!KC17</f>
        <v>0</v>
      </c>
      <c r="O15">
        <f>CANSIM!KD17</f>
        <v>140800</v>
      </c>
      <c r="P15">
        <f>CANSIM!KE17</f>
        <v>6500</v>
      </c>
      <c r="Q15">
        <f>CANSIM!KF17</f>
        <v>941000</v>
      </c>
      <c r="R15">
        <f>CANSIM!KG17</f>
        <v>26950</v>
      </c>
      <c r="S15">
        <f>CANSIM!KH17</f>
        <v>68300</v>
      </c>
      <c r="T15">
        <f>CANSIM!KI17</f>
        <v>0</v>
      </c>
      <c r="U15">
        <f>CANSIM!KJ17</f>
        <v>0</v>
      </c>
      <c r="V15">
        <f>CANSIM!KK17</f>
        <v>349900</v>
      </c>
      <c r="W15">
        <f>CANSIM!KL17</f>
        <v>24000</v>
      </c>
      <c r="X15">
        <f>CANSIM!KM17</f>
        <v>2359000</v>
      </c>
      <c r="Y15">
        <f>CANSIM!KN17</f>
        <v>0</v>
      </c>
      <c r="Z15">
        <f>CANSIM!KO17</f>
        <v>2803000</v>
      </c>
      <c r="AA15" s="7">
        <f>Potato!I20/0.02205</f>
        <v>190476.19047619047</v>
      </c>
      <c r="AJ15" t="s">
        <v>11</v>
      </c>
    </row>
    <row r="16" spans="1:66" x14ac:dyDescent="0.2">
      <c r="A16">
        <f t="shared" si="0"/>
        <v>1977</v>
      </c>
      <c r="B16">
        <f>CANSIM!JT18</f>
        <v>2047000</v>
      </c>
      <c r="C16">
        <f>CANSIM!JU18</f>
        <v>0</v>
      </c>
      <c r="D16">
        <f>CANSIM!JV18</f>
        <v>32650</v>
      </c>
      <c r="E16">
        <f>CANSIM!JW18</f>
        <v>0</v>
      </c>
      <c r="F16">
        <f>CANSIM!JX18</f>
        <v>290300</v>
      </c>
      <c r="J16">
        <f>CANSIM!JY18</f>
        <v>39400</v>
      </c>
      <c r="K16">
        <f>CANSIM!JZ18</f>
        <v>318000</v>
      </c>
      <c r="L16">
        <f>CANSIM!KA18</f>
        <v>0</v>
      </c>
      <c r="M16">
        <f>CANSIM!KB18</f>
        <v>330200</v>
      </c>
      <c r="N16">
        <f>CANSIM!KC18</f>
        <v>0</v>
      </c>
      <c r="O16">
        <f>CANSIM!KD18</f>
        <v>163300</v>
      </c>
      <c r="P16">
        <f>CANSIM!KE18</f>
        <v>16300</v>
      </c>
      <c r="Q16">
        <f>CANSIM!KF18</f>
        <v>894000</v>
      </c>
      <c r="R16">
        <f>CANSIM!KG18</f>
        <v>36750</v>
      </c>
      <c r="S16">
        <f>CANSIM!KH18</f>
        <v>84300</v>
      </c>
      <c r="T16">
        <f>CANSIM!KI18</f>
        <v>0</v>
      </c>
      <c r="U16">
        <f>CANSIM!KJ18</f>
        <v>0</v>
      </c>
      <c r="V16">
        <f>CANSIM!KK18</f>
        <v>399200</v>
      </c>
      <c r="W16">
        <f>CANSIM!KL18</f>
        <v>79400</v>
      </c>
      <c r="X16">
        <f>CANSIM!KM18</f>
        <v>2359000</v>
      </c>
      <c r="Y16">
        <f>CANSIM!KN18</f>
        <v>0</v>
      </c>
      <c r="Z16">
        <f>CANSIM!KO18</f>
        <v>2749000</v>
      </c>
      <c r="AA16" s="7">
        <f>Potato!I21/0.02205</f>
        <v>249433.10657596373</v>
      </c>
      <c r="AJ16" t="s">
        <v>72</v>
      </c>
    </row>
    <row r="17" spans="1:36" x14ac:dyDescent="0.2">
      <c r="A17">
        <f t="shared" si="0"/>
        <v>1978</v>
      </c>
      <c r="B17">
        <f>CANSIM!JT19</f>
        <v>1851000</v>
      </c>
      <c r="C17">
        <f>CANSIM!JU19</f>
        <v>0</v>
      </c>
      <c r="D17">
        <f>CANSIM!JV19</f>
        <v>58800</v>
      </c>
      <c r="E17">
        <f>CANSIM!JW19</f>
        <v>0</v>
      </c>
      <c r="F17">
        <f>CANSIM!JX19</f>
        <v>578300</v>
      </c>
      <c r="J17">
        <f>CANSIM!JY19</f>
        <v>147300</v>
      </c>
      <c r="K17">
        <f>CANSIM!JZ19</f>
        <v>363000</v>
      </c>
      <c r="L17">
        <f>CANSIM!KA19</f>
        <v>0</v>
      </c>
      <c r="M17">
        <f>CANSIM!KB19</f>
        <v>317500</v>
      </c>
      <c r="N17">
        <f>CANSIM!KC19</f>
        <v>0</v>
      </c>
      <c r="O17">
        <f>CANSIM!KD19</f>
        <v>155100</v>
      </c>
      <c r="P17">
        <f>CANSIM!KE19</f>
        <v>29000</v>
      </c>
      <c r="Q17">
        <f>CANSIM!KF19</f>
        <v>632000</v>
      </c>
      <c r="R17">
        <f>CANSIM!KG19</f>
        <v>51700</v>
      </c>
      <c r="S17">
        <f>CANSIM!KH19</f>
        <v>99400</v>
      </c>
      <c r="T17">
        <f>CANSIM!KI19</f>
        <v>0</v>
      </c>
      <c r="U17">
        <f>CANSIM!KJ19</f>
        <v>0</v>
      </c>
      <c r="V17">
        <f>CANSIM!KK19</f>
        <v>371900</v>
      </c>
      <c r="W17">
        <f>CANSIM!KL19</f>
        <v>115200</v>
      </c>
      <c r="X17">
        <f>CANSIM!KM19</f>
        <v>2631000</v>
      </c>
      <c r="Y17">
        <f>CANSIM!KN19</f>
        <v>0</v>
      </c>
      <c r="Z17">
        <f>CANSIM!KO19</f>
        <v>2831000</v>
      </c>
      <c r="AA17" s="7">
        <f>Potato!I22/0.02205</f>
        <v>308390.02267573698</v>
      </c>
      <c r="AJ17" t="s">
        <v>9</v>
      </c>
    </row>
    <row r="18" spans="1:36" x14ac:dyDescent="0.2">
      <c r="A18">
        <f t="shared" si="0"/>
        <v>1979</v>
      </c>
      <c r="B18">
        <f>CANSIM!JT20</f>
        <v>1263000</v>
      </c>
      <c r="C18">
        <f>CANSIM!JU20</f>
        <v>0</v>
      </c>
      <c r="D18">
        <f>CANSIM!JV20</f>
        <v>21750</v>
      </c>
      <c r="E18">
        <f>CANSIM!JW20</f>
        <v>0</v>
      </c>
      <c r="F18">
        <f>CANSIM!JX20</f>
        <v>567000</v>
      </c>
      <c r="J18">
        <f>CANSIM!JY20</f>
        <v>198100</v>
      </c>
      <c r="K18">
        <f>CANSIM!JZ20</f>
        <v>327000</v>
      </c>
      <c r="L18">
        <f>CANSIM!KA20</f>
        <v>0</v>
      </c>
      <c r="M18">
        <f>CANSIM!KB20</f>
        <v>444500</v>
      </c>
      <c r="N18">
        <f>CANSIM!KC20</f>
        <v>0</v>
      </c>
      <c r="O18">
        <f>CANSIM!KD20</f>
        <v>120400</v>
      </c>
      <c r="P18">
        <f>CANSIM!KE20</f>
        <v>9500</v>
      </c>
      <c r="Q18">
        <f>CANSIM!KF20</f>
        <v>308000</v>
      </c>
      <c r="R18">
        <f>CANSIM!KG20</f>
        <v>51700</v>
      </c>
      <c r="S18">
        <f>CANSIM!KH20</f>
        <v>79600</v>
      </c>
      <c r="T18">
        <f>CANSIM!KI20</f>
        <v>0</v>
      </c>
      <c r="U18">
        <f>CANSIM!KJ20</f>
        <v>0</v>
      </c>
      <c r="V18">
        <f>CANSIM!KK20</f>
        <v>250200</v>
      </c>
      <c r="W18">
        <f>CANSIM!KL20</f>
        <v>208700</v>
      </c>
      <c r="X18">
        <f>CANSIM!KM20</f>
        <v>2359000</v>
      </c>
      <c r="Y18">
        <f>CANSIM!KN20</f>
        <v>0</v>
      </c>
      <c r="Z18">
        <f>CANSIM!KO20</f>
        <v>2041000</v>
      </c>
      <c r="AA18" s="7">
        <f>Potato!I23/0.02205</f>
        <v>281904.76190476189</v>
      </c>
      <c r="AJ18" t="s">
        <v>71</v>
      </c>
    </row>
    <row r="19" spans="1:36" x14ac:dyDescent="0.2">
      <c r="A19">
        <f t="shared" si="0"/>
        <v>1980</v>
      </c>
      <c r="B19">
        <f>CANSIM!JT21</f>
        <v>1568000</v>
      </c>
      <c r="C19">
        <f>CANSIM!JU21</f>
        <v>0</v>
      </c>
      <c r="D19">
        <f>CANSIM!JV21</f>
        <v>17400</v>
      </c>
      <c r="E19">
        <f>CANSIM!JW21</f>
        <v>0</v>
      </c>
      <c r="F19">
        <f>CANSIM!JX21</f>
        <v>294800</v>
      </c>
      <c r="J19">
        <f>CANSIM!JY21</f>
        <v>190500</v>
      </c>
      <c r="K19">
        <f>CANSIM!JZ21</f>
        <v>381000</v>
      </c>
      <c r="L19">
        <f>CANSIM!KA21</f>
        <v>0</v>
      </c>
      <c r="M19">
        <f>CANSIM!KB21</f>
        <v>210800</v>
      </c>
      <c r="N19">
        <f>CANSIM!KC21</f>
        <v>0</v>
      </c>
      <c r="O19">
        <f>CANSIM!KD21</f>
        <v>87800</v>
      </c>
      <c r="P19">
        <f>CANSIM!KE21</f>
        <v>16300</v>
      </c>
      <c r="Q19">
        <f>CANSIM!KF21</f>
        <v>278000</v>
      </c>
      <c r="R19">
        <f>CANSIM!KG21</f>
        <v>49000</v>
      </c>
      <c r="S19">
        <f>CANSIM!KH21</f>
        <v>75000</v>
      </c>
      <c r="T19">
        <f>CANSIM!KI21</f>
        <v>0</v>
      </c>
      <c r="U19">
        <f>CANSIM!KJ21</f>
        <v>0</v>
      </c>
      <c r="V19">
        <f>CANSIM!KK21</f>
        <v>234800</v>
      </c>
      <c r="W19">
        <f>CANSIM!KL21</f>
        <v>158800</v>
      </c>
      <c r="X19">
        <f>CANSIM!KM21</f>
        <v>1361000</v>
      </c>
      <c r="Y19">
        <f>CANSIM!KN21</f>
        <v>0</v>
      </c>
      <c r="Z19">
        <f>CANSIM!KO21</f>
        <v>1905000</v>
      </c>
      <c r="AA19" s="7">
        <f>Potato!I24/0.02205</f>
        <v>285759.63718820864</v>
      </c>
      <c r="AJ19" s="21" t="s">
        <v>26</v>
      </c>
    </row>
    <row r="20" spans="1:36" x14ac:dyDescent="0.2">
      <c r="A20">
        <f t="shared" si="0"/>
        <v>1981</v>
      </c>
      <c r="B20">
        <f>CANSIM!JT22</f>
        <v>2330000</v>
      </c>
      <c r="C20">
        <f>CANSIM!JU22</f>
        <v>0</v>
      </c>
      <c r="D20">
        <f>CANSIM!JV22</f>
        <v>45700</v>
      </c>
      <c r="E20">
        <f>CANSIM!JW22</f>
        <v>0</v>
      </c>
      <c r="F20">
        <f>CANSIM!JX22</f>
        <v>306200</v>
      </c>
      <c r="J20">
        <f>CANSIM!JY22</f>
        <v>431800</v>
      </c>
      <c r="K20">
        <f>CANSIM!JZ22</f>
        <v>354000</v>
      </c>
      <c r="L20">
        <f>CANSIM!KA22</f>
        <v>0</v>
      </c>
      <c r="M20">
        <f>CANSIM!KB22</f>
        <v>261600</v>
      </c>
      <c r="N20">
        <f>CANSIM!KC22</f>
        <v>15000</v>
      </c>
      <c r="O20">
        <f>CANSIM!KD22</f>
        <v>110200</v>
      </c>
      <c r="P20">
        <f>CANSIM!KE22</f>
        <v>19100</v>
      </c>
      <c r="Q20">
        <f>CANSIM!KF22</f>
        <v>463000</v>
      </c>
      <c r="R20">
        <f>CANSIM!KG22</f>
        <v>78950</v>
      </c>
      <c r="S20">
        <f>CANSIM!KH22</f>
        <v>175100</v>
      </c>
      <c r="T20">
        <f>CANSIM!KI22</f>
        <v>0</v>
      </c>
      <c r="U20">
        <f>CANSIM!KJ22</f>
        <v>0</v>
      </c>
      <c r="V20">
        <f>CANSIM!KK22</f>
        <v>339700</v>
      </c>
      <c r="W20">
        <f>CANSIM!KL22</f>
        <v>158800</v>
      </c>
      <c r="X20">
        <f>CANSIM!KM22</f>
        <v>2268000</v>
      </c>
      <c r="Y20">
        <f>CANSIM!KN22</f>
        <v>0</v>
      </c>
      <c r="Z20">
        <f>CANSIM!KO22</f>
        <v>3326000</v>
      </c>
      <c r="AA20" s="7">
        <f>Potato!I25/0.02205</f>
        <v>311609.97732426302</v>
      </c>
      <c r="AJ20" t="s">
        <v>60</v>
      </c>
    </row>
    <row r="21" spans="1:36" x14ac:dyDescent="0.2">
      <c r="A21">
        <f t="shared" si="0"/>
        <v>1982</v>
      </c>
      <c r="B21">
        <f>CANSIM!JT23</f>
        <v>2373000</v>
      </c>
      <c r="C21">
        <f>CANSIM!JU23</f>
        <v>0</v>
      </c>
      <c r="D21">
        <f>CANSIM!JV23</f>
        <v>21750</v>
      </c>
      <c r="E21">
        <f>CANSIM!JW23</f>
        <v>0</v>
      </c>
      <c r="F21">
        <f>CANSIM!JX23</f>
        <v>399200</v>
      </c>
      <c r="J21">
        <f>CANSIM!JY23</f>
        <v>254000</v>
      </c>
      <c r="K21">
        <f>CANSIM!JZ23</f>
        <v>481000</v>
      </c>
      <c r="L21">
        <f>CANSIM!KA23</f>
        <v>0</v>
      </c>
      <c r="M21">
        <f>CANSIM!KB23</f>
        <v>436900</v>
      </c>
      <c r="N21">
        <f>CANSIM!KC23</f>
        <v>18100</v>
      </c>
      <c r="O21">
        <f>CANSIM!KD23</f>
        <v>130600</v>
      </c>
      <c r="P21">
        <f>CANSIM!KE23</f>
        <v>10700</v>
      </c>
      <c r="Q21">
        <f>CANSIM!KF23</f>
        <v>524000</v>
      </c>
      <c r="R21">
        <f>CANSIM!KG23</f>
        <v>81650</v>
      </c>
      <c r="S21">
        <f>CANSIM!KH23</f>
        <v>213100</v>
      </c>
      <c r="T21">
        <f>CANSIM!KI23</f>
        <v>0</v>
      </c>
      <c r="U21">
        <f>CANSIM!KJ23</f>
        <v>0</v>
      </c>
      <c r="V21">
        <f>CANSIM!KK23</f>
        <v>372300</v>
      </c>
      <c r="W21">
        <f>CANSIM!KL23</f>
        <v>87300</v>
      </c>
      <c r="X21">
        <f>CANSIM!KM23</f>
        <v>2268000</v>
      </c>
      <c r="Y21">
        <f>CANSIM!KN23</f>
        <v>0</v>
      </c>
      <c r="Z21">
        <f>CANSIM!KO23</f>
        <v>3701000</v>
      </c>
      <c r="AA21" s="7">
        <f>Potato!I26/0.02205</f>
        <v>267346.93877551018</v>
      </c>
      <c r="AJ21" t="s">
        <v>77</v>
      </c>
    </row>
    <row r="22" spans="1:36" x14ac:dyDescent="0.2">
      <c r="A22">
        <f t="shared" si="0"/>
        <v>1983</v>
      </c>
      <c r="B22">
        <f>CANSIM!JT24</f>
        <v>1589000</v>
      </c>
      <c r="C22">
        <f>CANSIM!JU24</f>
        <v>0</v>
      </c>
      <c r="D22">
        <f>CANSIM!JV24</f>
        <v>23900</v>
      </c>
      <c r="E22">
        <f>CANSIM!JW24</f>
        <v>0</v>
      </c>
      <c r="F22">
        <f>CANSIM!JX24</f>
        <v>397000</v>
      </c>
      <c r="J22">
        <f>CANSIM!JY24</f>
        <v>218000</v>
      </c>
      <c r="K22">
        <f>CANSIM!JZ24</f>
        <v>308000</v>
      </c>
      <c r="L22">
        <f>CANSIM!KA24</f>
        <v>0</v>
      </c>
      <c r="M22">
        <f>CANSIM!KB24</f>
        <v>297000</v>
      </c>
      <c r="N22">
        <f>CANSIM!KC24</f>
        <v>11300</v>
      </c>
      <c r="O22">
        <f>CANSIM!KD24</f>
        <v>98000</v>
      </c>
      <c r="P22">
        <f>CANSIM!KE24</f>
        <v>11600</v>
      </c>
      <c r="Q22">
        <f>CANSIM!KF24</f>
        <v>401000</v>
      </c>
      <c r="R22">
        <f>CANSIM!KG24</f>
        <v>68000</v>
      </c>
      <c r="S22">
        <f>CANSIM!KH24</f>
        <v>163000</v>
      </c>
      <c r="T22">
        <f>CANSIM!KI24</f>
        <v>0</v>
      </c>
      <c r="U22">
        <f>CANSIM!KJ24</f>
        <v>0</v>
      </c>
      <c r="V22">
        <f>CANSIM!KK24</f>
        <v>350200</v>
      </c>
      <c r="W22">
        <f>CANSIM!KL24</f>
        <v>40800</v>
      </c>
      <c r="X22">
        <f>CANSIM!KM24</f>
        <v>2177000</v>
      </c>
      <c r="Y22">
        <f>CANSIM!KN24</f>
        <v>0</v>
      </c>
      <c r="Z22">
        <f>CANSIM!KO24</f>
        <v>3410100</v>
      </c>
      <c r="AA22" s="7">
        <f>Potato!I27/0.02205</f>
        <v>268390.02267573698</v>
      </c>
      <c r="AJ22" t="s">
        <v>13</v>
      </c>
    </row>
    <row r="23" spans="1:36" x14ac:dyDescent="0.2">
      <c r="A23">
        <f t="shared" si="0"/>
        <v>1984</v>
      </c>
      <c r="B23">
        <f>CANSIM!JT25</f>
        <v>1938000</v>
      </c>
      <c r="C23">
        <f>CANSIM!JU25</f>
        <v>0</v>
      </c>
      <c r="D23">
        <f>CANSIM!JV25</f>
        <v>13100</v>
      </c>
      <c r="E23">
        <f>CANSIM!JW25</f>
        <v>0</v>
      </c>
      <c r="F23">
        <f>CANSIM!JX25</f>
        <v>544000</v>
      </c>
      <c r="J23">
        <f>CANSIM!JY25</f>
        <v>236000</v>
      </c>
      <c r="K23">
        <f>CANSIM!JZ25</f>
        <v>245000</v>
      </c>
      <c r="L23">
        <f>CANSIM!KA25</f>
        <v>0</v>
      </c>
      <c r="M23">
        <f>CANSIM!KB25</f>
        <v>439000</v>
      </c>
      <c r="N23">
        <f>CANSIM!KC25</f>
        <v>13600</v>
      </c>
      <c r="O23">
        <f>CANSIM!KD25</f>
        <v>104000</v>
      </c>
      <c r="P23">
        <f>CANSIM!KE25</f>
        <v>13600</v>
      </c>
      <c r="Q23">
        <f>CANSIM!KF25</f>
        <v>432000</v>
      </c>
      <c r="R23">
        <f>CANSIM!KG25</f>
        <v>81600</v>
      </c>
      <c r="S23">
        <f>CANSIM!KH25</f>
        <v>195800</v>
      </c>
      <c r="T23">
        <f>CANSIM!KI25</f>
        <v>0</v>
      </c>
      <c r="U23">
        <f>CANSIM!KJ25</f>
        <v>0</v>
      </c>
      <c r="V23">
        <f>CANSIM!KK25</f>
        <v>332000</v>
      </c>
      <c r="W23">
        <f>CANSIM!KL25</f>
        <v>79400</v>
      </c>
      <c r="X23">
        <f>CANSIM!KM25</f>
        <v>2087000</v>
      </c>
      <c r="Y23">
        <f>CANSIM!KN25</f>
        <v>0</v>
      </c>
      <c r="Z23">
        <f>CANSIM!KO25</f>
        <v>3742300</v>
      </c>
      <c r="AA23" s="7">
        <f>Potato!I28/0.02205</f>
        <v>286077.09750566893</v>
      </c>
      <c r="AJ23" t="s">
        <v>16</v>
      </c>
    </row>
    <row r="24" spans="1:36" x14ac:dyDescent="0.2">
      <c r="A24">
        <f t="shared" si="0"/>
        <v>1985</v>
      </c>
      <c r="B24">
        <f>CANSIM!JT26</f>
        <v>2526000</v>
      </c>
      <c r="C24">
        <f>CANSIM!JU26</f>
        <v>0</v>
      </c>
      <c r="D24">
        <f>CANSIM!JV26</f>
        <v>10700</v>
      </c>
      <c r="E24">
        <f>CANSIM!JW26</f>
        <v>0</v>
      </c>
      <c r="F24">
        <f>CANSIM!JX26</f>
        <v>635000</v>
      </c>
      <c r="J24">
        <f>CANSIM!JY26</f>
        <v>76000</v>
      </c>
      <c r="K24">
        <f>CANSIM!JZ26</f>
        <v>254000</v>
      </c>
      <c r="L24">
        <f>CANSIM!KA26</f>
        <v>0</v>
      </c>
      <c r="M24">
        <f>CANSIM!KB26</f>
        <v>559000</v>
      </c>
      <c r="N24">
        <f>CANSIM!KC26</f>
        <v>15000</v>
      </c>
      <c r="O24">
        <f>CANSIM!KD26</f>
        <v>112000</v>
      </c>
      <c r="P24">
        <f>CANSIM!KE26</f>
        <v>15000</v>
      </c>
      <c r="Q24">
        <f>CANSIM!KF26</f>
        <v>494000</v>
      </c>
      <c r="R24">
        <f>CANSIM!KG26</f>
        <v>100700</v>
      </c>
      <c r="S24">
        <f>CANSIM!KH26</f>
        <v>167300</v>
      </c>
      <c r="T24">
        <f>CANSIM!KI26</f>
        <v>0</v>
      </c>
      <c r="U24">
        <f>CANSIM!KJ26</f>
        <v>0</v>
      </c>
      <c r="V24">
        <f>CANSIM!KK26</f>
        <v>290000</v>
      </c>
      <c r="W24">
        <f>CANSIM!KL26</f>
        <v>59000</v>
      </c>
      <c r="X24">
        <f>CANSIM!KM26</f>
        <v>2177000</v>
      </c>
      <c r="Y24">
        <f>CANSIM!KN26</f>
        <v>0</v>
      </c>
      <c r="Z24">
        <f>CANSIM!KO26</f>
        <v>5226000</v>
      </c>
      <c r="AA24" s="7">
        <f>Potato!I29/0.02205</f>
        <v>367074.82993197278</v>
      </c>
      <c r="AJ24" t="s">
        <v>70</v>
      </c>
    </row>
    <row r="25" spans="1:36" x14ac:dyDescent="0.2">
      <c r="A25">
        <f t="shared" si="0"/>
        <v>1986</v>
      </c>
      <c r="B25">
        <f>CANSIM!JT27</f>
        <v>1850700</v>
      </c>
      <c r="C25">
        <f>CANSIM!JU27</f>
        <v>0</v>
      </c>
      <c r="D25">
        <f>CANSIM!JV27</f>
        <v>20200</v>
      </c>
      <c r="E25">
        <f>CANSIM!JW27</f>
        <v>28600</v>
      </c>
      <c r="F25">
        <f>CANSIM!JX27</f>
        <v>567000</v>
      </c>
      <c r="J25">
        <f>CANSIM!JY27</f>
        <v>61000</v>
      </c>
      <c r="K25">
        <f>CANSIM!JZ27</f>
        <v>272200</v>
      </c>
      <c r="L25">
        <f>CANSIM!KA27</f>
        <v>0</v>
      </c>
      <c r="M25">
        <f>CANSIM!KB27</f>
        <v>546100</v>
      </c>
      <c r="N25">
        <f>CANSIM!KC27</f>
        <v>20900</v>
      </c>
      <c r="O25">
        <f>CANSIM!KD27</f>
        <v>36700</v>
      </c>
      <c r="P25">
        <f>CANSIM!KE27</f>
        <v>17200</v>
      </c>
      <c r="Q25">
        <f>CANSIM!KF27</f>
        <v>455000</v>
      </c>
      <c r="R25">
        <f>CANSIM!KG27</f>
        <v>103400</v>
      </c>
      <c r="S25">
        <f>CANSIM!KH27</f>
        <v>57400</v>
      </c>
      <c r="T25">
        <f>CANSIM!KI27</f>
        <v>0</v>
      </c>
      <c r="U25">
        <f>CANSIM!KJ27</f>
        <v>0</v>
      </c>
      <c r="V25">
        <f>CANSIM!KK27</f>
        <v>350200</v>
      </c>
      <c r="W25">
        <f>CANSIM!KL27</f>
        <v>33100</v>
      </c>
      <c r="X25">
        <f>CANSIM!KM27</f>
        <v>3084400</v>
      </c>
      <c r="Y25">
        <f>CANSIM!KN27</f>
        <v>0</v>
      </c>
      <c r="Z25">
        <f>CANSIM!KO27</f>
        <v>4458300</v>
      </c>
      <c r="AA25" s="7">
        <f>Potato!I30/0.02205</f>
        <v>349478.45804988663</v>
      </c>
      <c r="AJ25" t="s">
        <v>8</v>
      </c>
    </row>
    <row r="26" spans="1:36" x14ac:dyDescent="0.2">
      <c r="A26">
        <f t="shared" si="0"/>
        <v>1987</v>
      </c>
      <c r="B26">
        <f>CANSIM!JT28</f>
        <v>1937700</v>
      </c>
      <c r="C26">
        <f>CANSIM!JU28</f>
        <v>0</v>
      </c>
      <c r="D26">
        <f>CANSIM!JV28</f>
        <v>20200</v>
      </c>
      <c r="E26">
        <f>CANSIM!JW28</f>
        <v>13400</v>
      </c>
      <c r="F26">
        <f>CANSIM!JX28</f>
        <v>567000</v>
      </c>
      <c r="J26">
        <f>CANSIM!JY28</f>
        <v>109200</v>
      </c>
      <c r="K26">
        <f>CANSIM!JZ28</f>
        <v>208700</v>
      </c>
      <c r="L26">
        <f>CANSIM!KA28</f>
        <v>0</v>
      </c>
      <c r="M26">
        <f>CANSIM!KB28</f>
        <v>398800</v>
      </c>
      <c r="N26">
        <f>CANSIM!KC28</f>
        <v>37200</v>
      </c>
      <c r="O26">
        <f>CANSIM!KD28</f>
        <v>36700</v>
      </c>
      <c r="P26">
        <f>CANSIM!KE28</f>
        <v>7700</v>
      </c>
      <c r="Q26">
        <f>CANSIM!KF28</f>
        <v>431800</v>
      </c>
      <c r="R26">
        <f>CANSIM!KG28</f>
        <v>144200</v>
      </c>
      <c r="S26">
        <f>CANSIM!KH28</f>
        <v>45700</v>
      </c>
      <c r="T26">
        <f>CANSIM!KI28</f>
        <v>0</v>
      </c>
      <c r="U26">
        <f>CANSIM!KJ28</f>
        <v>0</v>
      </c>
      <c r="V26">
        <f>CANSIM!KK28</f>
        <v>441800</v>
      </c>
      <c r="W26">
        <f>CANSIM!KL28</f>
        <v>44500</v>
      </c>
      <c r="X26">
        <f>CANSIM!KM28</f>
        <v>2903000</v>
      </c>
      <c r="Y26">
        <f>CANSIM!KN28</f>
        <v>0</v>
      </c>
      <c r="Z26">
        <f>CANSIM!KO28</f>
        <v>3946000</v>
      </c>
      <c r="AA26" s="7">
        <f>Potato!I31/0.02205</f>
        <v>431065.75963718822</v>
      </c>
      <c r="AJ26" t="s">
        <v>69</v>
      </c>
    </row>
    <row r="27" spans="1:36" x14ac:dyDescent="0.2">
      <c r="A27">
        <f t="shared" si="0"/>
        <v>1988</v>
      </c>
      <c r="B27">
        <f>CANSIM!JT29</f>
        <v>1110400</v>
      </c>
      <c r="C27">
        <f>CANSIM!JU29</f>
        <v>0</v>
      </c>
      <c r="D27">
        <f>CANSIM!JV29</f>
        <v>13700</v>
      </c>
      <c r="E27">
        <f>CANSIM!JW29</f>
        <v>7700</v>
      </c>
      <c r="F27">
        <f>CANSIM!JX29</f>
        <v>635000</v>
      </c>
      <c r="J27">
        <f>CANSIM!JY29</f>
        <v>114300</v>
      </c>
      <c r="K27">
        <f>CANSIM!JZ29</f>
        <v>145100</v>
      </c>
      <c r="L27">
        <f>CANSIM!KA29</f>
        <v>0</v>
      </c>
      <c r="M27">
        <f>CANSIM!KB29</f>
        <v>180300</v>
      </c>
      <c r="N27">
        <f>CANSIM!KC29</f>
        <v>7300</v>
      </c>
      <c r="O27">
        <f>CANSIM!KD29</f>
        <v>16300</v>
      </c>
      <c r="P27">
        <f>CANSIM!KE29</f>
        <v>6000</v>
      </c>
      <c r="Q27">
        <f>CANSIM!KF29</f>
        <v>231300</v>
      </c>
      <c r="R27">
        <f>CANSIM!KG29</f>
        <v>78900</v>
      </c>
      <c r="S27">
        <f>CANSIM!KH29</f>
        <v>55900</v>
      </c>
      <c r="T27">
        <f>CANSIM!KI29</f>
        <v>0</v>
      </c>
      <c r="U27">
        <f>CANSIM!KJ29</f>
        <v>0</v>
      </c>
      <c r="V27">
        <f>CANSIM!KK29</f>
        <v>226800</v>
      </c>
      <c r="W27">
        <f>CANSIM!KL29</f>
        <v>42600</v>
      </c>
      <c r="X27">
        <f>CANSIM!KM29</f>
        <v>1723700</v>
      </c>
      <c r="Y27">
        <f>CANSIM!KN29</f>
        <v>0</v>
      </c>
      <c r="Z27">
        <f>CANSIM!KO29</f>
        <v>2381500</v>
      </c>
      <c r="AA27" s="7">
        <f>Potato!I32/0.02205</f>
        <v>279455.78231292515</v>
      </c>
      <c r="AJ27" t="s">
        <v>59</v>
      </c>
    </row>
    <row r="28" spans="1:36" x14ac:dyDescent="0.2">
      <c r="A28">
        <f t="shared" si="0"/>
        <v>1989</v>
      </c>
      <c r="B28">
        <f>CANSIM!JT30</f>
        <v>1545800</v>
      </c>
      <c r="C28">
        <f>CANSIM!JU30</f>
        <v>0</v>
      </c>
      <c r="D28">
        <f>CANSIM!JV30</f>
        <v>11800</v>
      </c>
      <c r="E28">
        <f>CANSIM!JW30</f>
        <v>20200</v>
      </c>
      <c r="F28">
        <f>CANSIM!JX30</f>
        <v>385600</v>
      </c>
      <c r="J28">
        <f>CANSIM!JY30</f>
        <v>114300</v>
      </c>
      <c r="K28">
        <f>CANSIM!JZ30</f>
        <v>181400</v>
      </c>
      <c r="L28">
        <f>CANSIM!KA30</f>
        <v>0</v>
      </c>
      <c r="M28">
        <f>CANSIM!KB30</f>
        <v>218500</v>
      </c>
      <c r="N28">
        <f>CANSIM!KC30</f>
        <v>15000</v>
      </c>
      <c r="O28">
        <f>CANSIM!KD30</f>
        <v>26500</v>
      </c>
      <c r="P28">
        <f>CANSIM!KE30</f>
        <v>7400</v>
      </c>
      <c r="Q28">
        <f>CANSIM!KF30</f>
        <v>330000</v>
      </c>
      <c r="R28">
        <f>CANSIM!KG30</f>
        <v>70800</v>
      </c>
      <c r="S28">
        <f>CANSIM!KH30</f>
        <v>198100</v>
      </c>
      <c r="T28">
        <f>CANSIM!KI30</f>
        <v>0</v>
      </c>
      <c r="U28">
        <f>CANSIM!KJ30</f>
        <v>0</v>
      </c>
      <c r="V28">
        <f>CANSIM!KK30</f>
        <v>329300</v>
      </c>
      <c r="W28">
        <f>CANSIM!KL30</f>
        <v>63000</v>
      </c>
      <c r="X28">
        <f>CANSIM!KM30</f>
        <v>2630800</v>
      </c>
      <c r="Y28">
        <f>CANSIM!KN30</f>
        <v>0</v>
      </c>
      <c r="Z28">
        <f>CANSIM!KO30</f>
        <v>4172200</v>
      </c>
      <c r="AA28" s="7">
        <f>Potato!I33/0.02205</f>
        <v>281632.6530612245</v>
      </c>
    </row>
    <row r="29" spans="1:36" x14ac:dyDescent="0.2">
      <c r="A29">
        <f t="shared" si="0"/>
        <v>1990</v>
      </c>
      <c r="B29">
        <f>CANSIM!JT31</f>
        <v>1959500</v>
      </c>
      <c r="C29">
        <f>CANSIM!JU31</f>
        <v>0</v>
      </c>
      <c r="D29">
        <f>CANSIM!JV31</f>
        <v>21800</v>
      </c>
      <c r="E29">
        <f>CANSIM!JW31</f>
        <v>18100</v>
      </c>
      <c r="F29">
        <f>CANSIM!JX31</f>
        <v>460400</v>
      </c>
      <c r="J29">
        <f>CANSIM!JY31</f>
        <v>165100</v>
      </c>
      <c r="K29">
        <f>CANSIM!JZ31</f>
        <v>181400</v>
      </c>
      <c r="L29">
        <f>CANSIM!KA31</f>
        <v>0</v>
      </c>
      <c r="M29">
        <f>CANSIM!KB31</f>
        <v>381000</v>
      </c>
      <c r="N29">
        <f>CANSIM!KC31</f>
        <v>38100</v>
      </c>
      <c r="O29">
        <f>CANSIM!KD31</f>
        <v>26500</v>
      </c>
      <c r="P29">
        <f>CANSIM!KE31</f>
        <v>13200</v>
      </c>
      <c r="Q29">
        <f>CANSIM!KF31</f>
        <v>339300</v>
      </c>
      <c r="R29">
        <f>CANSIM!KG31</f>
        <v>73500</v>
      </c>
      <c r="S29">
        <f>CANSIM!KH31</f>
        <v>157500</v>
      </c>
      <c r="T29">
        <f>CANSIM!KI31</f>
        <v>0</v>
      </c>
      <c r="U29">
        <f>CANSIM!KJ31</f>
        <v>0</v>
      </c>
      <c r="V29">
        <f>CANSIM!KK31</f>
        <v>352000</v>
      </c>
      <c r="W29">
        <f>CANSIM!KL31</f>
        <v>100700</v>
      </c>
      <c r="X29">
        <f>CANSIM!KM31</f>
        <v>3628700</v>
      </c>
      <c r="Y29">
        <f>CANSIM!KN31</f>
        <v>0</v>
      </c>
      <c r="Z29">
        <f>CANSIM!KO31</f>
        <v>5884400</v>
      </c>
      <c r="AA29" s="7">
        <f>Potato!I34/0.02205</f>
        <v>384943.31065759639</v>
      </c>
    </row>
    <row r="30" spans="1:36" x14ac:dyDescent="0.2">
      <c r="A30">
        <f t="shared" si="0"/>
        <v>1991</v>
      </c>
      <c r="B30">
        <f>CANSIM!JT32</f>
        <v>1426100</v>
      </c>
      <c r="C30">
        <f>CANSIM!JU32</f>
        <v>0</v>
      </c>
      <c r="D30">
        <f>CANSIM!JV32</f>
        <v>17400</v>
      </c>
      <c r="E30">
        <f>CANSIM!JW32</f>
        <v>7300</v>
      </c>
      <c r="F30">
        <f>CANSIM!JX32</f>
        <v>796100</v>
      </c>
      <c r="J30">
        <f>CANSIM!JY32</f>
        <v>205700</v>
      </c>
      <c r="K30">
        <f>CANSIM!JZ32</f>
        <v>317500</v>
      </c>
      <c r="L30">
        <f>CANSIM!KA32</f>
        <v>2600</v>
      </c>
      <c r="M30">
        <f>CANSIM!KB32</f>
        <v>330200</v>
      </c>
      <c r="N30">
        <f>CANSIM!KC32</f>
        <v>64000</v>
      </c>
      <c r="O30">
        <f>CANSIM!KD32</f>
        <v>30600</v>
      </c>
      <c r="P30">
        <f>CANSIM!KE32</f>
        <v>8900</v>
      </c>
      <c r="Q30">
        <f>CANSIM!KF32</f>
        <v>222100</v>
      </c>
      <c r="R30">
        <f>CANSIM!KG32</f>
        <v>84400</v>
      </c>
      <c r="S30">
        <f>CANSIM!KH32</f>
        <v>61000</v>
      </c>
      <c r="T30">
        <f>CANSIM!KI32</f>
        <v>0</v>
      </c>
      <c r="U30">
        <f>CANSIM!KJ32</f>
        <v>0</v>
      </c>
      <c r="V30">
        <f>CANSIM!KK32</f>
        <v>453600</v>
      </c>
      <c r="W30">
        <f>CANSIM!KL32</f>
        <v>124300</v>
      </c>
      <c r="X30">
        <f>CANSIM!KM32</f>
        <v>3538000</v>
      </c>
      <c r="Y30">
        <f>CANSIM!KN32</f>
        <v>2400</v>
      </c>
      <c r="Z30">
        <f>CANSIM!KO32</f>
        <v>4806300</v>
      </c>
      <c r="AA30" s="7">
        <f>Potato!I35/0.02205</f>
        <v>387755.10204081633</v>
      </c>
    </row>
    <row r="31" spans="1:36" x14ac:dyDescent="0.2">
      <c r="A31">
        <f t="shared" si="0"/>
        <v>1992</v>
      </c>
      <c r="B31">
        <f>CANSIM!JT33</f>
        <v>1567600</v>
      </c>
      <c r="C31">
        <f>CANSIM!JU33</f>
        <v>16700</v>
      </c>
      <c r="D31">
        <f>CANSIM!JV33</f>
        <v>6500</v>
      </c>
      <c r="E31">
        <f>CANSIM!JW33</f>
        <v>7300</v>
      </c>
      <c r="F31">
        <f>CANSIM!JX33</f>
        <v>986600</v>
      </c>
      <c r="J31">
        <f>CANSIM!JY33</f>
        <v>35600</v>
      </c>
      <c r="K31">
        <f>CANSIM!JZ33</f>
        <v>95300</v>
      </c>
      <c r="L31">
        <f>CANSIM!KA33</f>
        <v>6100</v>
      </c>
      <c r="M31">
        <f>CANSIM!KB33</f>
        <v>208300</v>
      </c>
      <c r="N31">
        <f>CANSIM!KC33</f>
        <v>79400</v>
      </c>
      <c r="O31">
        <f>CANSIM!KD33</f>
        <v>25500</v>
      </c>
      <c r="P31">
        <f>CANSIM!KE33</f>
        <v>3500</v>
      </c>
      <c r="Q31">
        <f>CANSIM!KF33</f>
        <v>555200</v>
      </c>
      <c r="R31">
        <f>CANSIM!KG33</f>
        <v>108900</v>
      </c>
      <c r="S31">
        <f>CANSIM!KH33</f>
        <v>66000</v>
      </c>
      <c r="T31">
        <f>CANSIM!KI33</f>
        <v>0</v>
      </c>
      <c r="U31">
        <f>CANSIM!KJ33</f>
        <v>0</v>
      </c>
      <c r="V31">
        <f>CANSIM!KK33</f>
        <v>335700</v>
      </c>
      <c r="W31">
        <f>CANSIM!KL33</f>
        <v>55300</v>
      </c>
      <c r="X31">
        <f>CANSIM!KM33</f>
        <v>3374700</v>
      </c>
      <c r="Y31">
        <f>CANSIM!KN33</f>
        <v>2800</v>
      </c>
      <c r="Z31">
        <f>CANSIM!KO33</f>
        <v>5807700</v>
      </c>
      <c r="AA31" s="7">
        <f>Potato!I36/0.02205</f>
        <v>517006.8027210884</v>
      </c>
    </row>
    <row r="32" spans="1:36" x14ac:dyDescent="0.2">
      <c r="A32">
        <f t="shared" si="0"/>
        <v>1993</v>
      </c>
      <c r="B32">
        <f>CANSIM!JT34</f>
        <v>1241000</v>
      </c>
      <c r="C32">
        <f>CANSIM!JU34</f>
        <v>9700</v>
      </c>
      <c r="D32">
        <f>CANSIM!JV34</f>
        <v>2900</v>
      </c>
      <c r="E32">
        <f>CANSIM!JW34</f>
        <v>3100</v>
      </c>
      <c r="F32">
        <f>CANSIM!JX34</f>
        <v>907200</v>
      </c>
      <c r="J32">
        <f>CANSIM!JY34</f>
        <v>36800</v>
      </c>
      <c r="K32">
        <f>CANSIM!JZ34</f>
        <v>181400</v>
      </c>
      <c r="L32">
        <f>CANSIM!KA34</f>
        <v>3700</v>
      </c>
      <c r="M32">
        <f>CANSIM!KB34</f>
        <v>243900</v>
      </c>
      <c r="N32">
        <f>CANSIM!KC34</f>
        <v>24100</v>
      </c>
      <c r="O32">
        <f>CANSIM!KD34</f>
        <v>28600</v>
      </c>
      <c r="P32">
        <f>CANSIM!KE34</f>
        <v>3800</v>
      </c>
      <c r="Q32">
        <f>CANSIM!KF34</f>
        <v>493500</v>
      </c>
      <c r="R32">
        <f>CANSIM!KG34</f>
        <v>85700</v>
      </c>
      <c r="S32">
        <f>CANSIM!KH34</f>
        <v>43200</v>
      </c>
      <c r="T32">
        <f>CANSIM!KI34</f>
        <v>0</v>
      </c>
      <c r="U32">
        <f>CANSIM!KJ34</f>
        <v>0</v>
      </c>
      <c r="V32">
        <f>CANSIM!KK34</f>
        <v>283900</v>
      </c>
      <c r="W32">
        <f>CANSIM!KL34</f>
        <v>47200</v>
      </c>
      <c r="X32">
        <f>CANSIM!KM34</f>
        <v>2966500</v>
      </c>
      <c r="Y32">
        <f>CANSIM!KN34</f>
        <v>1900</v>
      </c>
      <c r="Z32">
        <f>CANSIM!KO34</f>
        <v>3637300</v>
      </c>
      <c r="AA32" s="7">
        <f>Potato!I37/0.02205</f>
        <v>446258.50340136053</v>
      </c>
    </row>
    <row r="33" spans="1:27" x14ac:dyDescent="0.2">
      <c r="A33">
        <f t="shared" si="0"/>
        <v>1994</v>
      </c>
      <c r="B33">
        <f>CANSIM!JT35</f>
        <v>1328100</v>
      </c>
      <c r="C33">
        <f>CANSIM!JU35</f>
        <v>34000</v>
      </c>
      <c r="D33">
        <f>CANSIM!JV35</f>
        <v>8700</v>
      </c>
      <c r="E33">
        <f>CANSIM!JW35</f>
        <v>13600</v>
      </c>
      <c r="F33">
        <f>CANSIM!JX35</f>
        <v>1485500</v>
      </c>
      <c r="J33">
        <f>CANSIM!JY35</f>
        <v>116800</v>
      </c>
      <c r="K33">
        <f>CANSIM!JZ35</f>
        <v>317500</v>
      </c>
      <c r="L33">
        <f>CANSIM!KA35</f>
        <v>6000</v>
      </c>
      <c r="M33">
        <f>CANSIM!KB35</f>
        <v>381000</v>
      </c>
      <c r="N33">
        <f>CANSIM!KC35</f>
        <v>49900</v>
      </c>
      <c r="O33">
        <f>CANSIM!KD35</f>
        <v>28600</v>
      </c>
      <c r="P33">
        <f>CANSIM!KE35</f>
        <v>4100</v>
      </c>
      <c r="Q33">
        <f>CANSIM!KF35</f>
        <v>663200</v>
      </c>
      <c r="R33">
        <f>CANSIM!KG35</f>
        <v>168700</v>
      </c>
      <c r="S33">
        <f>CANSIM!KH35</f>
        <v>38100</v>
      </c>
      <c r="T33">
        <f>CANSIM!KI35</f>
        <v>0</v>
      </c>
      <c r="U33">
        <f>CANSIM!KJ35</f>
        <v>0</v>
      </c>
      <c r="V33">
        <f>CANSIM!KK35</f>
        <v>456300</v>
      </c>
      <c r="W33">
        <f>CANSIM!KL35</f>
        <v>86600</v>
      </c>
      <c r="X33">
        <f>CANSIM!KM35</f>
        <v>2993700</v>
      </c>
      <c r="Y33">
        <f>CANSIM!KN35</f>
        <v>5100</v>
      </c>
      <c r="Z33">
        <f>CANSIM!KO35</f>
        <v>3696600</v>
      </c>
      <c r="AA33" s="7">
        <f>Potato!I38/0.02205</f>
        <v>692063.49206349207</v>
      </c>
    </row>
    <row r="34" spans="1:27" x14ac:dyDescent="0.2">
      <c r="A34">
        <f t="shared" si="0"/>
        <v>1995</v>
      </c>
      <c r="B34">
        <f>CANSIM!JT36</f>
        <v>1328100</v>
      </c>
      <c r="C34">
        <f>CANSIM!JU36</f>
        <v>45800</v>
      </c>
      <c r="D34">
        <f>CANSIM!JV36</f>
        <v>13700</v>
      </c>
      <c r="E34">
        <f>CANSIM!JW36</f>
        <v>12200</v>
      </c>
      <c r="F34">
        <f>CANSIM!JX36</f>
        <v>1227000</v>
      </c>
      <c r="J34">
        <f>CANSIM!JY36</f>
        <v>94000</v>
      </c>
      <c r="K34">
        <f>CANSIM!JZ36</f>
        <v>299400</v>
      </c>
      <c r="L34">
        <f>CANSIM!KA36</f>
        <v>5800</v>
      </c>
      <c r="M34">
        <f>CANSIM!KB36</f>
        <v>403900</v>
      </c>
      <c r="N34">
        <f>CANSIM!KC36</f>
        <v>28500</v>
      </c>
      <c r="O34">
        <f>CANSIM!KD36</f>
        <v>30600</v>
      </c>
      <c r="P34">
        <f>CANSIM!KE36</f>
        <v>2600</v>
      </c>
      <c r="Q34">
        <f>CANSIM!KF36</f>
        <v>624600</v>
      </c>
      <c r="R34">
        <f>CANSIM!KG36</f>
        <v>147000</v>
      </c>
      <c r="S34">
        <f>CANSIM!KH36</f>
        <v>53300</v>
      </c>
      <c r="T34">
        <f>CANSIM!KI36</f>
        <v>0</v>
      </c>
      <c r="U34">
        <f>CANSIM!KJ36</f>
        <v>0</v>
      </c>
      <c r="V34">
        <f>CANSIM!KK36</f>
        <v>391900</v>
      </c>
      <c r="W34">
        <f>CANSIM!KL36</f>
        <v>43500</v>
      </c>
      <c r="X34">
        <f>CANSIM!KM36</f>
        <v>2086500</v>
      </c>
      <c r="Y34">
        <f>CANSIM!KN36</f>
        <v>1000</v>
      </c>
      <c r="Z34">
        <f>CANSIM!KO36</f>
        <v>3404700</v>
      </c>
      <c r="AA34" s="7">
        <f>Potato!I39/0.02205</f>
        <v>557823.12925170071</v>
      </c>
    </row>
    <row r="35" spans="1:27" x14ac:dyDescent="0.2">
      <c r="A35">
        <f t="shared" si="0"/>
        <v>1996</v>
      </c>
      <c r="B35">
        <f>CANSIM!JT37</f>
        <v>2111900</v>
      </c>
      <c r="C35">
        <f>CANSIM!JU37</f>
        <v>38600</v>
      </c>
      <c r="D35">
        <f>CANSIM!JV37</f>
        <v>15200</v>
      </c>
      <c r="E35">
        <f>CANSIM!JW37</f>
        <v>33700</v>
      </c>
      <c r="F35">
        <f>CANSIM!JX37</f>
        <v>1068200</v>
      </c>
      <c r="J35">
        <f>CANSIM!JY37</f>
        <v>142200</v>
      </c>
      <c r="K35">
        <f>CANSIM!JZ37</f>
        <v>272200</v>
      </c>
      <c r="L35">
        <f>CANSIM!KA37</f>
        <v>5400</v>
      </c>
      <c r="M35">
        <f>CANSIM!KB37</f>
        <v>358200</v>
      </c>
      <c r="N35">
        <f>CANSIM!KC37</f>
        <v>21000</v>
      </c>
      <c r="O35">
        <f>CANSIM!KD37</f>
        <v>28600</v>
      </c>
      <c r="P35">
        <f>CANSIM!KE37</f>
        <v>4900</v>
      </c>
      <c r="Q35">
        <f>CANSIM!KF37</f>
        <v>1056400</v>
      </c>
      <c r="R35">
        <f>CANSIM!KG37</f>
        <v>132000</v>
      </c>
      <c r="S35">
        <f>CANSIM!KH37</f>
        <v>66000</v>
      </c>
      <c r="T35">
        <f>CANSIM!KI37</f>
        <v>0</v>
      </c>
      <c r="U35">
        <f>CANSIM!KJ37</f>
        <v>0</v>
      </c>
      <c r="V35">
        <f>CANSIM!KK37</f>
        <v>326600</v>
      </c>
      <c r="W35">
        <f>CANSIM!KL37</f>
        <v>37700</v>
      </c>
      <c r="X35">
        <f>CANSIM!KM37</f>
        <v>2903000</v>
      </c>
      <c r="Y35">
        <f>CANSIM!KN37</f>
        <v>1000</v>
      </c>
      <c r="Z35">
        <f>CANSIM!KO37</f>
        <v>4376500</v>
      </c>
      <c r="AA35" s="7">
        <f>Potato!I40/0.02205</f>
        <v>761133.78684807254</v>
      </c>
    </row>
    <row r="36" spans="1:27" x14ac:dyDescent="0.2">
      <c r="A36">
        <f t="shared" si="0"/>
        <v>1997</v>
      </c>
      <c r="B36">
        <f>CANSIM!JT38</f>
        <v>1685200</v>
      </c>
      <c r="C36">
        <f>CANSIM!JU38</f>
        <v>47700</v>
      </c>
      <c r="D36">
        <f>CANSIM!JV38</f>
        <v>9800</v>
      </c>
      <c r="E36">
        <f>CANSIM!JW38</f>
        <v>9200</v>
      </c>
      <c r="F36">
        <f>CANSIM!JX38</f>
        <v>1496900</v>
      </c>
      <c r="J36">
        <f>CANSIM!JY38</f>
        <v>152400</v>
      </c>
      <c r="K36">
        <f>CANSIM!JZ38</f>
        <v>249500</v>
      </c>
      <c r="L36">
        <f>CANSIM!KA38</f>
        <v>3400</v>
      </c>
      <c r="M36">
        <f>CANSIM!KB38</f>
        <v>355600</v>
      </c>
      <c r="N36">
        <f>CANSIM!KC38</f>
        <v>5300</v>
      </c>
      <c r="O36">
        <f>CANSIM!KD38</f>
        <v>20400</v>
      </c>
      <c r="P36">
        <f>CANSIM!KE38</f>
        <v>6300</v>
      </c>
      <c r="Q36">
        <f>CANSIM!KF38</f>
        <v>735600</v>
      </c>
      <c r="R36">
        <f>CANSIM!KG38</f>
        <v>178300</v>
      </c>
      <c r="S36">
        <f>CANSIM!KH38</f>
        <v>62200</v>
      </c>
      <c r="T36">
        <f>CANSIM!KI38</f>
        <v>0</v>
      </c>
      <c r="U36">
        <f>CANSIM!KJ38</f>
        <v>0</v>
      </c>
      <c r="V36">
        <f>CANSIM!KK38</f>
        <v>0</v>
      </c>
      <c r="W36">
        <f>CANSIM!KL38</f>
        <v>47600</v>
      </c>
      <c r="X36">
        <f>CANSIM!KM38</f>
        <v>1451500</v>
      </c>
      <c r="Y36">
        <f>CANSIM!KN38</f>
        <v>1800</v>
      </c>
      <c r="Z36">
        <f>CANSIM!KO38</f>
        <v>3350200</v>
      </c>
      <c r="AA36" s="7">
        <f>Potato!I41/0.02205</f>
        <v>745804.98866213148</v>
      </c>
    </row>
    <row r="37" spans="1:27" x14ac:dyDescent="0.2">
      <c r="A37">
        <f t="shared" si="0"/>
        <v>1998</v>
      </c>
      <c r="B37">
        <f>CANSIM!JT39</f>
        <v>1630800</v>
      </c>
      <c r="C37">
        <f>CANSIM!JU39</f>
        <v>72100</v>
      </c>
      <c r="D37">
        <f>CANSIM!JV39</f>
        <v>10900</v>
      </c>
      <c r="E37">
        <f>CANSIM!JW39</f>
        <v>24900</v>
      </c>
      <c r="F37">
        <f>CANSIM!JX39</f>
        <v>1803000</v>
      </c>
      <c r="J37">
        <f>CANSIM!JY39</f>
        <v>215900</v>
      </c>
      <c r="K37">
        <f>CANSIM!JZ39</f>
        <v>453600</v>
      </c>
      <c r="L37">
        <f>CANSIM!KA39</f>
        <v>10300</v>
      </c>
      <c r="M37">
        <f>CANSIM!KB39</f>
        <v>360700</v>
      </c>
      <c r="N37">
        <f>CANSIM!KC39</f>
        <v>5900</v>
      </c>
      <c r="O37">
        <f>CANSIM!KD39</f>
        <v>10200</v>
      </c>
      <c r="P37">
        <f>CANSIM!KE39</f>
        <v>3400</v>
      </c>
      <c r="Q37">
        <f>CANSIM!KF39</f>
        <v>1030200</v>
      </c>
      <c r="R37">
        <f>CANSIM!KG39</f>
        <v>225900</v>
      </c>
      <c r="S37">
        <f>CANSIM!KH39</f>
        <v>116800</v>
      </c>
      <c r="T37">
        <f>CANSIM!KI39</f>
        <v>900</v>
      </c>
      <c r="U37">
        <f>CANSIM!KJ39</f>
        <v>0</v>
      </c>
      <c r="V37">
        <f>CANSIM!KK39</f>
        <v>0</v>
      </c>
      <c r="W37">
        <f>CANSIM!KL39</f>
        <v>86200</v>
      </c>
      <c r="X37">
        <f>CANSIM!KM39</f>
        <v>2880300</v>
      </c>
      <c r="Y37">
        <f>CANSIM!KN39</f>
        <v>9100</v>
      </c>
      <c r="Z37">
        <f>CANSIM!KO39</f>
        <v>3219700</v>
      </c>
      <c r="AA37" s="7">
        <f>Potato!I42/0.02205</f>
        <v>772698.41269841266</v>
      </c>
    </row>
    <row r="38" spans="1:27" x14ac:dyDescent="0.2">
      <c r="A38">
        <f t="shared" si="0"/>
        <v>1999</v>
      </c>
      <c r="B38">
        <f>CANSIM!JT40</f>
        <v>1214900</v>
      </c>
      <c r="C38">
        <f>CANSIM!JU40</f>
        <v>121600</v>
      </c>
      <c r="D38">
        <f>CANSIM!JV40</f>
        <v>8700</v>
      </c>
      <c r="E38">
        <f>CANSIM!JW40</f>
        <v>7600</v>
      </c>
      <c r="F38">
        <f>CANSIM!JX40</f>
        <v>1707800</v>
      </c>
      <c r="J38">
        <f>CANSIM!JY40</f>
        <v>238800</v>
      </c>
      <c r="K38">
        <f>CANSIM!JZ40</f>
        <v>226800</v>
      </c>
      <c r="L38">
        <f>CANSIM!KA40</f>
        <v>6500</v>
      </c>
      <c r="M38">
        <f>CANSIM!KB40</f>
        <v>271800</v>
      </c>
      <c r="N38">
        <f>CANSIM!KC40</f>
        <v>8800</v>
      </c>
      <c r="O38">
        <f>CANSIM!KD40</f>
        <v>11200</v>
      </c>
      <c r="P38">
        <f>CANSIM!KE40</f>
        <v>1900</v>
      </c>
      <c r="Q38">
        <f>CANSIM!KF40</f>
        <v>854400</v>
      </c>
      <c r="R38">
        <f>CANSIM!KG40</f>
        <v>92000</v>
      </c>
      <c r="S38">
        <f>CANSIM!KH40</f>
        <v>76200</v>
      </c>
      <c r="T38">
        <f>CANSIM!KI40</f>
        <v>0</v>
      </c>
      <c r="U38">
        <f>CANSIM!KJ40</f>
        <v>0</v>
      </c>
      <c r="V38">
        <f>CANSIM!KK40</f>
        <v>0</v>
      </c>
      <c r="W38">
        <f>CANSIM!KL40</f>
        <v>82900</v>
      </c>
      <c r="X38">
        <f>CANSIM!KM40</f>
        <v>3152500</v>
      </c>
      <c r="Y38">
        <f>CANSIM!KN40</f>
        <v>3000</v>
      </c>
      <c r="Z38">
        <f>CANSIM!KO40</f>
        <v>3158300</v>
      </c>
      <c r="AA38" s="7">
        <f>Potato!I43/0.02205</f>
        <v>744897.95918367349</v>
      </c>
    </row>
    <row r="39" spans="1:27" x14ac:dyDescent="0.2">
      <c r="A39">
        <f t="shared" si="0"/>
        <v>2000</v>
      </c>
      <c r="B39">
        <f>CANSIM!JT41</f>
        <v>1622000</v>
      </c>
      <c r="C39">
        <f>CANSIM!JU41</f>
        <v>147400</v>
      </c>
      <c r="D39">
        <f>CANSIM!JV41</f>
        <v>9800</v>
      </c>
      <c r="E39">
        <f>CANSIM!JW41</f>
        <v>17200</v>
      </c>
      <c r="F39">
        <f>CANSIM!JX41</f>
        <v>1487800</v>
      </c>
      <c r="J39">
        <f>CANSIM!JY41</f>
        <v>264200</v>
      </c>
      <c r="K39">
        <f>CANSIM!JZ41</f>
        <v>362900</v>
      </c>
      <c r="L39">
        <f>CANSIM!KA41</f>
        <v>15400</v>
      </c>
      <c r="M39">
        <f>CANSIM!KB41</f>
        <v>205700</v>
      </c>
      <c r="N39">
        <f>CANSIM!KC41</f>
        <v>16100</v>
      </c>
      <c r="O39">
        <f>CANSIM!KD41</f>
        <v>18400</v>
      </c>
      <c r="P39">
        <f>CANSIM!KE41</f>
        <v>3300</v>
      </c>
      <c r="Q39">
        <f>CANSIM!KF41</f>
        <v>1016300</v>
      </c>
      <c r="R39">
        <f>CANSIM!KG41</f>
        <v>160500</v>
      </c>
      <c r="S39">
        <f>CANSIM!KH41</f>
        <v>55900</v>
      </c>
      <c r="T39">
        <f>CANSIM!KI41</f>
        <v>3600</v>
      </c>
      <c r="U39">
        <f>CANSIM!KJ41</f>
        <v>0</v>
      </c>
      <c r="V39">
        <f>CANSIM!KK41</f>
        <v>0</v>
      </c>
      <c r="W39">
        <f>CANSIM!KL41</f>
        <v>101800</v>
      </c>
      <c r="X39">
        <f>CANSIM!KM41</f>
        <v>2857600</v>
      </c>
      <c r="Y39">
        <f>CANSIM!KN41</f>
        <v>5800</v>
      </c>
      <c r="Z39">
        <f>CANSIM!KO41</f>
        <v>4266000</v>
      </c>
      <c r="AA39" s="7">
        <f>Potato!I44/0.02205</f>
        <v>839002.2675736961</v>
      </c>
    </row>
    <row r="40" spans="1:27" x14ac:dyDescent="0.2">
      <c r="A40">
        <f t="shared" si="0"/>
        <v>2001</v>
      </c>
      <c r="B40">
        <f>CANSIM!JT42</f>
        <v>1234500</v>
      </c>
      <c r="C40">
        <f>CANSIM!JU42</f>
        <v>159800</v>
      </c>
      <c r="D40">
        <f>CANSIM!JV42</f>
        <v>12500</v>
      </c>
      <c r="E40">
        <f>CANSIM!JW42</f>
        <v>11300</v>
      </c>
      <c r="F40">
        <f>CANSIM!JX42</f>
        <v>1134000</v>
      </c>
      <c r="J40">
        <f>CANSIM!JY42</f>
        <v>250200</v>
      </c>
      <c r="K40">
        <f>CANSIM!JZ42</f>
        <v>544300</v>
      </c>
      <c r="L40">
        <f>CANSIM!KA42</f>
        <v>7900</v>
      </c>
      <c r="M40">
        <f>CANSIM!KB42</f>
        <v>199400</v>
      </c>
      <c r="N40">
        <f>CANSIM!KC42</f>
        <v>3400</v>
      </c>
      <c r="O40">
        <f>CANSIM!KD42</f>
        <v>14300</v>
      </c>
      <c r="P40">
        <f>CANSIM!KE42</f>
        <v>5100</v>
      </c>
      <c r="Q40">
        <f>CANSIM!KF42</f>
        <v>748000</v>
      </c>
      <c r="R40">
        <f>CANSIM!KG42</f>
        <v>146100</v>
      </c>
      <c r="S40">
        <f>CANSIM!KH42</f>
        <v>37700</v>
      </c>
      <c r="T40">
        <f>CANSIM!KI42</f>
        <v>2400</v>
      </c>
      <c r="U40">
        <f>CANSIM!KJ42</f>
        <v>36700</v>
      </c>
      <c r="V40">
        <f>CANSIM!KK42</f>
        <v>0</v>
      </c>
      <c r="W40">
        <f>CANSIM!KL42</f>
        <v>92900</v>
      </c>
      <c r="X40">
        <f>CANSIM!KM42</f>
        <v>3129800</v>
      </c>
      <c r="Y40">
        <f>CANSIM!KN42</f>
        <v>2200</v>
      </c>
      <c r="Z40">
        <f>CANSIM!KO42</f>
        <v>3430600</v>
      </c>
      <c r="AA40" s="7">
        <f>Potato!I45/0.02205</f>
        <v>791655.32879818592</v>
      </c>
    </row>
    <row r="41" spans="1:27" x14ac:dyDescent="0.2">
      <c r="A41">
        <f t="shared" si="0"/>
        <v>2002</v>
      </c>
      <c r="B41">
        <f>CANSIM!JT43</f>
        <v>1175700</v>
      </c>
      <c r="C41">
        <f>CANSIM!JU43</f>
        <v>231300</v>
      </c>
      <c r="D41">
        <f>CANSIM!JV43</f>
        <v>7100</v>
      </c>
      <c r="E41">
        <f>CANSIM!JW43</f>
        <v>32700</v>
      </c>
      <c r="F41">
        <f>CANSIM!JX43</f>
        <v>1451500</v>
      </c>
      <c r="J41">
        <f>CANSIM!JY43</f>
        <v>368300</v>
      </c>
      <c r="K41">
        <f>CANSIM!JZ43</f>
        <v>362900</v>
      </c>
      <c r="L41">
        <f>CANSIM!KA43</f>
        <v>8400</v>
      </c>
      <c r="M41">
        <f>CANSIM!KB43</f>
        <v>214600</v>
      </c>
      <c r="N41">
        <f>CANSIM!KC43</f>
        <v>0</v>
      </c>
      <c r="O41">
        <f>CANSIM!KD43</f>
        <v>20400</v>
      </c>
      <c r="P41">
        <f>CANSIM!KE43</f>
        <v>10000</v>
      </c>
      <c r="Q41">
        <f>CANSIM!KF43</f>
        <v>1017900</v>
      </c>
      <c r="R41">
        <f>CANSIM!KG43</f>
        <v>176900</v>
      </c>
      <c r="S41">
        <f>CANSIM!KH43</f>
        <v>38100</v>
      </c>
      <c r="T41">
        <f>CANSIM!KI43</f>
        <v>500</v>
      </c>
      <c r="U41">
        <f>CANSIM!KJ43</f>
        <v>108900</v>
      </c>
      <c r="V41">
        <f>CANSIM!KK43</f>
        <v>0</v>
      </c>
      <c r="W41">
        <f>CANSIM!KL43</f>
        <v>136100</v>
      </c>
      <c r="X41">
        <f>CANSIM!KM43</f>
        <v>2177200</v>
      </c>
      <c r="Y41">
        <f>CANSIM!KN43</f>
        <v>2500</v>
      </c>
      <c r="Z41">
        <f>CANSIM!KO43</f>
        <v>3325200</v>
      </c>
      <c r="AA41" s="7">
        <f>Potato!I46/0.02205</f>
        <v>838095.23809523811</v>
      </c>
    </row>
    <row r="42" spans="1:27" x14ac:dyDescent="0.2">
      <c r="A42">
        <f t="shared" si="0"/>
        <v>2003</v>
      </c>
      <c r="B42">
        <f>CANSIM!JT44</f>
        <v>1317200</v>
      </c>
      <c r="C42">
        <f>CANSIM!JU44</f>
        <v>165500</v>
      </c>
      <c r="D42">
        <f>CANSIM!JV44</f>
        <v>5400</v>
      </c>
      <c r="E42">
        <f>CANSIM!JW44</f>
        <v>31800</v>
      </c>
      <c r="F42">
        <f>CANSIM!JX44</f>
        <v>1769000</v>
      </c>
      <c r="J42">
        <f>CANSIM!JY44</f>
        <v>495300</v>
      </c>
      <c r="K42">
        <f>CANSIM!JZ44</f>
        <v>635000</v>
      </c>
      <c r="L42">
        <f>CANSIM!KA44</f>
        <v>6600</v>
      </c>
      <c r="M42">
        <f>CANSIM!KB44</f>
        <v>195600</v>
      </c>
      <c r="N42">
        <f>CANSIM!KC44</f>
        <v>2700</v>
      </c>
      <c r="O42">
        <f>CANSIM!KD44</f>
        <v>8200</v>
      </c>
      <c r="P42">
        <f>CANSIM!KE44</f>
        <v>10400</v>
      </c>
      <c r="Q42">
        <f>CANSIM!KF44</f>
        <v>1033300</v>
      </c>
      <c r="R42">
        <f>CANSIM!KG44</f>
        <v>137400</v>
      </c>
      <c r="S42">
        <f>CANSIM!KH44</f>
        <v>50800</v>
      </c>
      <c r="T42">
        <f>CANSIM!KI44</f>
        <v>0</v>
      </c>
      <c r="U42">
        <f>CANSIM!KJ44</f>
        <v>149700</v>
      </c>
      <c r="V42">
        <f>CANSIM!KK44</f>
        <v>0</v>
      </c>
      <c r="W42">
        <f>CANSIM!KL44</f>
        <v>124700</v>
      </c>
      <c r="X42">
        <f>CANSIM!KM44</f>
        <v>2268000</v>
      </c>
      <c r="Y42">
        <f>CANSIM!KN44</f>
        <v>3800</v>
      </c>
      <c r="Z42">
        <f>CANSIM!KO44</f>
        <v>3944800</v>
      </c>
      <c r="AA42" s="7">
        <f>Potato!I47/0.02205</f>
        <v>1127800.4535147392</v>
      </c>
    </row>
    <row r="43" spans="1:27" x14ac:dyDescent="0.2">
      <c r="A43">
        <f t="shared" si="0"/>
        <v>2004</v>
      </c>
      <c r="B43">
        <f>CANSIM!JT45</f>
        <v>1278000</v>
      </c>
      <c r="C43">
        <f>CANSIM!JU45</f>
        <v>38500</v>
      </c>
      <c r="D43">
        <f>CANSIM!JV45</f>
        <v>1500</v>
      </c>
      <c r="E43">
        <f>CANSIM!JW45</f>
        <v>11400</v>
      </c>
      <c r="F43">
        <f>CANSIM!JX45</f>
        <v>1746300</v>
      </c>
      <c r="J43">
        <f>CANSIM!JY45</f>
        <v>17800</v>
      </c>
      <c r="K43">
        <f>CANSIM!JZ45</f>
        <v>680400</v>
      </c>
      <c r="L43">
        <f>CANSIM!KA45</f>
        <v>9400</v>
      </c>
      <c r="M43">
        <f>CANSIM!KB45</f>
        <v>132100</v>
      </c>
      <c r="N43">
        <f>CANSIM!KC45</f>
        <v>1800</v>
      </c>
      <c r="O43">
        <f>CANSIM!KD45</f>
        <v>6100</v>
      </c>
      <c r="P43">
        <f>CANSIM!KE45</f>
        <v>2700</v>
      </c>
      <c r="Q43">
        <f>CANSIM!KF45</f>
        <v>889900</v>
      </c>
      <c r="R43">
        <f>CANSIM!KG45</f>
        <v>160000</v>
      </c>
      <c r="S43">
        <f>CANSIM!KH45</f>
        <v>86400</v>
      </c>
      <c r="T43">
        <f>CANSIM!KI45</f>
        <v>0</v>
      </c>
      <c r="U43">
        <f>CANSIM!KJ45</f>
        <v>40800</v>
      </c>
      <c r="V43">
        <f>CANSIM!KK45</f>
        <v>0</v>
      </c>
      <c r="W43">
        <f>CANSIM!KL45</f>
        <v>44000</v>
      </c>
      <c r="X43">
        <f>CANSIM!KM45</f>
        <v>3492700</v>
      </c>
      <c r="Y43">
        <f>CANSIM!KN45</f>
        <v>7600</v>
      </c>
      <c r="Z43">
        <f>CANSIM!KO45</f>
        <v>3707300</v>
      </c>
      <c r="AA43" s="7">
        <f>Potato!I48/0.02205</f>
        <v>1033333.3333333334</v>
      </c>
    </row>
    <row r="44" spans="1:27" x14ac:dyDescent="0.2">
      <c r="A44">
        <f t="shared" si="0"/>
        <v>2005</v>
      </c>
      <c r="B44">
        <f>CANSIM!JT46</f>
        <v>603100</v>
      </c>
      <c r="C44">
        <f>CANSIM!JU46</f>
        <v>57400</v>
      </c>
      <c r="D44">
        <f>CANSIM!JV46</f>
        <v>4600</v>
      </c>
      <c r="E44">
        <f>CANSIM!JW46</f>
        <v>7900</v>
      </c>
      <c r="F44">
        <f>CANSIM!JX46</f>
        <v>1261000</v>
      </c>
      <c r="J44">
        <f>CANSIM!JY46</f>
        <v>182900</v>
      </c>
      <c r="K44">
        <f>CANSIM!JZ46</f>
        <v>544300</v>
      </c>
      <c r="L44">
        <f>CANSIM!KA46</f>
        <v>4800</v>
      </c>
      <c r="M44">
        <f>CANSIM!KB46</f>
        <v>144800</v>
      </c>
      <c r="N44">
        <f>CANSIM!KC46</f>
        <v>0</v>
      </c>
      <c r="O44">
        <f>CANSIM!KD46</f>
        <v>1900</v>
      </c>
      <c r="P44">
        <f>CANSIM!KE46</f>
        <v>0</v>
      </c>
      <c r="Q44">
        <f>CANSIM!KF46</f>
        <v>440700</v>
      </c>
      <c r="R44">
        <f>CANSIM!KG46</f>
        <v>56900</v>
      </c>
      <c r="S44">
        <f>CANSIM!KH46</f>
        <v>38100</v>
      </c>
      <c r="T44">
        <f>CANSIM!KI46</f>
        <v>0</v>
      </c>
      <c r="U44">
        <f>CANSIM!KJ46</f>
        <v>55800</v>
      </c>
      <c r="V44">
        <f>CANSIM!KK46</f>
        <v>0</v>
      </c>
      <c r="W44">
        <f>CANSIM!KL46</f>
        <v>72700</v>
      </c>
      <c r="X44">
        <f>CANSIM!KM46</f>
        <v>3424600</v>
      </c>
      <c r="Y44">
        <f>CANSIM!KN46</f>
        <v>1100</v>
      </c>
      <c r="Z44">
        <f>CANSIM!KO46</f>
        <v>2367600</v>
      </c>
      <c r="AA44" s="7">
        <f>Potato!I49/0.02205</f>
        <v>723809.52380952379</v>
      </c>
    </row>
    <row r="45" spans="1:27" x14ac:dyDescent="0.2">
      <c r="A45">
        <f t="shared" si="0"/>
        <v>2006</v>
      </c>
      <c r="B45">
        <f>CANSIM!JT47</f>
        <v>1035300</v>
      </c>
      <c r="C45">
        <f>CANSIM!JU47</f>
        <v>153300</v>
      </c>
      <c r="D45">
        <f>CANSIM!JV47</f>
        <v>7400</v>
      </c>
      <c r="E45">
        <f>CANSIM!JW47</f>
        <v>4000</v>
      </c>
      <c r="F45">
        <f>CANSIM!JX47</f>
        <v>1825700</v>
      </c>
      <c r="J45">
        <f>CANSIM!JY47</f>
        <v>379700</v>
      </c>
      <c r="K45">
        <f>CANSIM!JZ47</f>
        <v>1029700</v>
      </c>
      <c r="L45">
        <f>CANSIM!KA47</f>
        <v>9500</v>
      </c>
      <c r="M45">
        <f>CANSIM!KB47</f>
        <v>193000</v>
      </c>
      <c r="N45">
        <f>CANSIM!KC47</f>
        <v>0</v>
      </c>
      <c r="O45">
        <f>CANSIM!KD47</f>
        <v>14300</v>
      </c>
      <c r="P45">
        <f>CANSIM!KE47</f>
        <v>0</v>
      </c>
      <c r="Q45">
        <f>CANSIM!KF47</f>
        <v>967400</v>
      </c>
      <c r="R45">
        <f>CANSIM!KG47</f>
        <v>103500</v>
      </c>
      <c r="S45">
        <f>CANSIM!KH47</f>
        <v>86400</v>
      </c>
      <c r="T45">
        <f>CANSIM!KI47</f>
        <v>0</v>
      </c>
      <c r="U45">
        <f>CANSIM!KJ47</f>
        <v>252300</v>
      </c>
      <c r="V45">
        <f>CANSIM!KK47</f>
        <v>0</v>
      </c>
      <c r="W45">
        <f>CANSIM!KL47</f>
        <v>157300</v>
      </c>
      <c r="X45">
        <f>CANSIM!KM47</f>
        <v>3492700</v>
      </c>
      <c r="Y45">
        <f>CANSIM!KN47</f>
        <v>0</v>
      </c>
      <c r="Z45">
        <f>CANSIM!KO47</f>
        <v>3794900</v>
      </c>
      <c r="AA45" s="7">
        <f>Potato!I50/0.02205</f>
        <v>974693.87755102036</v>
      </c>
    </row>
    <row r="46" spans="1:27" x14ac:dyDescent="0.2">
      <c r="A46">
        <f t="shared" si="0"/>
        <v>2007</v>
      </c>
      <c r="B46">
        <f>CANSIM!JT48</f>
        <v>1195300</v>
      </c>
      <c r="C46">
        <f>CANSIM!JU48</f>
        <v>102100</v>
      </c>
      <c r="D46">
        <f>CANSIM!JV48</f>
        <v>4600</v>
      </c>
      <c r="E46">
        <f>CANSIM!JW48</f>
        <v>6800</v>
      </c>
      <c r="F46">
        <f>CANSIM!JX48</f>
        <v>1950400</v>
      </c>
      <c r="J46">
        <f>CANSIM!JY48</f>
        <v>493500</v>
      </c>
      <c r="K46">
        <f>CANSIM!JZ48</f>
        <v>816500</v>
      </c>
      <c r="L46">
        <f>CANSIM!KA48</f>
        <v>7700</v>
      </c>
      <c r="M46">
        <f>CANSIM!KB48</f>
        <v>105400</v>
      </c>
      <c r="N46">
        <f>CANSIM!KC48</f>
        <v>0</v>
      </c>
      <c r="O46">
        <f>CANSIM!KD48</f>
        <v>4300</v>
      </c>
      <c r="P46">
        <f>CANSIM!KE48</f>
        <v>0</v>
      </c>
      <c r="Q46">
        <f>CANSIM!KF48</f>
        <v>1204500</v>
      </c>
      <c r="R46">
        <f>CANSIM!KG48</f>
        <v>97700</v>
      </c>
      <c r="S46">
        <f>CANSIM!KH48</f>
        <v>72900</v>
      </c>
      <c r="T46">
        <f>CANSIM!KI48</f>
        <v>0</v>
      </c>
      <c r="U46">
        <f>CANSIM!KJ48</f>
        <v>202800</v>
      </c>
      <c r="V46">
        <f>CANSIM!KK48</f>
        <v>0</v>
      </c>
      <c r="W46">
        <f>CANSIM!KL48</f>
        <v>119800</v>
      </c>
      <c r="X46">
        <f>CANSIM!KM48</f>
        <v>3374700</v>
      </c>
      <c r="Y46">
        <f>CANSIM!KN48</f>
        <v>0</v>
      </c>
      <c r="Z46">
        <f>CANSIM!KO48</f>
        <v>3211400</v>
      </c>
      <c r="AA46" s="7">
        <f>Potato!I51/0.02205</f>
        <v>1073015.8730158729</v>
      </c>
    </row>
    <row r="47" spans="1:27" x14ac:dyDescent="0.2">
      <c r="A47">
        <f t="shared" si="0"/>
        <v>2008</v>
      </c>
      <c r="B47">
        <f>CANSIM!JT49</f>
        <v>1121300</v>
      </c>
      <c r="C47">
        <f>CANSIM!JU49</f>
        <v>91900</v>
      </c>
      <c r="D47">
        <f>CANSIM!JV49</f>
        <v>0</v>
      </c>
      <c r="E47">
        <f>CANSIM!JW49</f>
        <v>10400</v>
      </c>
      <c r="F47">
        <f>CANSIM!JX49</f>
        <v>2576400</v>
      </c>
      <c r="J47">
        <f>CANSIM!JY49</f>
        <v>473700</v>
      </c>
      <c r="K47">
        <f>CANSIM!JZ49</f>
        <v>1143100</v>
      </c>
      <c r="L47">
        <f>CANSIM!KA49</f>
        <v>0</v>
      </c>
      <c r="M47">
        <f>CANSIM!KB49</f>
        <v>161300</v>
      </c>
      <c r="N47">
        <f>CANSIM!KC49</f>
        <v>0</v>
      </c>
      <c r="O47">
        <f>CANSIM!KD49</f>
        <v>5200</v>
      </c>
      <c r="P47">
        <f>CANSIM!KE49</f>
        <v>0</v>
      </c>
      <c r="Q47">
        <f>CANSIM!KF49</f>
        <v>1116600</v>
      </c>
      <c r="R47">
        <f>CANSIM!KG49</f>
        <v>107500</v>
      </c>
      <c r="S47">
        <f>CANSIM!KH49</f>
        <v>83800</v>
      </c>
      <c r="T47">
        <f>CANSIM!KI49</f>
        <v>0</v>
      </c>
      <c r="U47">
        <f>CANSIM!KJ49</f>
        <v>242200</v>
      </c>
      <c r="V47">
        <f>CANSIM!KK49</f>
        <v>0</v>
      </c>
      <c r="W47">
        <f>CANSIM!KL49</f>
        <v>105600</v>
      </c>
      <c r="X47">
        <f>CANSIM!KM49</f>
        <v>3166100</v>
      </c>
      <c r="Y47">
        <f>CANSIM!KN49</f>
        <v>0</v>
      </c>
      <c r="Z47">
        <f>CANSIM!KO49</f>
        <v>4280900</v>
      </c>
      <c r="AA47" s="7">
        <f>Potato!I52/0.02205</f>
        <v>1028571.4285714285</v>
      </c>
    </row>
    <row r="48" spans="1:27" x14ac:dyDescent="0.2">
      <c r="A48">
        <f t="shared" si="0"/>
        <v>2009</v>
      </c>
      <c r="B48">
        <f>CANSIM!JT50</f>
        <v>958000</v>
      </c>
      <c r="C48">
        <f>CANSIM!JU50</f>
        <v>84600</v>
      </c>
      <c r="D48">
        <f>CANSIM!JV50</f>
        <v>0</v>
      </c>
      <c r="E48">
        <f>CANSIM!JW50</f>
        <v>8700</v>
      </c>
      <c r="F48">
        <f>CANSIM!JX50</f>
        <v>2891700</v>
      </c>
      <c r="J48">
        <f>CANSIM!JY50</f>
        <v>363200</v>
      </c>
      <c r="K48">
        <f>CANSIM!JZ50</f>
        <v>1079500</v>
      </c>
      <c r="L48">
        <f>CANSIM!KA50</f>
        <v>0</v>
      </c>
      <c r="M48">
        <f>CANSIM!KB50</f>
        <v>177800</v>
      </c>
      <c r="N48">
        <f>CANSIM!KC50</f>
        <v>0</v>
      </c>
      <c r="O48">
        <f>CANSIM!KD50</f>
        <v>3200</v>
      </c>
      <c r="P48">
        <f>CANSIM!KE50</f>
        <v>0</v>
      </c>
      <c r="Q48">
        <f>CANSIM!KF50</f>
        <v>771100</v>
      </c>
      <c r="R48">
        <f>CANSIM!KG50</f>
        <v>100000</v>
      </c>
      <c r="S48">
        <f>CANSIM!KH50</f>
        <v>99100</v>
      </c>
      <c r="T48">
        <f>CANSIM!KI50</f>
        <v>0</v>
      </c>
      <c r="U48">
        <f>CANSIM!KJ50</f>
        <v>321100</v>
      </c>
      <c r="V48">
        <f>CANSIM!KK50</f>
        <v>0</v>
      </c>
      <c r="W48">
        <f>CANSIM!KL50</f>
        <v>101900</v>
      </c>
      <c r="X48">
        <f>CANSIM!KM50</f>
        <v>3039100</v>
      </c>
      <c r="Y48">
        <f>CANSIM!KN50</f>
        <v>0</v>
      </c>
      <c r="Z48">
        <f>CANSIM!KO50</f>
        <v>4144900</v>
      </c>
      <c r="AA48" s="7">
        <f>Potato!I53/0.02205</f>
        <v>984126.98412698414</v>
      </c>
    </row>
    <row r="49" spans="1:34" x14ac:dyDescent="0.2">
      <c r="A49">
        <f t="shared" si="0"/>
        <v>2010</v>
      </c>
      <c r="B49">
        <f>CANSIM!JT51</f>
        <v>487700</v>
      </c>
      <c r="C49">
        <f>CANSIM!JU51</f>
        <v>76400</v>
      </c>
      <c r="D49">
        <f>CANSIM!JV51</f>
        <v>0</v>
      </c>
      <c r="E49">
        <f>CANSIM!JW51</f>
        <v>10300</v>
      </c>
      <c r="F49">
        <f>CANSIM!JX51</f>
        <v>2215800</v>
      </c>
      <c r="J49">
        <f>CANSIM!JY51</f>
        <v>480100</v>
      </c>
      <c r="K49">
        <f>CANSIM!JZ51</f>
        <v>562500</v>
      </c>
      <c r="L49">
        <f>CANSIM!KA51</f>
        <v>0</v>
      </c>
      <c r="M49">
        <f>CANSIM!KB51</f>
        <v>76800</v>
      </c>
      <c r="N49">
        <f>CANSIM!KC51</f>
        <v>0</v>
      </c>
      <c r="O49">
        <f>CANSIM!KD51</f>
        <v>3400</v>
      </c>
      <c r="P49">
        <f>CANSIM!KE51</f>
        <v>0</v>
      </c>
      <c r="Q49">
        <f>CANSIM!KF51</f>
        <v>616900</v>
      </c>
      <c r="R49">
        <f>CANSIM!KG51</f>
        <v>62600</v>
      </c>
      <c r="S49">
        <f>CANSIM!KH51</f>
        <v>58400</v>
      </c>
      <c r="T49">
        <f>CANSIM!KI51</f>
        <v>0</v>
      </c>
      <c r="U49">
        <f>CANSIM!KJ51</f>
        <v>435400</v>
      </c>
      <c r="V49">
        <f>CANSIM!KK51</f>
        <v>0</v>
      </c>
      <c r="W49">
        <f>CANSIM!KL51</f>
        <v>67600</v>
      </c>
      <c r="X49">
        <f>CANSIM!KM51</f>
        <v>3039100</v>
      </c>
      <c r="Y49">
        <f>CANSIM!KN51</f>
        <v>0</v>
      </c>
      <c r="Z49">
        <f>CANSIM!KO51</f>
        <v>3250900</v>
      </c>
      <c r="AA49" s="7">
        <f>Potato!I54/0.02205</f>
        <v>863492.06349206343</v>
      </c>
    </row>
    <row r="50" spans="1:34" x14ac:dyDescent="0.2">
      <c r="A50">
        <f t="shared" si="0"/>
        <v>2011</v>
      </c>
      <c r="B50">
        <f>CANSIM!JT52</f>
        <v>261300</v>
      </c>
      <c r="C50">
        <f>CANSIM!JU52</f>
        <v>41300</v>
      </c>
      <c r="D50">
        <f>CANSIM!JV52</f>
        <v>0</v>
      </c>
      <c r="E50">
        <f>CANSIM!JW52</f>
        <v>0</v>
      </c>
      <c r="F50">
        <f>CANSIM!JX52</f>
        <v>1746300</v>
      </c>
      <c r="J50">
        <f>CANSIM!JY52</f>
        <v>414000</v>
      </c>
      <c r="K50">
        <f>CANSIM!JZ52</f>
        <v>508000</v>
      </c>
      <c r="L50">
        <f>CANSIM!KA52</f>
        <v>0</v>
      </c>
      <c r="M50">
        <f>CANSIM!KB52</f>
        <v>54600</v>
      </c>
      <c r="N50">
        <f>CANSIM!KC52</f>
        <v>0</v>
      </c>
      <c r="O50">
        <f>CANSIM!KD52</f>
        <v>0</v>
      </c>
      <c r="P50">
        <f>CANSIM!KE52</f>
        <v>0</v>
      </c>
      <c r="Q50">
        <f>CANSIM!KF52</f>
        <v>431800</v>
      </c>
      <c r="R50">
        <f>CANSIM!KG52</f>
        <v>25300</v>
      </c>
      <c r="S50">
        <f>CANSIM!KH52</f>
        <v>59700</v>
      </c>
      <c r="T50">
        <f>CANSIM!KI52</f>
        <v>0</v>
      </c>
      <c r="U50">
        <f>CANSIM!KJ52</f>
        <v>413700</v>
      </c>
      <c r="V50">
        <f>CANSIM!KK52</f>
        <v>0</v>
      </c>
      <c r="W50">
        <f>CANSIM!KL52</f>
        <v>19800</v>
      </c>
      <c r="X50">
        <f>CANSIM!KM52</f>
        <v>2948400</v>
      </c>
      <c r="Y50">
        <f>CANSIM!KN52</f>
        <v>0</v>
      </c>
      <c r="Z50">
        <f>CANSIM!KO52</f>
        <v>2228900</v>
      </c>
      <c r="AA50" s="7">
        <f>Potato!I55/0.02205</f>
        <v>793650.79365079361</v>
      </c>
    </row>
    <row r="51" spans="1:34" x14ac:dyDescent="0.2">
      <c r="A51">
        <f t="shared" si="0"/>
        <v>2012</v>
      </c>
      <c r="B51">
        <f>CANSIM!JT53</f>
        <v>618300</v>
      </c>
      <c r="C51">
        <f>CANSIM!JU53</f>
        <v>111800</v>
      </c>
      <c r="D51">
        <f>CANSIM!JV53</f>
        <v>0</v>
      </c>
      <c r="E51">
        <f>CANSIM!JW53</f>
        <v>0</v>
      </c>
      <c r="F51">
        <f>CANSIM!JX53</f>
        <v>2100100</v>
      </c>
      <c r="J51">
        <f>CANSIM!JY53</f>
        <v>815400</v>
      </c>
      <c r="K51">
        <f>CANSIM!JZ53</f>
        <v>997900</v>
      </c>
      <c r="L51">
        <f>CANSIM!KA53</f>
        <v>0</v>
      </c>
      <c r="M51">
        <f>CANSIM!KB53</f>
        <v>66000</v>
      </c>
      <c r="N51">
        <f>CANSIM!KC53</f>
        <v>0</v>
      </c>
      <c r="O51">
        <f>CANSIM!KD53</f>
        <v>1700</v>
      </c>
      <c r="P51">
        <f>CANSIM!KE53</f>
        <v>0</v>
      </c>
      <c r="Q51">
        <f>CANSIM!KF53</f>
        <v>601500</v>
      </c>
      <c r="R51">
        <f>CANSIM!KG53</f>
        <v>64000</v>
      </c>
      <c r="S51">
        <f>CANSIM!KH53</f>
        <v>124500</v>
      </c>
      <c r="T51">
        <f>CANSIM!KI53</f>
        <v>0</v>
      </c>
      <c r="U51">
        <f>CANSIM!KJ53</f>
        <v>770200</v>
      </c>
      <c r="V51">
        <f>CANSIM!KK53</f>
        <v>0</v>
      </c>
      <c r="W51">
        <f>CANSIM!KL53</f>
        <v>86900</v>
      </c>
      <c r="X51">
        <f>CANSIM!KM53</f>
        <v>2617200</v>
      </c>
      <c r="Y51">
        <f>CANSIM!KN53</f>
        <v>0</v>
      </c>
      <c r="Z51">
        <f>CANSIM!KO53</f>
        <v>3923000</v>
      </c>
      <c r="AA51" s="7">
        <f>Potato!I56/0.02205</f>
        <v>941632.6530612245</v>
      </c>
    </row>
    <row r="52" spans="1:34" x14ac:dyDescent="0.2">
      <c r="A52" s="33">
        <v>2013</v>
      </c>
      <c r="B52">
        <f>CANSIM!JT54</f>
        <v>705400</v>
      </c>
      <c r="C52">
        <f>CANSIM!JU54</f>
        <v>74800</v>
      </c>
      <c r="D52">
        <f>CANSIM!JV54</f>
        <v>0</v>
      </c>
      <c r="E52">
        <f>CANSIM!JW54</f>
        <v>0</v>
      </c>
      <c r="F52">
        <f>CANSIM!JX54</f>
        <v>2871200</v>
      </c>
      <c r="J52">
        <f>CANSIM!JY54</f>
        <v>1219300</v>
      </c>
      <c r="K52">
        <f>CANSIM!JZ54</f>
        <v>1524100</v>
      </c>
      <c r="L52">
        <f>CANSIM!KA54</f>
        <v>0</v>
      </c>
      <c r="M52">
        <f>CANSIM!KB54</f>
        <v>54400</v>
      </c>
      <c r="N52">
        <f>CANSIM!KC54</f>
        <v>0</v>
      </c>
      <c r="O52">
        <f>CANSIM!KD54</f>
        <v>0</v>
      </c>
      <c r="P52">
        <f>CANSIM!KE54</f>
        <v>0</v>
      </c>
      <c r="Q52">
        <f>CANSIM!KF54</f>
        <v>590700</v>
      </c>
      <c r="R52">
        <f>CANSIM!KG54</f>
        <v>67700</v>
      </c>
      <c r="S52">
        <f>CANSIM!KH54</f>
        <v>71100</v>
      </c>
      <c r="T52">
        <f>CANSIM!KI54</f>
        <v>0</v>
      </c>
      <c r="U52">
        <f>CANSIM!KJ54</f>
        <v>1068200</v>
      </c>
      <c r="V52">
        <f>CANSIM!KK54</f>
        <v>0</v>
      </c>
      <c r="W52">
        <f>CANSIM!KL54</f>
        <v>51900</v>
      </c>
      <c r="X52">
        <f>CANSIM!KM54</f>
        <v>2676200</v>
      </c>
      <c r="Y52">
        <f>CANSIM!KN54</f>
        <v>0</v>
      </c>
      <c r="Z52">
        <f>CANSIM!KO54</f>
        <v>5160000</v>
      </c>
      <c r="AA52" s="7">
        <f>Potato!I57/0.02205</f>
        <v>977097.5056689342</v>
      </c>
    </row>
    <row r="53" spans="1:34" x14ac:dyDescent="0.2">
      <c r="A53" s="33"/>
      <c r="B53" s="33"/>
      <c r="C53" s="33"/>
      <c r="D53" s="33"/>
      <c r="E53" s="33"/>
      <c r="F53" s="33"/>
      <c r="G53" s="33"/>
      <c r="H53" s="33"/>
      <c r="I53" s="33"/>
      <c r="J53" s="33"/>
      <c r="K53" s="33"/>
      <c r="L53" s="33"/>
      <c r="M53" s="33"/>
      <c r="N53" s="33"/>
      <c r="O53" s="33"/>
      <c r="P53" s="33"/>
      <c r="Q53" s="33"/>
      <c r="R53" s="33"/>
      <c r="S53" s="33"/>
    </row>
    <row r="54" spans="1:34" ht="25.5" x14ac:dyDescent="0.35">
      <c r="A54" s="9" t="s">
        <v>98</v>
      </c>
    </row>
    <row r="55" spans="1:34" x14ac:dyDescent="0.2">
      <c r="A55" s="15" t="s">
        <v>20</v>
      </c>
      <c r="B55" s="16">
        <f>Coefficients!C14</f>
        <v>21</v>
      </c>
      <c r="C55" s="16">
        <f>Coefficients!D14</f>
        <v>50</v>
      </c>
      <c r="D55" s="16">
        <f>Coefficients!E14</f>
        <v>6.7</v>
      </c>
      <c r="E55" s="16">
        <f>Coefficients!F14</f>
        <v>34.672000000000004</v>
      </c>
      <c r="F55" s="16"/>
      <c r="G55" s="16">
        <f>Coefficients!H14</f>
        <v>31.631999999999998</v>
      </c>
      <c r="H55" s="16">
        <f>Coefficients!I14</f>
        <v>30.880000000000003</v>
      </c>
      <c r="I55" s="16">
        <f>Coefficients!J14</f>
        <v>19.791999999999998</v>
      </c>
      <c r="J55" s="16">
        <f>Coefficients!K14</f>
        <v>12</v>
      </c>
      <c r="K55" s="16">
        <f>Coefficients!L14</f>
        <v>4.9000000000000004</v>
      </c>
      <c r="L55" s="16">
        <f>Coefficients!M14</f>
        <v>41.792000000000002</v>
      </c>
      <c r="M55" s="16">
        <f>Coefficients!N14</f>
        <v>45</v>
      </c>
      <c r="N55" s="16">
        <f>Coefficients!O14</f>
        <v>41.28</v>
      </c>
      <c r="O55" s="16">
        <f>Coefficients!P14</f>
        <v>22.5</v>
      </c>
      <c r="P55" s="16">
        <f>Coefficients!Q14</f>
        <v>41.727999999999994</v>
      </c>
      <c r="Q55" s="16">
        <f>Coefficients!R14</f>
        <v>24</v>
      </c>
      <c r="R55" s="16">
        <f>Coefficients!S14</f>
        <v>39.28</v>
      </c>
      <c r="S55" s="16">
        <f>Coefficients!T14</f>
        <v>25</v>
      </c>
      <c r="T55" s="16">
        <f>Coefficients!U14</f>
        <v>25.888000000000002</v>
      </c>
      <c r="U55" s="16">
        <f>Coefficients!V14</f>
        <v>55</v>
      </c>
      <c r="V55" s="16">
        <f>Coefficients!W14</f>
        <v>1.9</v>
      </c>
      <c r="W55" s="16">
        <f>Coefficients!X14</f>
        <v>27</v>
      </c>
      <c r="X55" s="16">
        <f>Coefficients!Y14</f>
        <v>19.5</v>
      </c>
      <c r="Y55" s="16">
        <f>Coefficients!Z14</f>
        <v>23.5</v>
      </c>
      <c r="Z55" s="16"/>
      <c r="AA55" s="16">
        <f>ON!Q55</f>
        <v>3.2</v>
      </c>
    </row>
    <row r="57" spans="1:34" x14ac:dyDescent="0.2">
      <c r="A57" t="s">
        <v>19</v>
      </c>
      <c r="B57" t="str">
        <f>IF(ISTEXT(B4),B4,"")</f>
        <v>Barley</v>
      </c>
      <c r="C57" t="str">
        <f t="shared" ref="C57:Z57" si="1">IF(ISTEXT(C4),C4,"")</f>
        <v>Beans, dry</v>
      </c>
      <c r="D57" t="str">
        <f t="shared" si="1"/>
        <v>Buckwheat</v>
      </c>
      <c r="E57" t="str">
        <f t="shared" si="1"/>
        <v>Canary seed</v>
      </c>
      <c r="F57" t="str">
        <f t="shared" si="1"/>
        <v>Canola</v>
      </c>
      <c r="G57" t="str">
        <f t="shared" si="1"/>
        <v/>
      </c>
      <c r="H57" t="str">
        <f t="shared" si="1"/>
        <v/>
      </c>
      <c r="I57" t="str">
        <f t="shared" si="1"/>
        <v/>
      </c>
      <c r="J57" t="str">
        <f t="shared" si="1"/>
        <v>Corn for grain</v>
      </c>
      <c r="K57" t="str">
        <f t="shared" si="1"/>
        <v>Corn, fodder</v>
      </c>
      <c r="L57" t="str">
        <f t="shared" si="1"/>
        <v>Fababeans</v>
      </c>
      <c r="M57" t="str">
        <f t="shared" si="1"/>
        <v>Flaxseed</v>
      </c>
      <c r="N57" t="str">
        <f t="shared" si="1"/>
        <v>Lentils</v>
      </c>
      <c r="O57" t="str">
        <f t="shared" si="1"/>
        <v>Mixed grains</v>
      </c>
      <c r="P57" t="str">
        <f t="shared" si="1"/>
        <v>Mustard seed</v>
      </c>
      <c r="Q57" t="str">
        <f t="shared" si="1"/>
        <v>Oats</v>
      </c>
      <c r="R57" t="str">
        <f t="shared" si="1"/>
        <v>Peas, dry</v>
      </c>
      <c r="S57" t="str">
        <f t="shared" si="1"/>
        <v>Rye, all</v>
      </c>
      <c r="T57" t="str">
        <f t="shared" si="1"/>
        <v>Safflower</v>
      </c>
      <c r="U57" t="str">
        <f t="shared" si="1"/>
        <v>Soybeans</v>
      </c>
      <c r="V57" t="str">
        <f t="shared" si="1"/>
        <v>Sugar beets</v>
      </c>
      <c r="W57" t="str">
        <f t="shared" si="1"/>
        <v>Sunflower seed</v>
      </c>
      <c r="X57" t="str">
        <f t="shared" si="1"/>
        <v>Tame hay</v>
      </c>
      <c r="Y57" t="str">
        <f t="shared" si="1"/>
        <v>Triticale</v>
      </c>
      <c r="Z57" t="str">
        <f t="shared" si="1"/>
        <v>Wheat, all</v>
      </c>
      <c r="AA57" s="62" t="s">
        <v>26</v>
      </c>
    </row>
    <row r="58" spans="1:34" x14ac:dyDescent="0.2">
      <c r="A58" s="7">
        <f t="shared" ref="A58:A98" si="2">A8</f>
        <v>1969</v>
      </c>
      <c r="B58" s="7">
        <f>IF(ISNUMBER(B8),B$55*B8/1000,"")</f>
        <v>19194</v>
      </c>
      <c r="C58" s="7">
        <f t="shared" ref="C58:Y58" si="3">IF(ISNUMBER(C8),C$55*C8/1000,"")</f>
        <v>0</v>
      </c>
      <c r="D58" s="7">
        <f t="shared" si="3"/>
        <v>94.805000000000007</v>
      </c>
      <c r="E58" s="7">
        <f t="shared" si="3"/>
        <v>0</v>
      </c>
      <c r="F58" s="7">
        <f>IF(ISNUMBER(F8),(36.876-2.29*AG58)*F8/1000,"")</f>
        <v>2745.8991112232025</v>
      </c>
      <c r="G58" s="7" t="str">
        <f t="shared" si="3"/>
        <v/>
      </c>
      <c r="H58" s="7" t="str">
        <f t="shared" si="3"/>
        <v/>
      </c>
      <c r="I58" s="7" t="str">
        <f t="shared" si="3"/>
        <v/>
      </c>
      <c r="J58" s="7">
        <f t="shared" si="3"/>
        <v>30</v>
      </c>
      <c r="K58" s="7">
        <f t="shared" si="3"/>
        <v>695.8</v>
      </c>
      <c r="L58" s="7">
        <f t="shared" si="3"/>
        <v>0</v>
      </c>
      <c r="M58" s="7">
        <f t="shared" si="3"/>
        <v>11659.5</v>
      </c>
      <c r="N58" s="7">
        <f t="shared" si="3"/>
        <v>0</v>
      </c>
      <c r="O58" s="7">
        <f t="shared" si="3"/>
        <v>3260.25</v>
      </c>
      <c r="P58" s="7">
        <f t="shared" si="3"/>
        <v>567.50079999999991</v>
      </c>
      <c r="Q58" s="7">
        <f t="shared" si="3"/>
        <v>25536</v>
      </c>
      <c r="R58" s="7">
        <f t="shared" si="3"/>
        <v>801.31200000000001</v>
      </c>
      <c r="S58" s="7">
        <f t="shared" si="3"/>
        <v>1887.5</v>
      </c>
      <c r="T58" s="7">
        <f t="shared" si="3"/>
        <v>0</v>
      </c>
      <c r="U58" s="7">
        <f t="shared" si="3"/>
        <v>0</v>
      </c>
      <c r="V58" s="7">
        <f t="shared" si="3"/>
        <v>591.47</v>
      </c>
      <c r="W58" s="7">
        <f t="shared" si="3"/>
        <v>415.8</v>
      </c>
      <c r="X58" s="7">
        <f t="shared" si="3"/>
        <v>33618</v>
      </c>
      <c r="Y58" s="7">
        <f t="shared" si="3"/>
        <v>0</v>
      </c>
      <c r="Z58" s="7">
        <f>IF(ISNUMBER(Z8),(25.338-0.7863*AH58)*Z8/1000,"")</f>
        <v>41781.01173794466</v>
      </c>
      <c r="AA58" s="7">
        <f>AA$55*AA8/1000</f>
        <v>551.47392290249434</v>
      </c>
      <c r="AB58" s="7">
        <f>SUM(B58:AA58)</f>
        <v>143430.32257207035</v>
      </c>
      <c r="AC58" s="7">
        <f>SUM(U58,R58,C58)</f>
        <v>801.31200000000001</v>
      </c>
      <c r="AD58" s="7">
        <f>2205*AB58/area!F8/2.47</f>
        <v>38.861431551570057</v>
      </c>
      <c r="AE58" s="7">
        <f>2205*AC58/area!F8/2.47</f>
        <v>0.21710981946515895</v>
      </c>
      <c r="AG58">
        <f>CANSIM!JX10/CANSIM!JB10</f>
        <v>1.0012610340479193</v>
      </c>
      <c r="AH58">
        <f>CANSIM!KO10/CANSIM!JS10</f>
        <v>1.7213438735177866</v>
      </c>
    </row>
    <row r="59" spans="1:34" x14ac:dyDescent="0.2">
      <c r="A59" s="7">
        <f t="shared" si="2"/>
        <v>1970</v>
      </c>
      <c r="B59" s="7">
        <f t="shared" ref="B59:Y59" si="4">IF(ISNUMBER(B9),B$55*B9/1000,"")</f>
        <v>23310</v>
      </c>
      <c r="C59" s="7">
        <f t="shared" si="4"/>
        <v>0</v>
      </c>
      <c r="D59" s="7">
        <f t="shared" si="4"/>
        <v>204.35</v>
      </c>
      <c r="E59" s="7">
        <f t="shared" si="4"/>
        <v>0</v>
      </c>
      <c r="F59" s="7">
        <f t="shared" ref="F59:F102" si="5">IF(ISNUMBER(F9),(36.876-2.29*AG59)*F9/1000,"")</f>
        <v>5644.6600767140199</v>
      </c>
      <c r="G59" s="7" t="str">
        <f t="shared" si="4"/>
        <v/>
      </c>
      <c r="H59" s="7" t="str">
        <f t="shared" si="4"/>
        <v/>
      </c>
      <c r="I59" s="7" t="str">
        <f t="shared" si="4"/>
        <v/>
      </c>
      <c r="J59" s="7">
        <f t="shared" si="4"/>
        <v>43.2</v>
      </c>
      <c r="K59" s="7">
        <f t="shared" si="4"/>
        <v>534.1</v>
      </c>
      <c r="L59" s="7">
        <f t="shared" si="4"/>
        <v>0</v>
      </c>
      <c r="M59" s="7">
        <f t="shared" si="4"/>
        <v>13144.5</v>
      </c>
      <c r="N59" s="7">
        <f t="shared" si="4"/>
        <v>0</v>
      </c>
      <c r="O59" s="7">
        <f t="shared" si="4"/>
        <v>4225.5</v>
      </c>
      <c r="P59" s="7">
        <f t="shared" si="4"/>
        <v>396.41599999999994</v>
      </c>
      <c r="Q59" s="7">
        <f t="shared" si="4"/>
        <v>19608</v>
      </c>
      <c r="R59" s="7">
        <f t="shared" si="4"/>
        <v>1090.02</v>
      </c>
      <c r="S59" s="7">
        <f t="shared" si="4"/>
        <v>1800</v>
      </c>
      <c r="T59" s="7">
        <f t="shared" si="4"/>
        <v>0</v>
      </c>
      <c r="U59" s="7">
        <f t="shared" si="4"/>
        <v>0</v>
      </c>
      <c r="V59" s="7">
        <f t="shared" si="4"/>
        <v>372.59</v>
      </c>
      <c r="W59" s="7">
        <f t="shared" si="4"/>
        <v>637.20000000000005</v>
      </c>
      <c r="X59" s="7">
        <f t="shared" si="4"/>
        <v>39448.5</v>
      </c>
      <c r="Y59" s="7">
        <f t="shared" si="4"/>
        <v>0</v>
      </c>
      <c r="Z59" s="7">
        <f t="shared" ref="Z59:Z102" si="6">IF(ISNUMBER(Z9),(25.338-0.7863*AH59)*Z9/1000,"")</f>
        <v>20075.192433862438</v>
      </c>
      <c r="AA59" s="7">
        <f t="shared" ref="AA59:AA102" si="7">AA$55*AA9/1000</f>
        <v>536.96145124716554</v>
      </c>
      <c r="AB59" s="7">
        <f t="shared" ref="AB59:AB102" si="8">SUM(B59:AA59)</f>
        <v>131071.18996182361</v>
      </c>
      <c r="AC59" s="7">
        <f t="shared" ref="AC59:AC102" si="9">SUM(U59,R59,C59)</f>
        <v>1090.02</v>
      </c>
      <c r="AD59" s="7">
        <f>2205*AB59/area!F9/2.47</f>
        <v>38.487807198972185</v>
      </c>
      <c r="AE59" s="7">
        <f>2205*AC59/area!F9/2.47</f>
        <v>0.32007399654525859</v>
      </c>
      <c r="AG59">
        <f>CANSIM!JX11/CANSIM!JB11</f>
        <v>1.0086473131562692</v>
      </c>
      <c r="AH59">
        <f>CANSIM!KO11/CANSIM!JS11</f>
        <v>1.4638447971781305</v>
      </c>
    </row>
    <row r="60" spans="1:34" x14ac:dyDescent="0.2">
      <c r="A60" s="7">
        <f t="shared" si="2"/>
        <v>1971</v>
      </c>
      <c r="B60" s="7">
        <f t="shared" ref="B60:Y60" si="10">IF(ISNUMBER(B10),B$55*B10/1000,"")</f>
        <v>42987</v>
      </c>
      <c r="C60" s="7">
        <f t="shared" si="10"/>
        <v>0</v>
      </c>
      <c r="D60" s="7">
        <f t="shared" si="10"/>
        <v>233.495</v>
      </c>
      <c r="E60" s="7">
        <f t="shared" si="10"/>
        <v>0</v>
      </c>
      <c r="F60" s="7">
        <f t="shared" si="5"/>
        <v>9315.9432289238612</v>
      </c>
      <c r="G60" s="7" t="str">
        <f t="shared" si="10"/>
        <v/>
      </c>
      <c r="H60" s="7" t="str">
        <f t="shared" si="10"/>
        <v/>
      </c>
      <c r="I60" s="7" t="str">
        <f t="shared" si="10"/>
        <v/>
      </c>
      <c r="J60" s="7">
        <f t="shared" si="10"/>
        <v>134.4</v>
      </c>
      <c r="K60" s="7">
        <f t="shared" si="10"/>
        <v>313.60000000000002</v>
      </c>
      <c r="L60" s="7">
        <f t="shared" si="10"/>
        <v>0</v>
      </c>
      <c r="M60" s="7">
        <f t="shared" si="10"/>
        <v>6745.5</v>
      </c>
      <c r="N60" s="7">
        <f t="shared" si="10"/>
        <v>0</v>
      </c>
      <c r="O60" s="7">
        <f t="shared" si="10"/>
        <v>6201</v>
      </c>
      <c r="P60" s="7">
        <f t="shared" si="10"/>
        <v>154.39359999999996</v>
      </c>
      <c r="Q60" s="7">
        <f t="shared" si="10"/>
        <v>28128</v>
      </c>
      <c r="R60" s="7">
        <f t="shared" si="10"/>
        <v>1282.492</v>
      </c>
      <c r="S60" s="7">
        <f t="shared" si="10"/>
        <v>2095</v>
      </c>
      <c r="T60" s="7">
        <f t="shared" si="10"/>
        <v>0</v>
      </c>
      <c r="U60" s="7">
        <f t="shared" si="10"/>
        <v>0</v>
      </c>
      <c r="V60" s="7">
        <f t="shared" si="10"/>
        <v>625.66999999999996</v>
      </c>
      <c r="W60" s="7">
        <f t="shared" si="10"/>
        <v>1422.9</v>
      </c>
      <c r="X60" s="7">
        <f t="shared" si="10"/>
        <v>37147.5</v>
      </c>
      <c r="Y60" s="7">
        <f t="shared" si="10"/>
        <v>0</v>
      </c>
      <c r="Z60" s="7">
        <f t="shared" si="6"/>
        <v>47900.813536015703</v>
      </c>
      <c r="AA60" s="7">
        <f t="shared" si="7"/>
        <v>595.01133786848084</v>
      </c>
      <c r="AB60" s="7">
        <f t="shared" si="8"/>
        <v>185282.71870280805</v>
      </c>
      <c r="AC60" s="7">
        <f t="shared" si="9"/>
        <v>1282.492</v>
      </c>
      <c r="AD60" s="7">
        <f>2205*AB60/area!F10/2.47</f>
        <v>45.469028448899145</v>
      </c>
      <c r="AE60" s="7">
        <f>2205*AC60/area!F10/2.47</f>
        <v>0.31472803098825525</v>
      </c>
      <c r="AG60">
        <f>CANSIM!JX12/CANSIM!JB12</f>
        <v>1.1578051892811569</v>
      </c>
      <c r="AH60">
        <f>CANSIM!KO12/CANSIM!JS12</f>
        <v>1.9764474975466144</v>
      </c>
    </row>
    <row r="61" spans="1:34" x14ac:dyDescent="0.2">
      <c r="A61" s="7">
        <f t="shared" si="2"/>
        <v>1972</v>
      </c>
      <c r="B61" s="7">
        <f t="shared" ref="B61:Y61" si="11">IF(ISNUMBER(B11),B$55*B11/1000,"")</f>
        <v>38871</v>
      </c>
      <c r="C61" s="7">
        <f t="shared" si="11"/>
        <v>0</v>
      </c>
      <c r="D61" s="7">
        <f t="shared" si="11"/>
        <v>167.83500000000001</v>
      </c>
      <c r="E61" s="7">
        <f t="shared" si="11"/>
        <v>0</v>
      </c>
      <c r="F61" s="7">
        <f t="shared" si="5"/>
        <v>6662.1454098843315</v>
      </c>
      <c r="G61" s="7" t="str">
        <f t="shared" si="11"/>
        <v/>
      </c>
      <c r="H61" s="7" t="str">
        <f t="shared" si="11"/>
        <v/>
      </c>
      <c r="I61" s="7" t="str">
        <f t="shared" si="11"/>
        <v/>
      </c>
      <c r="J61" s="7">
        <f t="shared" si="11"/>
        <v>213.6</v>
      </c>
      <c r="K61" s="7">
        <f t="shared" si="11"/>
        <v>710.5</v>
      </c>
      <c r="L61" s="7">
        <f t="shared" si="11"/>
        <v>0</v>
      </c>
      <c r="M61" s="7">
        <f t="shared" si="11"/>
        <v>6745.5</v>
      </c>
      <c r="N61" s="7">
        <f t="shared" si="11"/>
        <v>0</v>
      </c>
      <c r="O61" s="7">
        <f t="shared" si="11"/>
        <v>5739.75</v>
      </c>
      <c r="P61" s="7">
        <f t="shared" si="11"/>
        <v>237.84959999999998</v>
      </c>
      <c r="Q61" s="7">
        <f t="shared" si="11"/>
        <v>20352</v>
      </c>
      <c r="R61" s="7">
        <f t="shared" si="11"/>
        <v>1068.4159999999999</v>
      </c>
      <c r="S61" s="7">
        <f t="shared" si="11"/>
        <v>1170</v>
      </c>
      <c r="T61" s="7">
        <f t="shared" si="11"/>
        <v>0</v>
      </c>
      <c r="U61" s="7">
        <f t="shared" si="11"/>
        <v>0</v>
      </c>
      <c r="V61" s="7">
        <f t="shared" si="11"/>
        <v>570.19000000000005</v>
      </c>
      <c r="W61" s="7">
        <f t="shared" si="11"/>
        <v>1860.3</v>
      </c>
      <c r="X61" s="7">
        <f t="shared" si="11"/>
        <v>35373</v>
      </c>
      <c r="Y61" s="7">
        <f t="shared" si="11"/>
        <v>0</v>
      </c>
      <c r="Z61" s="7">
        <f t="shared" si="6"/>
        <v>44948.652888593162</v>
      </c>
      <c r="AA61" s="7">
        <f t="shared" si="7"/>
        <v>362.81179138321994</v>
      </c>
      <c r="AB61" s="7">
        <f t="shared" si="8"/>
        <v>165053.55068986071</v>
      </c>
      <c r="AC61" s="7">
        <f t="shared" si="9"/>
        <v>1068.4159999999999</v>
      </c>
      <c r="AD61" s="7">
        <f>2205*AB61/area!F11/2.47</f>
        <v>41.37400404293696</v>
      </c>
      <c r="AE61" s="7">
        <f>2205*AC61/area!F11/2.47</f>
        <v>0.26782003609604282</v>
      </c>
      <c r="AG61">
        <f>CANSIM!JX13/CANSIM!JB13</f>
        <v>1.0136698212407991</v>
      </c>
      <c r="AH61">
        <f>CANSIM!KO13/CANSIM!JS13</f>
        <v>1.7851711026615971</v>
      </c>
    </row>
    <row r="62" spans="1:34" x14ac:dyDescent="0.2">
      <c r="A62" s="7">
        <f t="shared" si="2"/>
        <v>1973</v>
      </c>
      <c r="B62" s="7">
        <f t="shared" ref="B62:Y62" si="12">IF(ISNUMBER(B12),B$55*B12/1000,"")</f>
        <v>37947</v>
      </c>
      <c r="C62" s="7">
        <f t="shared" si="12"/>
        <v>0</v>
      </c>
      <c r="D62" s="7">
        <f t="shared" si="12"/>
        <v>131.32</v>
      </c>
      <c r="E62" s="7">
        <f t="shared" si="12"/>
        <v>0</v>
      </c>
      <c r="F62" s="7">
        <f t="shared" si="5"/>
        <v>6007.351228165533</v>
      </c>
      <c r="G62" s="7" t="str">
        <f t="shared" si="12"/>
        <v/>
      </c>
      <c r="H62" s="7" t="str">
        <f t="shared" si="12"/>
        <v/>
      </c>
      <c r="I62" s="7" t="str">
        <f t="shared" si="12"/>
        <v/>
      </c>
      <c r="J62" s="7">
        <f t="shared" si="12"/>
        <v>268.8</v>
      </c>
      <c r="K62" s="7">
        <f t="shared" si="12"/>
        <v>735</v>
      </c>
      <c r="L62" s="7">
        <f t="shared" si="12"/>
        <v>0</v>
      </c>
      <c r="M62" s="7">
        <f t="shared" si="12"/>
        <v>8685</v>
      </c>
      <c r="N62" s="7">
        <f t="shared" si="12"/>
        <v>0</v>
      </c>
      <c r="O62" s="7">
        <f t="shared" si="12"/>
        <v>5739.75</v>
      </c>
      <c r="P62" s="7">
        <f t="shared" si="12"/>
        <v>605.05599999999993</v>
      </c>
      <c r="Q62" s="7">
        <f t="shared" si="12"/>
        <v>23328</v>
      </c>
      <c r="R62" s="7">
        <f t="shared" si="12"/>
        <v>897.548</v>
      </c>
      <c r="S62" s="7">
        <f t="shared" si="12"/>
        <v>1352.5</v>
      </c>
      <c r="T62" s="7">
        <f t="shared" si="12"/>
        <v>0</v>
      </c>
      <c r="U62" s="7">
        <f t="shared" si="12"/>
        <v>0</v>
      </c>
      <c r="V62" s="7">
        <f t="shared" si="12"/>
        <v>530.1</v>
      </c>
      <c r="W62" s="7">
        <f t="shared" si="12"/>
        <v>1071.9000000000001</v>
      </c>
      <c r="X62" s="7">
        <f t="shared" si="12"/>
        <v>38922</v>
      </c>
      <c r="Y62" s="7">
        <f t="shared" si="12"/>
        <v>0</v>
      </c>
      <c r="Z62" s="7">
        <f t="shared" si="6"/>
        <v>50240.366707166395</v>
      </c>
      <c r="AA62" s="7">
        <f t="shared" si="7"/>
        <v>638.54875283446722</v>
      </c>
      <c r="AB62" s="7">
        <f t="shared" si="8"/>
        <v>177100.24068816638</v>
      </c>
      <c r="AC62" s="7">
        <f t="shared" si="9"/>
        <v>897.548</v>
      </c>
      <c r="AD62" s="7">
        <f>2205*AB62/area!F12/2.47</f>
        <v>41.794987954404931</v>
      </c>
      <c r="AE62" s="7">
        <f>2205*AC62/area!F12/2.47</f>
        <v>0.21181793826329229</v>
      </c>
      <c r="AG62">
        <f>CANSIM!JX14/CANSIM!JB14</f>
        <v>1.0784434836318715</v>
      </c>
      <c r="AH62">
        <f>CANSIM!KO14/CANSIM!JS14</f>
        <v>1.7257001647446457</v>
      </c>
    </row>
    <row r="63" spans="1:34" x14ac:dyDescent="0.2">
      <c r="A63" s="7">
        <f t="shared" si="2"/>
        <v>1974</v>
      </c>
      <c r="B63" s="7">
        <f t="shared" ref="B63:Y63" si="13">IF(ISNUMBER(B13),B$55*B13/1000,"")</f>
        <v>24234</v>
      </c>
      <c r="C63" s="7">
        <f t="shared" si="13"/>
        <v>0</v>
      </c>
      <c r="D63" s="7">
        <f t="shared" si="13"/>
        <v>102.175</v>
      </c>
      <c r="E63" s="7">
        <f t="shared" si="13"/>
        <v>0</v>
      </c>
      <c r="F63" s="7">
        <f t="shared" si="5"/>
        <v>6688.9141860603067</v>
      </c>
      <c r="G63" s="7" t="str">
        <f t="shared" si="13"/>
        <v/>
      </c>
      <c r="H63" s="7" t="str">
        <f t="shared" si="13"/>
        <v/>
      </c>
      <c r="I63" s="7" t="str">
        <f t="shared" si="13"/>
        <v/>
      </c>
      <c r="J63" s="7">
        <f t="shared" si="13"/>
        <v>57.6</v>
      </c>
      <c r="K63" s="7">
        <f t="shared" si="13"/>
        <v>935.90000000000009</v>
      </c>
      <c r="L63" s="7">
        <f t="shared" si="13"/>
        <v>0</v>
      </c>
      <c r="M63" s="7">
        <f t="shared" si="13"/>
        <v>7542</v>
      </c>
      <c r="N63" s="7">
        <f t="shared" si="13"/>
        <v>0</v>
      </c>
      <c r="O63" s="7">
        <f t="shared" si="13"/>
        <v>2756.25</v>
      </c>
      <c r="P63" s="7">
        <f t="shared" si="13"/>
        <v>567.50079999999991</v>
      </c>
      <c r="Q63" s="7">
        <f t="shared" si="13"/>
        <v>15912</v>
      </c>
      <c r="R63" s="7">
        <f t="shared" si="13"/>
        <v>887.72799999999995</v>
      </c>
      <c r="S63" s="7">
        <f t="shared" si="13"/>
        <v>1575</v>
      </c>
      <c r="T63" s="7">
        <f t="shared" si="13"/>
        <v>0</v>
      </c>
      <c r="U63" s="7">
        <f t="shared" si="13"/>
        <v>0</v>
      </c>
      <c r="V63" s="7">
        <f t="shared" si="13"/>
        <v>381.71</v>
      </c>
      <c r="W63" s="7">
        <f t="shared" si="13"/>
        <v>224.1</v>
      </c>
      <c r="X63" s="7">
        <f t="shared" si="13"/>
        <v>42451.5</v>
      </c>
      <c r="Y63" s="7">
        <f t="shared" si="13"/>
        <v>0</v>
      </c>
      <c r="Z63" s="7">
        <f t="shared" si="6"/>
        <v>38879.7331972639</v>
      </c>
      <c r="AA63" s="7">
        <f t="shared" si="7"/>
        <v>711.11111111111109</v>
      </c>
      <c r="AB63" s="7">
        <f t="shared" si="8"/>
        <v>143907.22229443534</v>
      </c>
      <c r="AC63" s="7">
        <f t="shared" si="9"/>
        <v>887.72799999999995</v>
      </c>
      <c r="AD63" s="7">
        <f>2205*AB63/area!F13/2.47</f>
        <v>36.091886987197569</v>
      </c>
      <c r="AE63" s="7">
        <f>2205*AC63/area!F13/2.47</f>
        <v>0.22264190872795309</v>
      </c>
      <c r="AG63">
        <f>CANSIM!JX15/CANSIM!JB15</f>
        <v>0.95304003954522987</v>
      </c>
      <c r="AH63">
        <f>CANSIM!KO15/CANSIM!JS15</f>
        <v>1.4165931156222418</v>
      </c>
    </row>
    <row r="64" spans="1:34" x14ac:dyDescent="0.2">
      <c r="A64" s="7">
        <f t="shared" si="2"/>
        <v>1975</v>
      </c>
      <c r="B64" s="7">
        <f t="shared" ref="B64:Y64" si="14">IF(ISNUMBER(B14),B$55*B14/1000,"")</f>
        <v>23310</v>
      </c>
      <c r="C64" s="7">
        <f t="shared" si="14"/>
        <v>0</v>
      </c>
      <c r="D64" s="7">
        <f t="shared" si="14"/>
        <v>62.645000000000003</v>
      </c>
      <c r="E64" s="7">
        <f t="shared" si="14"/>
        <v>0</v>
      </c>
      <c r="F64" s="7">
        <f t="shared" si="5"/>
        <v>9847.9128780889623</v>
      </c>
      <c r="G64" s="7" t="str">
        <f t="shared" si="14"/>
        <v/>
      </c>
      <c r="H64" s="7" t="str">
        <f t="shared" si="14"/>
        <v/>
      </c>
      <c r="I64" s="7" t="str">
        <f t="shared" si="14"/>
        <v/>
      </c>
      <c r="J64" s="7">
        <f t="shared" si="14"/>
        <v>229.2</v>
      </c>
      <c r="K64" s="7">
        <f t="shared" si="14"/>
        <v>1288.7</v>
      </c>
      <c r="L64" s="7">
        <f t="shared" si="14"/>
        <v>0</v>
      </c>
      <c r="M64" s="7">
        <f t="shared" si="14"/>
        <v>9603</v>
      </c>
      <c r="N64" s="7">
        <f t="shared" si="14"/>
        <v>0</v>
      </c>
      <c r="O64" s="7">
        <f t="shared" si="14"/>
        <v>3444.75</v>
      </c>
      <c r="P64" s="7">
        <f t="shared" si="14"/>
        <v>275.40479999999997</v>
      </c>
      <c r="Q64" s="7">
        <f t="shared" si="14"/>
        <v>18504</v>
      </c>
      <c r="R64" s="7">
        <f t="shared" si="14"/>
        <v>801.31200000000001</v>
      </c>
      <c r="S64" s="7">
        <f t="shared" si="14"/>
        <v>1900</v>
      </c>
      <c r="T64" s="7">
        <f t="shared" si="14"/>
        <v>0</v>
      </c>
      <c r="U64" s="7">
        <f t="shared" si="14"/>
        <v>0</v>
      </c>
      <c r="V64" s="7">
        <f t="shared" si="14"/>
        <v>682.86</v>
      </c>
      <c r="W64" s="7">
        <f t="shared" si="14"/>
        <v>807.3</v>
      </c>
      <c r="X64" s="7">
        <f t="shared" si="14"/>
        <v>44226</v>
      </c>
      <c r="Y64" s="7">
        <f t="shared" si="14"/>
        <v>0</v>
      </c>
      <c r="Z64" s="7">
        <f t="shared" si="6"/>
        <v>50968.705049641438</v>
      </c>
      <c r="AA64" s="7">
        <f t="shared" si="7"/>
        <v>653.06122448979602</v>
      </c>
      <c r="AB64" s="7">
        <f t="shared" si="8"/>
        <v>166604.85095222018</v>
      </c>
      <c r="AC64" s="7">
        <f t="shared" si="9"/>
        <v>801.31200000000001</v>
      </c>
      <c r="AD64" s="7">
        <f>2205*AB64/area!F14/2.47</f>
        <v>40.680579418317777</v>
      </c>
      <c r="AE64" s="7">
        <f>2205*AC64/area!F14/2.47</f>
        <v>0.19565958775233763</v>
      </c>
      <c r="AG64">
        <f>CANSIM!JX16/CANSIM!JB16</f>
        <v>0.9341021416803954</v>
      </c>
      <c r="AH64">
        <f>CANSIM!KO16/CANSIM!JS16</f>
        <v>1.6916334661354582</v>
      </c>
    </row>
    <row r="65" spans="1:34" x14ac:dyDescent="0.2">
      <c r="A65" s="7">
        <f t="shared" si="2"/>
        <v>1976</v>
      </c>
      <c r="B65" s="7">
        <f t="shared" ref="B65:Y65" si="15">IF(ISNUMBER(B15),B$55*B15/1000,"")</f>
        <v>30639</v>
      </c>
      <c r="C65" s="7">
        <f t="shared" si="15"/>
        <v>0</v>
      </c>
      <c r="D65" s="7">
        <f t="shared" si="15"/>
        <v>58.29</v>
      </c>
      <c r="E65" s="7">
        <f t="shared" si="15"/>
        <v>0</v>
      </c>
      <c r="F65" s="7">
        <f t="shared" si="5"/>
        <v>3529.1512709486169</v>
      </c>
      <c r="G65" s="7" t="str">
        <f t="shared" si="15"/>
        <v/>
      </c>
      <c r="H65" s="7" t="str">
        <f t="shared" si="15"/>
        <v/>
      </c>
      <c r="I65" s="7" t="str">
        <f t="shared" si="15"/>
        <v/>
      </c>
      <c r="J65" s="7">
        <f t="shared" si="15"/>
        <v>350.4</v>
      </c>
      <c r="K65" s="7">
        <f t="shared" si="15"/>
        <v>1244.5999999999999</v>
      </c>
      <c r="L65" s="7">
        <f t="shared" si="15"/>
        <v>0</v>
      </c>
      <c r="M65" s="7">
        <f t="shared" si="15"/>
        <v>7200</v>
      </c>
      <c r="N65" s="7">
        <f t="shared" si="15"/>
        <v>0</v>
      </c>
      <c r="O65" s="7">
        <f t="shared" si="15"/>
        <v>3168</v>
      </c>
      <c r="P65" s="7">
        <f t="shared" si="15"/>
        <v>271.23199999999991</v>
      </c>
      <c r="Q65" s="7">
        <f t="shared" si="15"/>
        <v>22584</v>
      </c>
      <c r="R65" s="7">
        <f t="shared" si="15"/>
        <v>1058.596</v>
      </c>
      <c r="S65" s="7">
        <f t="shared" si="15"/>
        <v>1707.5</v>
      </c>
      <c r="T65" s="7">
        <f t="shared" si="15"/>
        <v>0</v>
      </c>
      <c r="U65" s="7">
        <f t="shared" si="15"/>
        <v>0</v>
      </c>
      <c r="V65" s="7">
        <f t="shared" si="15"/>
        <v>664.81</v>
      </c>
      <c r="W65" s="7">
        <f t="shared" si="15"/>
        <v>648</v>
      </c>
      <c r="X65" s="7">
        <f t="shared" si="15"/>
        <v>46000.5</v>
      </c>
      <c r="Y65" s="7">
        <f t="shared" si="15"/>
        <v>0</v>
      </c>
      <c r="Z65" s="7">
        <f t="shared" si="6"/>
        <v>67005.633169895969</v>
      </c>
      <c r="AA65" s="7">
        <f t="shared" si="7"/>
        <v>609.52380952380963</v>
      </c>
      <c r="AB65" s="7">
        <f t="shared" si="8"/>
        <v>186739.23625036838</v>
      </c>
      <c r="AC65" s="7">
        <f t="shared" si="9"/>
        <v>1058.596</v>
      </c>
      <c r="AD65" s="7">
        <f>2205*AB65/area!F15/2.47</f>
        <v>44.015983079634758</v>
      </c>
      <c r="AE65" s="7">
        <f>2205*AC65/area!F15/2.47</f>
        <v>0.24951983610823578</v>
      </c>
      <c r="AG65">
        <f>CANSIM!JX17/CANSIM!JB17</f>
        <v>1.0088932806324111</v>
      </c>
      <c r="AH65">
        <f>CANSIM!KO17/CANSIM!JS17</f>
        <v>1.8224967490247075</v>
      </c>
    </row>
    <row r="66" spans="1:34" x14ac:dyDescent="0.2">
      <c r="A66" s="7">
        <f t="shared" si="2"/>
        <v>1977</v>
      </c>
      <c r="B66" s="7">
        <f t="shared" ref="B66:Y66" si="16">IF(ISNUMBER(B16),B$55*B16/1000,"")</f>
        <v>42987</v>
      </c>
      <c r="C66" s="7">
        <f t="shared" si="16"/>
        <v>0</v>
      </c>
      <c r="D66" s="7">
        <f t="shared" si="16"/>
        <v>218.755</v>
      </c>
      <c r="E66" s="7">
        <f t="shared" si="16"/>
        <v>0</v>
      </c>
      <c r="F66" s="7">
        <f t="shared" si="5"/>
        <v>9751.1350980721691</v>
      </c>
      <c r="G66" s="7" t="str">
        <f t="shared" si="16"/>
        <v/>
      </c>
      <c r="H66" s="7" t="str">
        <f t="shared" si="16"/>
        <v/>
      </c>
      <c r="I66" s="7" t="str">
        <f t="shared" si="16"/>
        <v/>
      </c>
      <c r="J66" s="7">
        <f t="shared" si="16"/>
        <v>472.8</v>
      </c>
      <c r="K66" s="7">
        <f t="shared" si="16"/>
        <v>1558.2</v>
      </c>
      <c r="L66" s="7">
        <f t="shared" si="16"/>
        <v>0</v>
      </c>
      <c r="M66" s="7">
        <f t="shared" si="16"/>
        <v>14859</v>
      </c>
      <c r="N66" s="7">
        <f t="shared" si="16"/>
        <v>0</v>
      </c>
      <c r="O66" s="7">
        <f t="shared" si="16"/>
        <v>3674.25</v>
      </c>
      <c r="P66" s="7">
        <f t="shared" si="16"/>
        <v>680.16639999999995</v>
      </c>
      <c r="Q66" s="7">
        <f t="shared" si="16"/>
        <v>21456</v>
      </c>
      <c r="R66" s="7">
        <f t="shared" si="16"/>
        <v>1443.54</v>
      </c>
      <c r="S66" s="7">
        <f t="shared" si="16"/>
        <v>2107.5</v>
      </c>
      <c r="T66" s="7">
        <f t="shared" si="16"/>
        <v>0</v>
      </c>
      <c r="U66" s="7">
        <f t="shared" si="16"/>
        <v>0</v>
      </c>
      <c r="V66" s="7">
        <f t="shared" si="16"/>
        <v>758.48</v>
      </c>
      <c r="W66" s="7">
        <f t="shared" si="16"/>
        <v>2143.8000000000002</v>
      </c>
      <c r="X66" s="7">
        <f t="shared" si="16"/>
        <v>46000.5</v>
      </c>
      <c r="Y66" s="7">
        <f t="shared" si="16"/>
        <v>0</v>
      </c>
      <c r="Z66" s="7">
        <f t="shared" si="6"/>
        <v>65065.691045328182</v>
      </c>
      <c r="AA66" s="7">
        <f t="shared" si="7"/>
        <v>798.18594104308397</v>
      </c>
      <c r="AB66" s="7">
        <f t="shared" si="8"/>
        <v>213975.00348444344</v>
      </c>
      <c r="AC66" s="7">
        <f t="shared" si="9"/>
        <v>1443.54</v>
      </c>
      <c r="AD66" s="7">
        <f>2205*AB66/area!F16/2.47</f>
        <v>49.393496865935425</v>
      </c>
      <c r="AE66" s="7">
        <f>2205*AC66/area!F16/2.47</f>
        <v>0.33322344808858118</v>
      </c>
      <c r="AG66">
        <f>CANSIM!JX18/CANSIM!JB18</f>
        <v>1.434997528423134</v>
      </c>
      <c r="AH66">
        <f>CANSIM!KO18/CANSIM!JS18</f>
        <v>2.1227799227799227</v>
      </c>
    </row>
    <row r="67" spans="1:34" x14ac:dyDescent="0.2">
      <c r="A67" s="7">
        <f t="shared" si="2"/>
        <v>1978</v>
      </c>
      <c r="B67" s="7">
        <f t="shared" ref="B67:Y67" si="17">IF(ISNUMBER(B17),B$55*B17/1000,"")</f>
        <v>38871</v>
      </c>
      <c r="C67" s="7">
        <f t="shared" si="17"/>
        <v>0</v>
      </c>
      <c r="D67" s="7">
        <f t="shared" si="17"/>
        <v>393.96</v>
      </c>
      <c r="E67" s="7">
        <f t="shared" si="17"/>
        <v>0</v>
      </c>
      <c r="F67" s="7">
        <f t="shared" si="5"/>
        <v>19522.974377076956</v>
      </c>
      <c r="G67" s="7" t="str">
        <f t="shared" si="17"/>
        <v/>
      </c>
      <c r="H67" s="7" t="str">
        <f t="shared" si="17"/>
        <v/>
      </c>
      <c r="I67" s="7" t="str">
        <f t="shared" si="17"/>
        <v/>
      </c>
      <c r="J67" s="7">
        <f t="shared" si="17"/>
        <v>1767.6</v>
      </c>
      <c r="K67" s="7">
        <f t="shared" si="17"/>
        <v>1778.7000000000003</v>
      </c>
      <c r="L67" s="7">
        <f t="shared" si="17"/>
        <v>0</v>
      </c>
      <c r="M67" s="7">
        <f t="shared" si="17"/>
        <v>14287.5</v>
      </c>
      <c r="N67" s="7">
        <f t="shared" si="17"/>
        <v>0</v>
      </c>
      <c r="O67" s="7">
        <f t="shared" si="17"/>
        <v>3489.75</v>
      </c>
      <c r="P67" s="7">
        <f t="shared" si="17"/>
        <v>1210.1119999999999</v>
      </c>
      <c r="Q67" s="7">
        <f t="shared" si="17"/>
        <v>15168</v>
      </c>
      <c r="R67" s="7">
        <f t="shared" si="17"/>
        <v>2030.7760000000001</v>
      </c>
      <c r="S67" s="7">
        <f t="shared" si="17"/>
        <v>2485</v>
      </c>
      <c r="T67" s="7">
        <f t="shared" si="17"/>
        <v>0</v>
      </c>
      <c r="U67" s="7">
        <f t="shared" si="17"/>
        <v>0</v>
      </c>
      <c r="V67" s="7">
        <f t="shared" si="17"/>
        <v>706.61</v>
      </c>
      <c r="W67" s="7">
        <f t="shared" si="17"/>
        <v>3110.4</v>
      </c>
      <c r="X67" s="7">
        <f t="shared" si="17"/>
        <v>51304.5</v>
      </c>
      <c r="Y67" s="7">
        <f t="shared" si="17"/>
        <v>0</v>
      </c>
      <c r="Z67" s="7">
        <f t="shared" si="6"/>
        <v>67152.04564949128</v>
      </c>
      <c r="AA67" s="7">
        <f t="shared" si="7"/>
        <v>986.84807256235831</v>
      </c>
      <c r="AB67" s="7">
        <f t="shared" si="8"/>
        <v>224265.7760991306</v>
      </c>
      <c r="AC67" s="7">
        <f t="shared" si="9"/>
        <v>2030.7760000000001</v>
      </c>
      <c r="AD67" s="7">
        <f>2205*AB67/area!F17/2.47</f>
        <v>49.241519086136144</v>
      </c>
      <c r="AE67" s="7">
        <f>2205*AC67/area!F17/2.47</f>
        <v>0.44589280140303528</v>
      </c>
      <c r="AG67">
        <f>CANSIM!JX19/CANSIM!JB19</f>
        <v>1.3610261237938339</v>
      </c>
      <c r="AH67">
        <f>CANSIM!KO19/CANSIM!JS19</f>
        <v>2.0574127906976742</v>
      </c>
    </row>
    <row r="68" spans="1:34" x14ac:dyDescent="0.2">
      <c r="A68" s="7">
        <f t="shared" si="2"/>
        <v>1979</v>
      </c>
      <c r="B68" s="7">
        <f t="shared" ref="B68:Y68" si="18">IF(ISNUMBER(B18),B$55*B18/1000,"")</f>
        <v>26523</v>
      </c>
      <c r="C68" s="7">
        <f t="shared" si="18"/>
        <v>0</v>
      </c>
      <c r="D68" s="7">
        <f t="shared" si="18"/>
        <v>145.72499999999999</v>
      </c>
      <c r="E68" s="7">
        <f t="shared" si="18"/>
        <v>0</v>
      </c>
      <c r="F68" s="7">
        <f t="shared" si="5"/>
        <v>19561.06284019769</v>
      </c>
      <c r="G68" s="7" t="str">
        <f t="shared" si="18"/>
        <v/>
      </c>
      <c r="H68" s="7" t="str">
        <f t="shared" si="18"/>
        <v/>
      </c>
      <c r="I68" s="7" t="str">
        <f t="shared" si="18"/>
        <v/>
      </c>
      <c r="J68" s="7">
        <f t="shared" si="18"/>
        <v>2377.1999999999998</v>
      </c>
      <c r="K68" s="7">
        <f t="shared" si="18"/>
        <v>1602.3</v>
      </c>
      <c r="L68" s="7">
        <f t="shared" si="18"/>
        <v>0</v>
      </c>
      <c r="M68" s="7">
        <f t="shared" si="18"/>
        <v>20002.5</v>
      </c>
      <c r="N68" s="7">
        <f t="shared" si="18"/>
        <v>0</v>
      </c>
      <c r="O68" s="7">
        <f t="shared" si="18"/>
        <v>2709</v>
      </c>
      <c r="P68" s="7">
        <f t="shared" si="18"/>
        <v>396.41599999999994</v>
      </c>
      <c r="Q68" s="7">
        <f t="shared" si="18"/>
        <v>7392</v>
      </c>
      <c r="R68" s="7">
        <f t="shared" si="18"/>
        <v>2030.7760000000001</v>
      </c>
      <c r="S68" s="7">
        <f t="shared" si="18"/>
        <v>1990</v>
      </c>
      <c r="T68" s="7">
        <f t="shared" si="18"/>
        <v>0</v>
      </c>
      <c r="U68" s="7">
        <f t="shared" si="18"/>
        <v>0</v>
      </c>
      <c r="V68" s="7">
        <f t="shared" si="18"/>
        <v>475.38</v>
      </c>
      <c r="W68" s="7">
        <f t="shared" si="18"/>
        <v>5634.9</v>
      </c>
      <c r="X68" s="7">
        <f t="shared" si="18"/>
        <v>46000.5</v>
      </c>
      <c r="Y68" s="7">
        <f t="shared" si="18"/>
        <v>0</v>
      </c>
      <c r="Z68" s="7">
        <f t="shared" si="6"/>
        <v>49016.773180971992</v>
      </c>
      <c r="AA68" s="7">
        <f t="shared" si="7"/>
        <v>902.09523809523807</v>
      </c>
      <c r="AB68" s="7">
        <f t="shared" si="8"/>
        <v>186759.62825926492</v>
      </c>
      <c r="AC68" s="7">
        <f t="shared" si="9"/>
        <v>2030.7760000000001</v>
      </c>
      <c r="AD68" s="7">
        <f>2205*AB68/area!F18/2.47</f>
        <v>41.33066047809605</v>
      </c>
      <c r="AE68" s="7">
        <f>2205*AC68/area!F18/2.47</f>
        <v>0.44941893569496411</v>
      </c>
      <c r="AG68">
        <f>CANSIM!JX20/CANSIM!JB20</f>
        <v>1.0378912685337727</v>
      </c>
      <c r="AH68">
        <f>CANSIM!KO20/CANSIM!JS20</f>
        <v>1.6812191103789127</v>
      </c>
    </row>
    <row r="69" spans="1:34" x14ac:dyDescent="0.2">
      <c r="A69" s="7">
        <f t="shared" si="2"/>
        <v>1980</v>
      </c>
      <c r="B69" s="7">
        <f t="shared" ref="B69:Y69" si="19">IF(ISNUMBER(B19),B$55*B19/1000,"")</f>
        <v>32928</v>
      </c>
      <c r="C69" s="7">
        <f t="shared" si="19"/>
        <v>0</v>
      </c>
      <c r="D69" s="7">
        <f t="shared" si="19"/>
        <v>116.58</v>
      </c>
      <c r="E69" s="7">
        <f t="shared" si="19"/>
        <v>0</v>
      </c>
      <c r="F69" s="7">
        <f t="shared" si="5"/>
        <v>10256.225147235094</v>
      </c>
      <c r="G69" s="7" t="str">
        <f t="shared" si="19"/>
        <v/>
      </c>
      <c r="H69" s="7" t="str">
        <f t="shared" si="19"/>
        <v/>
      </c>
      <c r="I69" s="7" t="str">
        <f t="shared" si="19"/>
        <v/>
      </c>
      <c r="J69" s="7">
        <f t="shared" si="19"/>
        <v>2286</v>
      </c>
      <c r="K69" s="7">
        <f t="shared" si="19"/>
        <v>1866.9000000000003</v>
      </c>
      <c r="L69" s="7">
        <f t="shared" si="19"/>
        <v>0</v>
      </c>
      <c r="M69" s="7">
        <f t="shared" si="19"/>
        <v>9486</v>
      </c>
      <c r="N69" s="7">
        <f t="shared" si="19"/>
        <v>0</v>
      </c>
      <c r="O69" s="7">
        <f t="shared" si="19"/>
        <v>1975.5</v>
      </c>
      <c r="P69" s="7">
        <f t="shared" si="19"/>
        <v>680.16639999999995</v>
      </c>
      <c r="Q69" s="7">
        <f t="shared" si="19"/>
        <v>6672</v>
      </c>
      <c r="R69" s="7">
        <f t="shared" si="19"/>
        <v>1924.72</v>
      </c>
      <c r="S69" s="7">
        <f t="shared" si="19"/>
        <v>1875</v>
      </c>
      <c r="T69" s="7">
        <f t="shared" si="19"/>
        <v>0</v>
      </c>
      <c r="U69" s="7">
        <f t="shared" si="19"/>
        <v>0</v>
      </c>
      <c r="V69" s="7">
        <f t="shared" si="19"/>
        <v>446.12</v>
      </c>
      <c r="W69" s="7">
        <f t="shared" si="19"/>
        <v>4287.6000000000004</v>
      </c>
      <c r="X69" s="7">
        <f t="shared" si="19"/>
        <v>26539.5</v>
      </c>
      <c r="Y69" s="7">
        <f t="shared" si="19"/>
        <v>0</v>
      </c>
      <c r="Z69" s="7">
        <f t="shared" si="6"/>
        <v>46133.03494199102</v>
      </c>
      <c r="AA69" s="7">
        <f t="shared" si="7"/>
        <v>914.4308390022677</v>
      </c>
      <c r="AB69" s="7">
        <f t="shared" si="8"/>
        <v>148387.77732822837</v>
      </c>
      <c r="AC69" s="7">
        <f t="shared" si="9"/>
        <v>1924.72</v>
      </c>
      <c r="AD69" s="7">
        <f>2205*AB69/area!F19/2.47</f>
        <v>33.552372027595709</v>
      </c>
      <c r="AE69" s="7">
        <f>2205*AC69/area!F19/2.47</f>
        <v>0.43520377925809739</v>
      </c>
      <c r="AG69">
        <f>CANSIM!JX21/CANSIM!JB21</f>
        <v>0.9107198022860673</v>
      </c>
      <c r="AH69">
        <f>CANSIM!KO21/CANSIM!JS21</f>
        <v>1.4258982035928143</v>
      </c>
    </row>
    <row r="70" spans="1:34" x14ac:dyDescent="0.2">
      <c r="A70" s="7">
        <f t="shared" si="2"/>
        <v>1981</v>
      </c>
      <c r="B70" s="7">
        <f t="shared" ref="B70:Y70" si="20">IF(ISNUMBER(B20),B$55*B20/1000,"")</f>
        <v>48930</v>
      </c>
      <c r="C70" s="7">
        <f t="shared" si="20"/>
        <v>0</v>
      </c>
      <c r="D70" s="7">
        <f t="shared" si="20"/>
        <v>306.19</v>
      </c>
      <c r="E70" s="7">
        <f t="shared" si="20"/>
        <v>0</v>
      </c>
      <c r="F70" s="7">
        <f t="shared" si="5"/>
        <v>10407.136193410211</v>
      </c>
      <c r="G70" s="7" t="str">
        <f t="shared" si="20"/>
        <v/>
      </c>
      <c r="H70" s="7" t="str">
        <f t="shared" si="20"/>
        <v/>
      </c>
      <c r="I70" s="7" t="str">
        <f t="shared" si="20"/>
        <v/>
      </c>
      <c r="J70" s="7">
        <f t="shared" si="20"/>
        <v>5181.6000000000004</v>
      </c>
      <c r="K70" s="7">
        <f t="shared" si="20"/>
        <v>1734.6000000000001</v>
      </c>
      <c r="L70" s="7">
        <f t="shared" si="20"/>
        <v>0</v>
      </c>
      <c r="M70" s="7">
        <f t="shared" si="20"/>
        <v>11772</v>
      </c>
      <c r="N70" s="7">
        <f t="shared" si="20"/>
        <v>619.20000000000005</v>
      </c>
      <c r="O70" s="7">
        <f t="shared" si="20"/>
        <v>2479.5</v>
      </c>
      <c r="P70" s="7">
        <f t="shared" si="20"/>
        <v>797.00479999999993</v>
      </c>
      <c r="Q70" s="7">
        <f t="shared" si="20"/>
        <v>11112</v>
      </c>
      <c r="R70" s="7">
        <f t="shared" si="20"/>
        <v>3101.1559999999999</v>
      </c>
      <c r="S70" s="7">
        <f t="shared" si="20"/>
        <v>4377.5</v>
      </c>
      <c r="T70" s="7">
        <f t="shared" si="20"/>
        <v>0</v>
      </c>
      <c r="U70" s="7">
        <f t="shared" si="20"/>
        <v>0</v>
      </c>
      <c r="V70" s="7">
        <f t="shared" si="20"/>
        <v>645.42999999999995</v>
      </c>
      <c r="W70" s="7">
        <f t="shared" si="20"/>
        <v>4287.6000000000004</v>
      </c>
      <c r="X70" s="7">
        <f t="shared" si="20"/>
        <v>44226</v>
      </c>
      <c r="Y70" s="7">
        <f t="shared" si="20"/>
        <v>0</v>
      </c>
      <c r="Z70" s="7">
        <f t="shared" si="6"/>
        <v>78761.628510298498</v>
      </c>
      <c r="AA70" s="7">
        <f t="shared" si="7"/>
        <v>997.15192743764169</v>
      </c>
      <c r="AB70" s="7">
        <f t="shared" si="8"/>
        <v>229735.69743114634</v>
      </c>
      <c r="AC70" s="7">
        <f t="shared" si="9"/>
        <v>3101.1559999999999</v>
      </c>
      <c r="AD70" s="7">
        <f>2205*AB70/area!F20/2.47</f>
        <v>47.644433210483037</v>
      </c>
      <c r="AE70" s="7">
        <f>2205*AC70/area!F20/2.47</f>
        <v>0.64314262680736178</v>
      </c>
      <c r="AG70">
        <f>CANSIM!JX22/CANSIM!JB22</f>
        <v>1.2611202635914334</v>
      </c>
      <c r="AH70">
        <f>CANSIM!KO22/CANSIM!JS22</f>
        <v>2.107864883706192</v>
      </c>
    </row>
    <row r="71" spans="1:34" x14ac:dyDescent="0.2">
      <c r="A71" s="7">
        <f t="shared" si="2"/>
        <v>1982</v>
      </c>
      <c r="B71" s="7">
        <f t="shared" ref="B71:Y71" si="21">IF(ISNUMBER(B21),B$55*B21/1000,"")</f>
        <v>49833</v>
      </c>
      <c r="C71" s="7">
        <f t="shared" si="21"/>
        <v>0</v>
      </c>
      <c r="D71" s="7">
        <f t="shared" si="21"/>
        <v>145.72499999999999</v>
      </c>
      <c r="E71" s="7">
        <f t="shared" si="21"/>
        <v>0</v>
      </c>
      <c r="F71" s="7">
        <f t="shared" si="5"/>
        <v>13660.039125581396</v>
      </c>
      <c r="G71" s="7" t="str">
        <f t="shared" si="21"/>
        <v/>
      </c>
      <c r="H71" s="7" t="str">
        <f t="shared" si="21"/>
        <v/>
      </c>
      <c r="I71" s="7" t="str">
        <f t="shared" si="21"/>
        <v/>
      </c>
      <c r="J71" s="7">
        <f t="shared" si="21"/>
        <v>3048</v>
      </c>
      <c r="K71" s="7">
        <f t="shared" si="21"/>
        <v>2356.9</v>
      </c>
      <c r="L71" s="7">
        <f t="shared" si="21"/>
        <v>0</v>
      </c>
      <c r="M71" s="7">
        <f t="shared" si="21"/>
        <v>19660.5</v>
      </c>
      <c r="N71" s="7">
        <f t="shared" si="21"/>
        <v>747.16800000000001</v>
      </c>
      <c r="O71" s="7">
        <f t="shared" si="21"/>
        <v>2938.5</v>
      </c>
      <c r="P71" s="7">
        <f t="shared" si="21"/>
        <v>446.48959999999994</v>
      </c>
      <c r="Q71" s="7">
        <f t="shared" si="21"/>
        <v>12576</v>
      </c>
      <c r="R71" s="7">
        <f t="shared" si="21"/>
        <v>3207.212</v>
      </c>
      <c r="S71" s="7">
        <f t="shared" si="21"/>
        <v>5327.5</v>
      </c>
      <c r="T71" s="7">
        <f t="shared" si="21"/>
        <v>0</v>
      </c>
      <c r="U71" s="7">
        <f t="shared" si="21"/>
        <v>0</v>
      </c>
      <c r="V71" s="7">
        <f t="shared" si="21"/>
        <v>707.37</v>
      </c>
      <c r="W71" s="7">
        <f t="shared" si="21"/>
        <v>2357.1</v>
      </c>
      <c r="X71" s="7">
        <f t="shared" si="21"/>
        <v>44226</v>
      </c>
      <c r="Y71" s="7">
        <f t="shared" si="21"/>
        <v>0</v>
      </c>
      <c r="Z71" s="7">
        <f t="shared" si="6"/>
        <v>87123.929843431528</v>
      </c>
      <c r="AA71" s="7">
        <f t="shared" si="7"/>
        <v>855.51020408163265</v>
      </c>
      <c r="AB71" s="7">
        <f t="shared" si="8"/>
        <v>249216.94377309454</v>
      </c>
      <c r="AC71" s="7">
        <f t="shared" si="9"/>
        <v>3207.212</v>
      </c>
      <c r="AD71" s="7">
        <f>2205*AB71/area!F21/2.47</f>
        <v>51.284581927602311</v>
      </c>
      <c r="AE71" s="7">
        <f>2205*AC71/area!F21/2.47</f>
        <v>0.65998934134648746</v>
      </c>
      <c r="AG71">
        <f>CANSIM!JX23/CANSIM!JB23</f>
        <v>1.1604651162790698</v>
      </c>
      <c r="AH71">
        <f>CANSIM!KO23/CANSIM!JS23</f>
        <v>2.2858378111296398</v>
      </c>
    </row>
    <row r="72" spans="1:34" x14ac:dyDescent="0.2">
      <c r="A72" s="7">
        <f t="shared" si="2"/>
        <v>1983</v>
      </c>
      <c r="B72" s="7">
        <f t="shared" ref="B72:Y72" si="22">IF(ISNUMBER(B22),B$55*B22/1000,"")</f>
        <v>33369</v>
      </c>
      <c r="C72" s="7">
        <f t="shared" si="22"/>
        <v>0</v>
      </c>
      <c r="D72" s="7">
        <f t="shared" si="22"/>
        <v>160.13</v>
      </c>
      <c r="E72" s="7">
        <f t="shared" si="22"/>
        <v>0</v>
      </c>
      <c r="F72" s="7">
        <f t="shared" si="5"/>
        <v>13699.864161458334</v>
      </c>
      <c r="G72" s="7" t="str">
        <f t="shared" si="22"/>
        <v/>
      </c>
      <c r="H72" s="7" t="str">
        <f t="shared" si="22"/>
        <v/>
      </c>
      <c r="I72" s="7" t="str">
        <f t="shared" si="22"/>
        <v/>
      </c>
      <c r="J72" s="7">
        <f t="shared" si="22"/>
        <v>2616</v>
      </c>
      <c r="K72" s="7">
        <f t="shared" si="22"/>
        <v>1509.2</v>
      </c>
      <c r="L72" s="7">
        <f t="shared" si="22"/>
        <v>0</v>
      </c>
      <c r="M72" s="7">
        <f t="shared" si="22"/>
        <v>13365</v>
      </c>
      <c r="N72" s="7">
        <f t="shared" si="22"/>
        <v>466.464</v>
      </c>
      <c r="O72" s="7">
        <f t="shared" si="22"/>
        <v>2205</v>
      </c>
      <c r="P72" s="7">
        <f t="shared" si="22"/>
        <v>484.04479999999995</v>
      </c>
      <c r="Q72" s="7">
        <f t="shared" si="22"/>
        <v>9624</v>
      </c>
      <c r="R72" s="7">
        <f t="shared" si="22"/>
        <v>2671.04</v>
      </c>
      <c r="S72" s="7">
        <f t="shared" si="22"/>
        <v>4075</v>
      </c>
      <c r="T72" s="7">
        <f t="shared" si="22"/>
        <v>0</v>
      </c>
      <c r="U72" s="7">
        <f t="shared" si="22"/>
        <v>0</v>
      </c>
      <c r="V72" s="7">
        <f t="shared" si="22"/>
        <v>665.38</v>
      </c>
      <c r="W72" s="7">
        <f t="shared" si="22"/>
        <v>1101.5999999999999</v>
      </c>
      <c r="X72" s="7">
        <f t="shared" si="22"/>
        <v>42451.5</v>
      </c>
      <c r="Y72" s="7">
        <f t="shared" si="22"/>
        <v>0</v>
      </c>
      <c r="Z72" s="7">
        <f t="shared" si="6"/>
        <v>81492.309536910063</v>
      </c>
      <c r="AA72" s="7">
        <f t="shared" si="7"/>
        <v>858.84807256235831</v>
      </c>
      <c r="AB72" s="7">
        <f t="shared" si="8"/>
        <v>210814.38057093078</v>
      </c>
      <c r="AC72" s="7">
        <f t="shared" si="9"/>
        <v>2671.04</v>
      </c>
      <c r="AD72" s="7">
        <f>2205*AB72/area!F22/2.47</f>
        <v>42.768728152904153</v>
      </c>
      <c r="AE72" s="7">
        <f>2205*AC72/area!F22/2.47</f>
        <v>0.54188420797554104</v>
      </c>
      <c r="AG72">
        <f>CANSIM!JX24/CANSIM!JB24</f>
        <v>1.0338541666666667</v>
      </c>
      <c r="AH72">
        <f>CANSIM!KO24/CANSIM!JS24</f>
        <v>1.8322050290135397</v>
      </c>
    </row>
    <row r="73" spans="1:34" x14ac:dyDescent="0.2">
      <c r="A73" s="7">
        <f t="shared" si="2"/>
        <v>1984</v>
      </c>
      <c r="B73" s="7">
        <f t="shared" ref="B73:Y73" si="23">IF(ISNUMBER(B23),B$55*B23/1000,"")</f>
        <v>40698</v>
      </c>
      <c r="C73" s="7">
        <f t="shared" si="23"/>
        <v>0</v>
      </c>
      <c r="D73" s="7">
        <f t="shared" si="23"/>
        <v>87.77</v>
      </c>
      <c r="E73" s="7">
        <f t="shared" si="23"/>
        <v>0</v>
      </c>
      <c r="F73" s="7">
        <f t="shared" si="5"/>
        <v>18666.113053497942</v>
      </c>
      <c r="G73" s="7" t="str">
        <f t="shared" si="23"/>
        <v/>
      </c>
      <c r="H73" s="7" t="str">
        <f t="shared" si="23"/>
        <v/>
      </c>
      <c r="I73" s="7" t="str">
        <f t="shared" si="23"/>
        <v/>
      </c>
      <c r="J73" s="7">
        <f t="shared" si="23"/>
        <v>2832</v>
      </c>
      <c r="K73" s="7">
        <f t="shared" si="23"/>
        <v>1200.5</v>
      </c>
      <c r="L73" s="7">
        <f t="shared" si="23"/>
        <v>0</v>
      </c>
      <c r="M73" s="7">
        <f t="shared" si="23"/>
        <v>19755</v>
      </c>
      <c r="N73" s="7">
        <f t="shared" si="23"/>
        <v>561.40800000000002</v>
      </c>
      <c r="O73" s="7">
        <f t="shared" si="23"/>
        <v>2340</v>
      </c>
      <c r="P73" s="7">
        <f t="shared" si="23"/>
        <v>567.50079999999991</v>
      </c>
      <c r="Q73" s="7">
        <f t="shared" si="23"/>
        <v>10368</v>
      </c>
      <c r="R73" s="7">
        <f t="shared" si="23"/>
        <v>3205.248</v>
      </c>
      <c r="S73" s="7">
        <f t="shared" si="23"/>
        <v>4895</v>
      </c>
      <c r="T73" s="7">
        <f t="shared" si="23"/>
        <v>0</v>
      </c>
      <c r="U73" s="7">
        <f t="shared" si="23"/>
        <v>0</v>
      </c>
      <c r="V73" s="7">
        <f t="shared" si="23"/>
        <v>630.79999999999995</v>
      </c>
      <c r="W73" s="7">
        <f t="shared" si="23"/>
        <v>2143.8000000000002</v>
      </c>
      <c r="X73" s="7">
        <f t="shared" si="23"/>
        <v>40696.5</v>
      </c>
      <c r="Y73" s="7">
        <f t="shared" si="23"/>
        <v>0</v>
      </c>
      <c r="Z73" s="7">
        <f t="shared" si="6"/>
        <v>88708.70566963857</v>
      </c>
      <c r="AA73" s="7">
        <f t="shared" si="7"/>
        <v>915.4467120181406</v>
      </c>
      <c r="AB73" s="7">
        <f t="shared" si="8"/>
        <v>238271.79223515463</v>
      </c>
      <c r="AC73" s="7">
        <f t="shared" si="9"/>
        <v>3205.248</v>
      </c>
      <c r="AD73" s="7">
        <f>2205*AB73/area!F23/2.47</f>
        <v>46.142571299867605</v>
      </c>
      <c r="AE73" s="7">
        <f>2205*AC73/area!F23/2.47</f>
        <v>0.62071293872585021</v>
      </c>
      <c r="AG73">
        <f>CANSIM!JX25/CANSIM!JB25</f>
        <v>1.1193415637860082</v>
      </c>
      <c r="AH73">
        <f>CANSIM!KO25/CANSIM!JS25</f>
        <v>2.0776704419276038</v>
      </c>
    </row>
    <row r="74" spans="1:34" x14ac:dyDescent="0.2">
      <c r="A74" s="7">
        <f t="shared" si="2"/>
        <v>1985</v>
      </c>
      <c r="B74" s="7">
        <f t="shared" ref="B74:Y74" si="24">IF(ISNUMBER(B24),B$55*B24/1000,"")</f>
        <v>53046</v>
      </c>
      <c r="C74" s="7">
        <f t="shared" si="24"/>
        <v>0</v>
      </c>
      <c r="D74" s="7">
        <f t="shared" si="24"/>
        <v>71.69</v>
      </c>
      <c r="E74" s="7">
        <f t="shared" si="24"/>
        <v>0</v>
      </c>
      <c r="F74" s="7">
        <f t="shared" si="5"/>
        <v>21136.296419753086</v>
      </c>
      <c r="G74" s="7" t="str">
        <f t="shared" si="24"/>
        <v/>
      </c>
      <c r="H74" s="7" t="str">
        <f t="shared" si="24"/>
        <v/>
      </c>
      <c r="I74" s="7" t="str">
        <f t="shared" si="24"/>
        <v/>
      </c>
      <c r="J74" s="7">
        <f t="shared" si="24"/>
        <v>912</v>
      </c>
      <c r="K74" s="7">
        <f t="shared" si="24"/>
        <v>1244.5999999999999</v>
      </c>
      <c r="L74" s="7">
        <f t="shared" si="24"/>
        <v>0</v>
      </c>
      <c r="M74" s="7">
        <f t="shared" si="24"/>
        <v>25155</v>
      </c>
      <c r="N74" s="7">
        <f t="shared" si="24"/>
        <v>619.20000000000005</v>
      </c>
      <c r="O74" s="7">
        <f t="shared" si="24"/>
        <v>2520</v>
      </c>
      <c r="P74" s="7">
        <f t="shared" si="24"/>
        <v>625.91999999999985</v>
      </c>
      <c r="Q74" s="7">
        <f t="shared" si="24"/>
        <v>11856</v>
      </c>
      <c r="R74" s="7">
        <f t="shared" si="24"/>
        <v>3955.4960000000001</v>
      </c>
      <c r="S74" s="7">
        <f t="shared" si="24"/>
        <v>4182.5</v>
      </c>
      <c r="T74" s="7">
        <f t="shared" si="24"/>
        <v>0</v>
      </c>
      <c r="U74" s="7">
        <f t="shared" si="24"/>
        <v>0</v>
      </c>
      <c r="V74" s="7">
        <f t="shared" si="24"/>
        <v>551</v>
      </c>
      <c r="W74" s="7">
        <f t="shared" si="24"/>
        <v>1593</v>
      </c>
      <c r="X74" s="7">
        <f t="shared" si="24"/>
        <v>42451.5</v>
      </c>
      <c r="Y74" s="7">
        <f t="shared" si="24"/>
        <v>0</v>
      </c>
      <c r="Z74" s="7">
        <f t="shared" si="6"/>
        <v>121473.86618659874</v>
      </c>
      <c r="AA74" s="7">
        <f t="shared" si="7"/>
        <v>1174.639455782313</v>
      </c>
      <c r="AB74" s="7">
        <f t="shared" si="8"/>
        <v>292568.7080621341</v>
      </c>
      <c r="AC74" s="7">
        <f t="shared" si="9"/>
        <v>3955.4960000000001</v>
      </c>
      <c r="AD74" s="7">
        <f>2205*AB74/area!F24/2.47</f>
        <v>56.690215300536821</v>
      </c>
      <c r="AE74" s="7">
        <f>2205*AC74/area!F24/2.47</f>
        <v>0.76644532952850797</v>
      </c>
      <c r="AG74">
        <f>CANSIM!JX26/CANSIM!JB26</f>
        <v>1.5679012345679013</v>
      </c>
      <c r="AH74">
        <f>CANSIM!KO26/CANSIM!JS26</f>
        <v>2.6629299363057326</v>
      </c>
    </row>
    <row r="75" spans="1:34" x14ac:dyDescent="0.2">
      <c r="A75" s="7">
        <f t="shared" si="2"/>
        <v>1986</v>
      </c>
      <c r="B75" s="7">
        <f t="shared" ref="B75:Y75" si="25">IF(ISNUMBER(B25),B$55*B25/1000,"")</f>
        <v>38864.699999999997</v>
      </c>
      <c r="C75" s="7">
        <f t="shared" si="25"/>
        <v>0</v>
      </c>
      <c r="D75" s="7">
        <f t="shared" si="25"/>
        <v>135.34</v>
      </c>
      <c r="E75" s="7">
        <f t="shared" si="25"/>
        <v>991.61920000000009</v>
      </c>
      <c r="F75" s="7">
        <f t="shared" si="5"/>
        <v>19052.388898638423</v>
      </c>
      <c r="G75" s="7" t="str">
        <f t="shared" si="25"/>
        <v/>
      </c>
      <c r="H75" s="7" t="str">
        <f t="shared" si="25"/>
        <v/>
      </c>
      <c r="I75" s="7" t="str">
        <f t="shared" si="25"/>
        <v/>
      </c>
      <c r="J75" s="7">
        <f t="shared" si="25"/>
        <v>732</v>
      </c>
      <c r="K75" s="7">
        <f t="shared" si="25"/>
        <v>1333.78</v>
      </c>
      <c r="L75" s="7">
        <f t="shared" si="25"/>
        <v>0</v>
      </c>
      <c r="M75" s="7">
        <f t="shared" si="25"/>
        <v>24574.5</v>
      </c>
      <c r="N75" s="7">
        <f t="shared" si="25"/>
        <v>862.75199999999995</v>
      </c>
      <c r="O75" s="7">
        <f t="shared" si="25"/>
        <v>825.75</v>
      </c>
      <c r="P75" s="7">
        <f t="shared" si="25"/>
        <v>717.72159999999985</v>
      </c>
      <c r="Q75" s="7">
        <f t="shared" si="25"/>
        <v>10920</v>
      </c>
      <c r="R75" s="7">
        <f t="shared" si="25"/>
        <v>4061.5520000000001</v>
      </c>
      <c r="S75" s="7">
        <f t="shared" si="25"/>
        <v>1435</v>
      </c>
      <c r="T75" s="7">
        <f t="shared" si="25"/>
        <v>0</v>
      </c>
      <c r="U75" s="7">
        <f t="shared" si="25"/>
        <v>0</v>
      </c>
      <c r="V75" s="7">
        <f t="shared" si="25"/>
        <v>665.38</v>
      </c>
      <c r="W75" s="7">
        <f t="shared" si="25"/>
        <v>893.7</v>
      </c>
      <c r="X75" s="7">
        <f t="shared" si="25"/>
        <v>60145.8</v>
      </c>
      <c r="Y75" s="7">
        <f t="shared" si="25"/>
        <v>0</v>
      </c>
      <c r="Z75" s="7">
        <f t="shared" si="6"/>
        <v>105130.7910953501</v>
      </c>
      <c r="AA75" s="7">
        <f t="shared" si="7"/>
        <v>1118.3310657596371</v>
      </c>
      <c r="AB75" s="7">
        <f t="shared" si="8"/>
        <v>272461.10585974815</v>
      </c>
      <c r="AC75" s="7">
        <f t="shared" si="9"/>
        <v>4061.5520000000001</v>
      </c>
      <c r="AD75" s="7">
        <f>2205*AB75/area!F25/2.47</f>
        <v>54.648603366722035</v>
      </c>
      <c r="AE75" s="7">
        <f>2205*AC75/area!F25/2.47</f>
        <v>0.81464157462376163</v>
      </c>
      <c r="AG75">
        <f>CANSIM!JX27/CANSIM!JB27</f>
        <v>1.4296520423600605</v>
      </c>
      <c r="AH75">
        <f>CANSIM!KO27/CANSIM!JS27</f>
        <v>2.2346248308355472</v>
      </c>
    </row>
    <row r="76" spans="1:34" x14ac:dyDescent="0.2">
      <c r="A76" s="7">
        <f t="shared" si="2"/>
        <v>1987</v>
      </c>
      <c r="B76" s="7">
        <f t="shared" ref="B76:Y76" si="26">IF(ISNUMBER(B26),B$55*B26/1000,"")</f>
        <v>40691.699999999997</v>
      </c>
      <c r="C76" s="7">
        <f t="shared" si="26"/>
        <v>0</v>
      </c>
      <c r="D76" s="7">
        <f t="shared" si="26"/>
        <v>135.34</v>
      </c>
      <c r="E76" s="7">
        <f t="shared" si="26"/>
        <v>464.60480000000007</v>
      </c>
      <c r="F76" s="7">
        <f t="shared" si="5"/>
        <v>19032.998216560511</v>
      </c>
      <c r="G76" s="7" t="str">
        <f t="shared" si="26"/>
        <v/>
      </c>
      <c r="H76" s="7" t="str">
        <f t="shared" si="26"/>
        <v/>
      </c>
      <c r="I76" s="7" t="str">
        <f t="shared" si="26"/>
        <v/>
      </c>
      <c r="J76" s="7">
        <f t="shared" si="26"/>
        <v>1310.4000000000001</v>
      </c>
      <c r="K76" s="7">
        <f t="shared" si="26"/>
        <v>1022.6300000000001</v>
      </c>
      <c r="L76" s="7">
        <f t="shared" si="26"/>
        <v>0</v>
      </c>
      <c r="M76" s="7">
        <f t="shared" si="26"/>
        <v>17946</v>
      </c>
      <c r="N76" s="7">
        <f t="shared" si="26"/>
        <v>1535.616</v>
      </c>
      <c r="O76" s="7">
        <f t="shared" si="26"/>
        <v>825.75</v>
      </c>
      <c r="P76" s="7">
        <f t="shared" si="26"/>
        <v>321.30559999999997</v>
      </c>
      <c r="Q76" s="7">
        <f t="shared" si="26"/>
        <v>10363.200000000001</v>
      </c>
      <c r="R76" s="7">
        <f t="shared" si="26"/>
        <v>5664.1760000000004</v>
      </c>
      <c r="S76" s="7">
        <f t="shared" si="26"/>
        <v>1142.5</v>
      </c>
      <c r="T76" s="7">
        <f t="shared" si="26"/>
        <v>0</v>
      </c>
      <c r="U76" s="7">
        <f t="shared" si="26"/>
        <v>0</v>
      </c>
      <c r="V76" s="7">
        <f t="shared" si="26"/>
        <v>839.42</v>
      </c>
      <c r="W76" s="7">
        <f t="shared" si="26"/>
        <v>1201.5</v>
      </c>
      <c r="X76" s="7">
        <f t="shared" si="26"/>
        <v>56608.5</v>
      </c>
      <c r="Y76" s="7">
        <f t="shared" si="26"/>
        <v>0</v>
      </c>
      <c r="Z76" s="7">
        <f t="shared" si="6"/>
        <v>93745.702832220923</v>
      </c>
      <c r="AA76" s="7">
        <f t="shared" si="7"/>
        <v>1379.4104308390024</v>
      </c>
      <c r="AB76" s="7">
        <f t="shared" si="8"/>
        <v>254230.7538796204</v>
      </c>
      <c r="AC76" s="7">
        <f t="shared" si="9"/>
        <v>5664.1760000000004</v>
      </c>
      <c r="AD76" s="7">
        <f>2205*AB76/area!F26/2.47</f>
        <v>51.186154113307957</v>
      </c>
      <c r="AE76" s="7">
        <f>2205*AC76/area!F26/2.47</f>
        <v>1.1404103604168294</v>
      </c>
      <c r="AG76">
        <f>CANSIM!JX28/CANSIM!JB28</f>
        <v>1.4445859872611464</v>
      </c>
      <c r="AH76">
        <f>CANSIM!KO28/CANSIM!JS28</f>
        <v>2.0104957456564936</v>
      </c>
    </row>
    <row r="77" spans="1:34" x14ac:dyDescent="0.2">
      <c r="A77" s="7">
        <f t="shared" si="2"/>
        <v>1988</v>
      </c>
      <c r="B77" s="7">
        <f t="shared" ref="B77:Y77" si="27">IF(ISNUMBER(B27),B$55*B27/1000,"")</f>
        <v>23318.400000000001</v>
      </c>
      <c r="C77" s="7">
        <f t="shared" si="27"/>
        <v>0</v>
      </c>
      <c r="D77" s="7">
        <f t="shared" si="27"/>
        <v>91.79</v>
      </c>
      <c r="E77" s="7">
        <f t="shared" si="27"/>
        <v>266.9744</v>
      </c>
      <c r="F77" s="7">
        <f t="shared" si="5"/>
        <v>21990.18239382239</v>
      </c>
      <c r="G77" s="7" t="str">
        <f t="shared" si="27"/>
        <v/>
      </c>
      <c r="H77" s="7" t="str">
        <f t="shared" si="27"/>
        <v/>
      </c>
      <c r="I77" s="7" t="str">
        <f t="shared" si="27"/>
        <v/>
      </c>
      <c r="J77" s="7">
        <f t="shared" si="27"/>
        <v>1371.6</v>
      </c>
      <c r="K77" s="7">
        <f t="shared" si="27"/>
        <v>710.99</v>
      </c>
      <c r="L77" s="7">
        <f t="shared" si="27"/>
        <v>0</v>
      </c>
      <c r="M77" s="7">
        <f t="shared" si="27"/>
        <v>8113.5</v>
      </c>
      <c r="N77" s="7">
        <f t="shared" si="27"/>
        <v>301.34399999999999</v>
      </c>
      <c r="O77" s="7">
        <f t="shared" si="27"/>
        <v>366.75</v>
      </c>
      <c r="P77" s="7">
        <f t="shared" si="27"/>
        <v>250.36799999999997</v>
      </c>
      <c r="Q77" s="7">
        <f t="shared" si="27"/>
        <v>5551.2</v>
      </c>
      <c r="R77" s="7">
        <f t="shared" si="27"/>
        <v>3099.192</v>
      </c>
      <c r="S77" s="7">
        <f t="shared" si="27"/>
        <v>1397.5</v>
      </c>
      <c r="T77" s="7">
        <f t="shared" si="27"/>
        <v>0</v>
      </c>
      <c r="U77" s="7">
        <f t="shared" si="27"/>
        <v>0</v>
      </c>
      <c r="V77" s="7">
        <f t="shared" si="27"/>
        <v>430.92</v>
      </c>
      <c r="W77" s="7">
        <f t="shared" si="27"/>
        <v>1150.2</v>
      </c>
      <c r="X77" s="7">
        <f t="shared" si="27"/>
        <v>33612.15</v>
      </c>
      <c r="Y77" s="7">
        <f t="shared" si="27"/>
        <v>0</v>
      </c>
      <c r="Z77" s="7">
        <f t="shared" si="6"/>
        <v>58037.063588515826</v>
      </c>
      <c r="AA77" s="7">
        <f t="shared" si="7"/>
        <v>894.25850340136049</v>
      </c>
      <c r="AB77" s="7">
        <f t="shared" si="8"/>
        <v>160954.38288573956</v>
      </c>
      <c r="AC77" s="7">
        <f t="shared" si="9"/>
        <v>3099.192</v>
      </c>
      <c r="AD77" s="7">
        <f>2205*AB77/area!F27/2.47</f>
        <v>31.831194757563171</v>
      </c>
      <c r="AE77" s="7">
        <f>2205*AC77/area!F27/2.47</f>
        <v>0.61291269224469258</v>
      </c>
      <c r="AG77">
        <f>CANSIM!JX29/CANSIM!JB29</f>
        <v>0.98069498069498073</v>
      </c>
      <c r="AH77">
        <f>CANSIM!KO29/CANSIM!JS29</f>
        <v>1.231131100082713</v>
      </c>
    </row>
    <row r="78" spans="1:34" x14ac:dyDescent="0.2">
      <c r="A78" s="7">
        <f t="shared" si="2"/>
        <v>1989</v>
      </c>
      <c r="B78" s="7">
        <f t="shared" ref="B78:Y78" si="28">IF(ISNUMBER(B28),B$55*B28/1000,"")</f>
        <v>32461.8</v>
      </c>
      <c r="C78" s="7">
        <f t="shared" si="28"/>
        <v>0</v>
      </c>
      <c r="D78" s="7">
        <f t="shared" si="28"/>
        <v>79.06</v>
      </c>
      <c r="E78" s="7">
        <f t="shared" si="28"/>
        <v>700.37440000000015</v>
      </c>
      <c r="F78" s="7">
        <f t="shared" si="5"/>
        <v>13454.574157053008</v>
      </c>
      <c r="G78" s="7" t="str">
        <f t="shared" si="28"/>
        <v/>
      </c>
      <c r="H78" s="7" t="str">
        <f t="shared" si="28"/>
        <v/>
      </c>
      <c r="I78" s="7" t="str">
        <f t="shared" si="28"/>
        <v/>
      </c>
      <c r="J78" s="7">
        <f t="shared" si="28"/>
        <v>1371.6</v>
      </c>
      <c r="K78" s="7">
        <f t="shared" si="28"/>
        <v>888.86000000000013</v>
      </c>
      <c r="L78" s="7">
        <f t="shared" si="28"/>
        <v>0</v>
      </c>
      <c r="M78" s="7">
        <f t="shared" si="28"/>
        <v>9832.5</v>
      </c>
      <c r="N78" s="7">
        <f t="shared" si="28"/>
        <v>619.20000000000005</v>
      </c>
      <c r="O78" s="7">
        <f t="shared" si="28"/>
        <v>596.25</v>
      </c>
      <c r="P78" s="7">
        <f t="shared" si="28"/>
        <v>308.78719999999993</v>
      </c>
      <c r="Q78" s="7">
        <f t="shared" si="28"/>
        <v>7920</v>
      </c>
      <c r="R78" s="7">
        <f t="shared" si="28"/>
        <v>2781.0239999999999</v>
      </c>
      <c r="S78" s="7">
        <f t="shared" si="28"/>
        <v>4952.5</v>
      </c>
      <c r="T78" s="7">
        <f t="shared" si="28"/>
        <v>0</v>
      </c>
      <c r="U78" s="7">
        <f t="shared" si="28"/>
        <v>0</v>
      </c>
      <c r="V78" s="7">
        <f t="shared" si="28"/>
        <v>625.66999999999996</v>
      </c>
      <c r="W78" s="7">
        <f t="shared" si="28"/>
        <v>1701</v>
      </c>
      <c r="X78" s="7">
        <f t="shared" si="28"/>
        <v>51300.6</v>
      </c>
      <c r="Y78" s="7">
        <f t="shared" si="28"/>
        <v>0</v>
      </c>
      <c r="Z78" s="7">
        <f t="shared" si="6"/>
        <v>99303.378562246682</v>
      </c>
      <c r="AA78" s="7">
        <f t="shared" si="7"/>
        <v>901.22448979591843</v>
      </c>
      <c r="AB78" s="7">
        <f t="shared" si="8"/>
        <v>229798.4028090956</v>
      </c>
      <c r="AC78" s="7">
        <f t="shared" si="9"/>
        <v>2781.0239999999999</v>
      </c>
      <c r="AD78" s="7">
        <f>2205*AB78/area!F28/2.47</f>
        <v>43.698630636745783</v>
      </c>
      <c r="AE78" s="7">
        <f>2205*AC78/area!F28/2.47</f>
        <v>0.52884153711409165</v>
      </c>
      <c r="AG78">
        <f>CANSIM!JX30/CANSIM!JB30</f>
        <v>0.86612758310871518</v>
      </c>
      <c r="AH78">
        <f>CANSIM!KO30/CANSIM!JS30</f>
        <v>1.954466669789666</v>
      </c>
    </row>
    <row r="79" spans="1:34" x14ac:dyDescent="0.2">
      <c r="A79" s="7">
        <f t="shared" si="2"/>
        <v>1990</v>
      </c>
      <c r="B79" s="7">
        <f t="shared" ref="B79:Y79" si="29">IF(ISNUMBER(B29),B$55*B29/1000,"")</f>
        <v>41149.5</v>
      </c>
      <c r="C79" s="7">
        <f t="shared" si="29"/>
        <v>0</v>
      </c>
      <c r="D79" s="7">
        <f t="shared" si="29"/>
        <v>146.06</v>
      </c>
      <c r="E79" s="7">
        <f t="shared" si="29"/>
        <v>627.56320000000005</v>
      </c>
      <c r="F79" s="7">
        <f t="shared" si="5"/>
        <v>15599.104644816814</v>
      </c>
      <c r="G79" s="7" t="str">
        <f t="shared" si="29"/>
        <v/>
      </c>
      <c r="H79" s="7" t="str">
        <f t="shared" si="29"/>
        <v/>
      </c>
      <c r="I79" s="7" t="str">
        <f t="shared" si="29"/>
        <v/>
      </c>
      <c r="J79" s="7">
        <f t="shared" si="29"/>
        <v>1981.2</v>
      </c>
      <c r="K79" s="7">
        <f t="shared" si="29"/>
        <v>888.86000000000013</v>
      </c>
      <c r="L79" s="7">
        <f t="shared" si="29"/>
        <v>0</v>
      </c>
      <c r="M79" s="7">
        <f t="shared" si="29"/>
        <v>17145</v>
      </c>
      <c r="N79" s="7">
        <f t="shared" si="29"/>
        <v>1572.768</v>
      </c>
      <c r="O79" s="7">
        <f t="shared" si="29"/>
        <v>596.25</v>
      </c>
      <c r="P79" s="7">
        <f t="shared" si="29"/>
        <v>550.80959999999993</v>
      </c>
      <c r="Q79" s="7">
        <f t="shared" si="29"/>
        <v>8143.2</v>
      </c>
      <c r="R79" s="7">
        <f t="shared" si="29"/>
        <v>2887.08</v>
      </c>
      <c r="S79" s="7">
        <f t="shared" si="29"/>
        <v>3937.5</v>
      </c>
      <c r="T79" s="7">
        <f t="shared" si="29"/>
        <v>0</v>
      </c>
      <c r="U79" s="7">
        <f t="shared" si="29"/>
        <v>0</v>
      </c>
      <c r="V79" s="7">
        <f t="shared" si="29"/>
        <v>668.8</v>
      </c>
      <c r="W79" s="7">
        <f t="shared" si="29"/>
        <v>2718.9</v>
      </c>
      <c r="X79" s="7">
        <f t="shared" si="29"/>
        <v>70759.649999999994</v>
      </c>
      <c r="Y79" s="7">
        <f t="shared" si="29"/>
        <v>0</v>
      </c>
      <c r="Z79" s="7">
        <f t="shared" si="6"/>
        <v>136754.08374048152</v>
      </c>
      <c r="AA79" s="7">
        <f t="shared" si="7"/>
        <v>1231.8185941043084</v>
      </c>
      <c r="AB79" s="7">
        <f t="shared" si="8"/>
        <v>307358.14777940261</v>
      </c>
      <c r="AC79" s="7">
        <f t="shared" si="9"/>
        <v>2887.08</v>
      </c>
      <c r="AD79" s="7">
        <f>2205*AB79/area!F29/2.47</f>
        <v>59.178440187580257</v>
      </c>
      <c r="AE79" s="7">
        <f>2205*AC79/area!F29/2.47</f>
        <v>0.55587558791310754</v>
      </c>
      <c r="AG79">
        <f>CANSIM!JX31/CANSIM!JB31</f>
        <v>1.3075830729906277</v>
      </c>
      <c r="AH79">
        <f>CANSIM!KO31/CANSIM!JS31</f>
        <v>2.6680571299025164</v>
      </c>
    </row>
    <row r="80" spans="1:34" x14ac:dyDescent="0.2">
      <c r="A80" s="7">
        <f t="shared" si="2"/>
        <v>1991</v>
      </c>
      <c r="B80" s="7">
        <f t="shared" ref="B80:Y80" si="30">IF(ISNUMBER(B30),B$55*B30/1000,"")</f>
        <v>29948.1</v>
      </c>
      <c r="C80" s="7">
        <f t="shared" si="30"/>
        <v>0</v>
      </c>
      <c r="D80" s="7">
        <f t="shared" si="30"/>
        <v>116.58</v>
      </c>
      <c r="E80" s="7">
        <f t="shared" si="30"/>
        <v>253.10560000000004</v>
      </c>
      <c r="F80" s="7">
        <f t="shared" si="5"/>
        <v>26498.744473101528</v>
      </c>
      <c r="G80" s="7" t="str">
        <f t="shared" si="30"/>
        <v/>
      </c>
      <c r="H80" s="7" t="str">
        <f t="shared" si="30"/>
        <v/>
      </c>
      <c r="I80" s="7" t="str">
        <f t="shared" si="30"/>
        <v/>
      </c>
      <c r="J80" s="7">
        <f t="shared" si="30"/>
        <v>2468.4</v>
      </c>
      <c r="K80" s="7">
        <f t="shared" si="30"/>
        <v>1555.75</v>
      </c>
      <c r="L80" s="7">
        <f t="shared" si="30"/>
        <v>108.6592</v>
      </c>
      <c r="M80" s="7">
        <f t="shared" si="30"/>
        <v>14859</v>
      </c>
      <c r="N80" s="7">
        <f t="shared" si="30"/>
        <v>2641.92</v>
      </c>
      <c r="O80" s="7">
        <f t="shared" si="30"/>
        <v>688.5</v>
      </c>
      <c r="P80" s="7">
        <f t="shared" si="30"/>
        <v>371.37919999999997</v>
      </c>
      <c r="Q80" s="7">
        <f t="shared" si="30"/>
        <v>5330.4</v>
      </c>
      <c r="R80" s="7">
        <f t="shared" si="30"/>
        <v>3315.232</v>
      </c>
      <c r="S80" s="7">
        <f t="shared" si="30"/>
        <v>1525</v>
      </c>
      <c r="T80" s="7">
        <f t="shared" si="30"/>
        <v>0</v>
      </c>
      <c r="U80" s="7">
        <f t="shared" si="30"/>
        <v>0</v>
      </c>
      <c r="V80" s="7">
        <f t="shared" si="30"/>
        <v>861.84</v>
      </c>
      <c r="W80" s="7">
        <f t="shared" si="30"/>
        <v>3356.1</v>
      </c>
      <c r="X80" s="7">
        <f t="shared" si="30"/>
        <v>68991</v>
      </c>
      <c r="Y80" s="7">
        <f t="shared" si="30"/>
        <v>56.4</v>
      </c>
      <c r="Z80" s="7">
        <f t="shared" si="6"/>
        <v>113423.31459942579</v>
      </c>
      <c r="AA80" s="7">
        <f t="shared" si="7"/>
        <v>1240.8163265306123</v>
      </c>
      <c r="AB80" s="7">
        <f t="shared" si="8"/>
        <v>277610.24139905791</v>
      </c>
      <c r="AC80" s="7">
        <f t="shared" si="9"/>
        <v>3315.232</v>
      </c>
      <c r="AD80" s="7">
        <f>2205*AB80/area!F30/2.47</f>
        <v>53.455977191722098</v>
      </c>
      <c r="AE80" s="7">
        <f>2205*AC80/area!F30/2.47</f>
        <v>0.6383733009421626</v>
      </c>
      <c r="AG80">
        <f>CANSIM!JX32/CANSIM!JB32</f>
        <v>1.5678173052684647</v>
      </c>
      <c r="AH80">
        <f>CANSIM!KO32/CANSIM!JS32</f>
        <v>2.2117720038250317</v>
      </c>
    </row>
    <row r="81" spans="1:34" x14ac:dyDescent="0.2">
      <c r="A81" s="7">
        <f t="shared" si="2"/>
        <v>1992</v>
      </c>
      <c r="B81" s="7">
        <f t="shared" ref="B81:Y81" si="31">IF(ISNUMBER(B31),B$55*B31/1000,"")</f>
        <v>32919.599999999999</v>
      </c>
      <c r="C81" s="7">
        <f t="shared" si="31"/>
        <v>835</v>
      </c>
      <c r="D81" s="7">
        <f t="shared" si="31"/>
        <v>43.55</v>
      </c>
      <c r="E81" s="7">
        <f t="shared" si="31"/>
        <v>253.10560000000004</v>
      </c>
      <c r="F81" s="7">
        <f t="shared" si="5"/>
        <v>32828.475353546943</v>
      </c>
      <c r="G81" s="7" t="str">
        <f t="shared" si="31"/>
        <v/>
      </c>
      <c r="H81" s="7" t="str">
        <f t="shared" si="31"/>
        <v/>
      </c>
      <c r="I81" s="7" t="str">
        <f t="shared" si="31"/>
        <v/>
      </c>
      <c r="J81" s="7">
        <f t="shared" si="31"/>
        <v>427.2</v>
      </c>
      <c r="K81" s="7">
        <f t="shared" si="31"/>
        <v>466.97000000000008</v>
      </c>
      <c r="L81" s="7">
        <f t="shared" si="31"/>
        <v>254.93120000000002</v>
      </c>
      <c r="M81" s="7">
        <f t="shared" si="31"/>
        <v>9373.5</v>
      </c>
      <c r="N81" s="7">
        <f t="shared" si="31"/>
        <v>3277.6320000000001</v>
      </c>
      <c r="O81" s="7">
        <f t="shared" si="31"/>
        <v>573.75</v>
      </c>
      <c r="P81" s="7">
        <f t="shared" si="31"/>
        <v>146.04799999999997</v>
      </c>
      <c r="Q81" s="7">
        <f t="shared" si="31"/>
        <v>13324.8</v>
      </c>
      <c r="R81" s="7">
        <f t="shared" si="31"/>
        <v>4277.5919999999996</v>
      </c>
      <c r="S81" s="7">
        <f t="shared" si="31"/>
        <v>1650</v>
      </c>
      <c r="T81" s="7">
        <f t="shared" si="31"/>
        <v>0</v>
      </c>
      <c r="U81" s="7">
        <f t="shared" si="31"/>
        <v>0</v>
      </c>
      <c r="V81" s="7">
        <f t="shared" si="31"/>
        <v>637.83000000000004</v>
      </c>
      <c r="W81" s="7">
        <f t="shared" si="31"/>
        <v>1493.1</v>
      </c>
      <c r="X81" s="7">
        <f t="shared" si="31"/>
        <v>65806.649999999994</v>
      </c>
      <c r="Y81" s="7">
        <f t="shared" si="31"/>
        <v>65.8</v>
      </c>
      <c r="Z81" s="7">
        <f t="shared" si="6"/>
        <v>134429.90836952784</v>
      </c>
      <c r="AA81" s="7">
        <f t="shared" si="7"/>
        <v>1654.4217687074831</v>
      </c>
      <c r="AB81" s="7">
        <f t="shared" si="8"/>
        <v>304739.86429178226</v>
      </c>
      <c r="AC81" s="7">
        <f t="shared" si="9"/>
        <v>5112.5919999999996</v>
      </c>
      <c r="AD81" s="7">
        <f>2205*AB81/area!F31/2.47</f>
        <v>59.994204974779755</v>
      </c>
      <c r="AE81" s="7">
        <f>2205*AC81/area!F31/2.47</f>
        <v>1.0065171260519277</v>
      </c>
      <c r="AG81">
        <f>CANSIM!JX33/CANSIM!JB33</f>
        <v>1.5727721983102183</v>
      </c>
      <c r="AH81">
        <f>CANSIM!KO33/CANSIM!JS33</f>
        <v>2.7866705052540666</v>
      </c>
    </row>
    <row r="82" spans="1:34" x14ac:dyDescent="0.2">
      <c r="A82" s="7">
        <f t="shared" si="2"/>
        <v>1993</v>
      </c>
      <c r="B82" s="7">
        <f t="shared" ref="B82:Y82" si="32">IF(ISNUMBER(B32),B$55*B32/1000,"")</f>
        <v>26061</v>
      </c>
      <c r="C82" s="7">
        <f t="shared" si="32"/>
        <v>485</v>
      </c>
      <c r="D82" s="7">
        <f t="shared" si="32"/>
        <v>19.43</v>
      </c>
      <c r="E82" s="7">
        <f t="shared" si="32"/>
        <v>107.48320000000001</v>
      </c>
      <c r="F82" s="7">
        <f t="shared" si="5"/>
        <v>30894.91587128309</v>
      </c>
      <c r="G82" s="7" t="str">
        <f t="shared" si="32"/>
        <v/>
      </c>
      <c r="H82" s="7" t="str">
        <f t="shared" si="32"/>
        <v/>
      </c>
      <c r="I82" s="7" t="str">
        <f t="shared" si="32"/>
        <v/>
      </c>
      <c r="J82" s="7">
        <f t="shared" si="32"/>
        <v>441.6</v>
      </c>
      <c r="K82" s="7">
        <f t="shared" si="32"/>
        <v>888.86000000000013</v>
      </c>
      <c r="L82" s="7">
        <f t="shared" si="32"/>
        <v>154.63039999999998</v>
      </c>
      <c r="M82" s="7">
        <f t="shared" si="32"/>
        <v>10975.5</v>
      </c>
      <c r="N82" s="7">
        <f t="shared" si="32"/>
        <v>994.84799999999996</v>
      </c>
      <c r="O82" s="7">
        <f t="shared" si="32"/>
        <v>643.5</v>
      </c>
      <c r="P82" s="7">
        <f t="shared" si="32"/>
        <v>158.56639999999996</v>
      </c>
      <c r="Q82" s="7">
        <f t="shared" si="32"/>
        <v>11844</v>
      </c>
      <c r="R82" s="7">
        <f t="shared" si="32"/>
        <v>3366.2959999999998</v>
      </c>
      <c r="S82" s="7">
        <f t="shared" si="32"/>
        <v>1080</v>
      </c>
      <c r="T82" s="7">
        <f t="shared" si="32"/>
        <v>0</v>
      </c>
      <c r="U82" s="7">
        <f t="shared" si="32"/>
        <v>0</v>
      </c>
      <c r="V82" s="7">
        <f t="shared" si="32"/>
        <v>539.41</v>
      </c>
      <c r="W82" s="7">
        <f t="shared" si="32"/>
        <v>1274.4000000000001</v>
      </c>
      <c r="X82" s="7">
        <f t="shared" si="32"/>
        <v>57846.75</v>
      </c>
      <c r="Y82" s="7">
        <f t="shared" si="32"/>
        <v>44.65</v>
      </c>
      <c r="Z82" s="7">
        <f t="shared" si="6"/>
        <v>86915.961510273832</v>
      </c>
      <c r="AA82" s="7">
        <f t="shared" si="7"/>
        <v>1428.0272108843537</v>
      </c>
      <c r="AB82" s="7">
        <f t="shared" si="8"/>
        <v>236164.82859244125</v>
      </c>
      <c r="AC82" s="7">
        <f t="shared" si="9"/>
        <v>3851.2959999999998</v>
      </c>
      <c r="AD82" s="7">
        <f>2205*AB82/area!F32/2.47</f>
        <v>45.667962644888689</v>
      </c>
      <c r="AE82" s="7">
        <f>2205*AC82/area!F32/2.47</f>
        <v>0.74473766017857634</v>
      </c>
      <c r="AG82">
        <f>CANSIM!JX34/CANSIM!JB34</f>
        <v>1.2317718940936864</v>
      </c>
      <c r="AH82">
        <f>CANSIM!KO34/CANSIM!JS34</f>
        <v>1.8342410489157841</v>
      </c>
    </row>
    <row r="83" spans="1:34" x14ac:dyDescent="0.2">
      <c r="A83" s="7">
        <f t="shared" si="2"/>
        <v>1994</v>
      </c>
      <c r="B83" s="7">
        <f t="shared" ref="B83:Y83" si="33">IF(ISNUMBER(B33),B$55*B33/1000,"")</f>
        <v>27890.1</v>
      </c>
      <c r="C83" s="7">
        <f t="shared" si="33"/>
        <v>1700</v>
      </c>
      <c r="D83" s="7">
        <f t="shared" si="33"/>
        <v>58.29</v>
      </c>
      <c r="E83" s="7">
        <f t="shared" si="33"/>
        <v>471.53920000000005</v>
      </c>
      <c r="F83" s="7">
        <f t="shared" si="5"/>
        <v>49784.372159829982</v>
      </c>
      <c r="G83" s="7" t="str">
        <f t="shared" si="33"/>
        <v/>
      </c>
      <c r="H83" s="7" t="str">
        <f t="shared" si="33"/>
        <v/>
      </c>
      <c r="I83" s="7" t="str">
        <f t="shared" si="33"/>
        <v/>
      </c>
      <c r="J83" s="7">
        <f t="shared" si="33"/>
        <v>1401.6</v>
      </c>
      <c r="K83" s="7">
        <f t="shared" si="33"/>
        <v>1555.75</v>
      </c>
      <c r="L83" s="7">
        <f t="shared" si="33"/>
        <v>250.75200000000001</v>
      </c>
      <c r="M83" s="7">
        <f t="shared" si="33"/>
        <v>17145</v>
      </c>
      <c r="N83" s="7">
        <f t="shared" si="33"/>
        <v>2059.8719999999998</v>
      </c>
      <c r="O83" s="7">
        <f t="shared" si="33"/>
        <v>643.5</v>
      </c>
      <c r="P83" s="7">
        <f t="shared" si="33"/>
        <v>171.0848</v>
      </c>
      <c r="Q83" s="7">
        <f t="shared" si="33"/>
        <v>15916.8</v>
      </c>
      <c r="R83" s="7">
        <f t="shared" si="33"/>
        <v>6626.5360000000001</v>
      </c>
      <c r="S83" s="7">
        <f t="shared" si="33"/>
        <v>952.5</v>
      </c>
      <c r="T83" s="7">
        <f t="shared" si="33"/>
        <v>0</v>
      </c>
      <c r="U83" s="7">
        <f t="shared" si="33"/>
        <v>0</v>
      </c>
      <c r="V83" s="7">
        <f t="shared" si="33"/>
        <v>866.97</v>
      </c>
      <c r="W83" s="7">
        <f t="shared" si="33"/>
        <v>2338.1999999999998</v>
      </c>
      <c r="X83" s="7">
        <f t="shared" si="33"/>
        <v>58377.15</v>
      </c>
      <c r="Y83" s="7">
        <f t="shared" si="33"/>
        <v>119.85</v>
      </c>
      <c r="Z83" s="7">
        <f t="shared" si="6"/>
        <v>87180.8201086966</v>
      </c>
      <c r="AA83" s="7">
        <f t="shared" si="7"/>
        <v>2214.6031746031749</v>
      </c>
      <c r="AB83" s="7">
        <f t="shared" si="8"/>
        <v>277725.28944312979</v>
      </c>
      <c r="AC83" s="7">
        <f t="shared" si="9"/>
        <v>8326.5360000000001</v>
      </c>
      <c r="AD83" s="7">
        <f>2205*AB83/area!F33/2.47</f>
        <v>52.225719332148117</v>
      </c>
      <c r="AE83" s="7">
        <f>2205*AC83/area!F33/2.47</f>
        <v>1.56578946417508</v>
      </c>
      <c r="AG83">
        <f>CANSIM!JX35/CANSIM!JB35</f>
        <v>1.4683206484135614</v>
      </c>
      <c r="AH83">
        <f>CANSIM!KO35/CANSIM!JS35</f>
        <v>2.2306299782766112</v>
      </c>
    </row>
    <row r="84" spans="1:34" x14ac:dyDescent="0.2">
      <c r="A84" s="7">
        <f t="shared" si="2"/>
        <v>1995</v>
      </c>
      <c r="B84" s="7">
        <f t="shared" ref="B84:Y84" si="34">IF(ISNUMBER(B34),B$55*B34/1000,"")</f>
        <v>27890.1</v>
      </c>
      <c r="C84" s="7">
        <f t="shared" si="34"/>
        <v>2290</v>
      </c>
      <c r="D84" s="7">
        <f t="shared" si="34"/>
        <v>91.79</v>
      </c>
      <c r="E84" s="7">
        <f t="shared" si="34"/>
        <v>422.9984</v>
      </c>
      <c r="F84" s="7">
        <f t="shared" si="5"/>
        <v>41582.63538824529</v>
      </c>
      <c r="G84" s="7" t="str">
        <f t="shared" si="34"/>
        <v/>
      </c>
      <c r="H84" s="7" t="str">
        <f t="shared" si="34"/>
        <v/>
      </c>
      <c r="I84" s="7" t="str">
        <f t="shared" si="34"/>
        <v/>
      </c>
      <c r="J84" s="7">
        <f t="shared" si="34"/>
        <v>1128</v>
      </c>
      <c r="K84" s="7">
        <f t="shared" si="34"/>
        <v>1467.06</v>
      </c>
      <c r="L84" s="7">
        <f t="shared" si="34"/>
        <v>242.39359999999999</v>
      </c>
      <c r="M84" s="7">
        <f t="shared" si="34"/>
        <v>18175.5</v>
      </c>
      <c r="N84" s="7">
        <f t="shared" si="34"/>
        <v>1176.48</v>
      </c>
      <c r="O84" s="7">
        <f t="shared" si="34"/>
        <v>688.5</v>
      </c>
      <c r="P84" s="7">
        <f t="shared" si="34"/>
        <v>108.49279999999999</v>
      </c>
      <c r="Q84" s="7">
        <f t="shared" si="34"/>
        <v>14990.4</v>
      </c>
      <c r="R84" s="7">
        <f t="shared" si="34"/>
        <v>5774.16</v>
      </c>
      <c r="S84" s="7">
        <f t="shared" si="34"/>
        <v>1332.5</v>
      </c>
      <c r="T84" s="7">
        <f t="shared" si="34"/>
        <v>0</v>
      </c>
      <c r="U84" s="7">
        <f t="shared" si="34"/>
        <v>0</v>
      </c>
      <c r="V84" s="7">
        <f t="shared" si="34"/>
        <v>744.61</v>
      </c>
      <c r="W84" s="7">
        <f t="shared" si="34"/>
        <v>1174.5</v>
      </c>
      <c r="X84" s="7">
        <f t="shared" si="34"/>
        <v>40686.75</v>
      </c>
      <c r="Y84" s="7">
        <f t="shared" si="34"/>
        <v>23.5</v>
      </c>
      <c r="Z84" s="7">
        <f t="shared" si="6"/>
        <v>80622.71689522019</v>
      </c>
      <c r="AA84" s="7">
        <f t="shared" si="7"/>
        <v>1785.0340136054424</v>
      </c>
      <c r="AB84" s="7">
        <f t="shared" si="8"/>
        <v>242398.12109707089</v>
      </c>
      <c r="AC84" s="7">
        <f t="shared" si="9"/>
        <v>8064.16</v>
      </c>
      <c r="AD84" s="7">
        <f>2205*AB84/area!F34/2.47</f>
        <v>46.233803208170549</v>
      </c>
      <c r="AE84" s="7">
        <f>2205*AC84/area!F34/2.47</f>
        <v>1.5381174771148256</v>
      </c>
      <c r="AG84">
        <f>CANSIM!JX36/CANSIM!JB36</f>
        <v>1.3040705707301521</v>
      </c>
      <c r="AH84">
        <f>CANSIM!KO36/CANSIM!JS36</f>
        <v>2.1088262620006195</v>
      </c>
    </row>
    <row r="85" spans="1:34" x14ac:dyDescent="0.2">
      <c r="A85" s="7">
        <f t="shared" si="2"/>
        <v>1996</v>
      </c>
      <c r="B85" s="7">
        <f t="shared" ref="B85:Y85" si="35">IF(ISNUMBER(B35),B$55*B35/1000,"")</f>
        <v>44349.9</v>
      </c>
      <c r="C85" s="7">
        <f t="shared" si="35"/>
        <v>1930</v>
      </c>
      <c r="D85" s="7">
        <f t="shared" si="35"/>
        <v>101.84</v>
      </c>
      <c r="E85" s="7">
        <f t="shared" si="35"/>
        <v>1168.4464</v>
      </c>
      <c r="F85" s="7">
        <f t="shared" si="5"/>
        <v>35225.460433221742</v>
      </c>
      <c r="G85" s="7" t="str">
        <f t="shared" si="35"/>
        <v/>
      </c>
      <c r="H85" s="7" t="str">
        <f t="shared" si="35"/>
        <v/>
      </c>
      <c r="I85" s="7" t="str">
        <f t="shared" si="35"/>
        <v/>
      </c>
      <c r="J85" s="7">
        <f t="shared" si="35"/>
        <v>1706.4</v>
      </c>
      <c r="K85" s="7">
        <f t="shared" si="35"/>
        <v>1333.78</v>
      </c>
      <c r="L85" s="7">
        <f t="shared" si="35"/>
        <v>225.67680000000001</v>
      </c>
      <c r="M85" s="7">
        <f t="shared" si="35"/>
        <v>16119</v>
      </c>
      <c r="N85" s="7">
        <f t="shared" si="35"/>
        <v>866.88</v>
      </c>
      <c r="O85" s="7">
        <f t="shared" si="35"/>
        <v>643.5</v>
      </c>
      <c r="P85" s="7">
        <f t="shared" si="35"/>
        <v>204.46719999999999</v>
      </c>
      <c r="Q85" s="7">
        <f t="shared" si="35"/>
        <v>25353.599999999999</v>
      </c>
      <c r="R85" s="7">
        <f t="shared" si="35"/>
        <v>5184.96</v>
      </c>
      <c r="S85" s="7">
        <f t="shared" si="35"/>
        <v>1650</v>
      </c>
      <c r="T85" s="7">
        <f t="shared" si="35"/>
        <v>0</v>
      </c>
      <c r="U85" s="7">
        <f t="shared" si="35"/>
        <v>0</v>
      </c>
      <c r="V85" s="7">
        <f t="shared" si="35"/>
        <v>620.54</v>
      </c>
      <c r="W85" s="7">
        <f t="shared" si="35"/>
        <v>1017.9</v>
      </c>
      <c r="X85" s="7">
        <f t="shared" si="35"/>
        <v>56608.5</v>
      </c>
      <c r="Y85" s="7">
        <f t="shared" si="35"/>
        <v>23.5</v>
      </c>
      <c r="Z85" s="7">
        <f t="shared" si="6"/>
        <v>102030.49823665863</v>
      </c>
      <c r="AA85" s="7">
        <f t="shared" si="7"/>
        <v>2435.6281179138323</v>
      </c>
      <c r="AB85" s="7">
        <f t="shared" si="8"/>
        <v>298800.47718779423</v>
      </c>
      <c r="AC85" s="7">
        <f t="shared" si="9"/>
        <v>7114.96</v>
      </c>
      <c r="AD85" s="7">
        <f>2205*AB85/area!F35/2.47</f>
        <v>57.590451427035568</v>
      </c>
      <c r="AE85" s="7">
        <f>2205*AC85/area!F35/2.47</f>
        <v>1.3713289956621233</v>
      </c>
      <c r="AG85">
        <f>CANSIM!JX37/CANSIM!JB37</f>
        <v>1.7028534991232265</v>
      </c>
      <c r="AH85">
        <f>CANSIM!KO37/CANSIM!JS37</f>
        <v>2.57501765121205</v>
      </c>
    </row>
    <row r="86" spans="1:34" x14ac:dyDescent="0.2">
      <c r="A86" s="7">
        <f t="shared" si="2"/>
        <v>1997</v>
      </c>
      <c r="B86" s="7">
        <f t="shared" ref="B86:Y86" si="36">IF(ISNUMBER(B36),B$55*B36/1000,"")</f>
        <v>35389.199999999997</v>
      </c>
      <c r="C86" s="7">
        <f t="shared" si="36"/>
        <v>2385</v>
      </c>
      <c r="D86" s="7">
        <f t="shared" si="36"/>
        <v>65.66</v>
      </c>
      <c r="E86" s="7">
        <f t="shared" si="36"/>
        <v>318.98240000000004</v>
      </c>
      <c r="F86" s="7">
        <f t="shared" si="5"/>
        <v>49804.074508412188</v>
      </c>
      <c r="G86" s="7" t="str">
        <f t="shared" si="36"/>
        <v/>
      </c>
      <c r="H86" s="7" t="str">
        <f t="shared" si="36"/>
        <v/>
      </c>
      <c r="I86" s="7" t="str">
        <f t="shared" si="36"/>
        <v/>
      </c>
      <c r="J86" s="7">
        <f t="shared" si="36"/>
        <v>1828.8</v>
      </c>
      <c r="K86" s="7">
        <f t="shared" si="36"/>
        <v>1222.55</v>
      </c>
      <c r="L86" s="7">
        <f t="shared" si="36"/>
        <v>142.09280000000001</v>
      </c>
      <c r="M86" s="7">
        <f t="shared" si="36"/>
        <v>16002</v>
      </c>
      <c r="N86" s="7">
        <f t="shared" si="36"/>
        <v>218.78399999999999</v>
      </c>
      <c r="O86" s="7">
        <f t="shared" si="36"/>
        <v>459</v>
      </c>
      <c r="P86" s="7">
        <f t="shared" si="36"/>
        <v>262.88639999999998</v>
      </c>
      <c r="Q86" s="7">
        <f t="shared" si="36"/>
        <v>17654.400000000001</v>
      </c>
      <c r="R86" s="7">
        <f t="shared" si="36"/>
        <v>7003.6239999999998</v>
      </c>
      <c r="S86" s="7">
        <f t="shared" si="36"/>
        <v>1555</v>
      </c>
      <c r="T86" s="7">
        <f t="shared" si="36"/>
        <v>0</v>
      </c>
      <c r="U86" s="7">
        <f t="shared" si="36"/>
        <v>0</v>
      </c>
      <c r="V86" s="7">
        <f t="shared" si="36"/>
        <v>0</v>
      </c>
      <c r="W86" s="7">
        <f t="shared" si="36"/>
        <v>1285.2</v>
      </c>
      <c r="X86" s="7">
        <f t="shared" si="36"/>
        <v>28304.25</v>
      </c>
      <c r="Y86" s="7">
        <f t="shared" si="36"/>
        <v>42.3</v>
      </c>
      <c r="Z86" s="7">
        <f t="shared" si="6"/>
        <v>79266.869941452038</v>
      </c>
      <c r="AA86" s="7">
        <f t="shared" si="7"/>
        <v>2386.5759637188207</v>
      </c>
      <c r="AB86" s="7">
        <f t="shared" si="8"/>
        <v>245597.25001358305</v>
      </c>
      <c r="AC86" s="7">
        <f t="shared" si="9"/>
        <v>9388.6239999999998</v>
      </c>
      <c r="AD86" s="7">
        <f>2205*AB86/area!F36/2.47</f>
        <v>46.833442496219135</v>
      </c>
      <c r="AE86" s="7">
        <f>2205*AC86/area!F36/2.47</f>
        <v>1.7903359349435088</v>
      </c>
      <c r="AG86">
        <f>CANSIM!JX38/CANSIM!JB38</f>
        <v>1.5740273396424815</v>
      </c>
      <c r="AH86">
        <f>CANSIM!KO38/CANSIM!JS38</f>
        <v>2.1336135524137054</v>
      </c>
    </row>
    <row r="87" spans="1:34" x14ac:dyDescent="0.2">
      <c r="A87" s="7">
        <f t="shared" si="2"/>
        <v>1998</v>
      </c>
      <c r="B87" s="7">
        <f t="shared" ref="B87:Y87" si="37">IF(ISNUMBER(B37),B$55*B37/1000,"")</f>
        <v>34246.800000000003</v>
      </c>
      <c r="C87" s="7">
        <f t="shared" si="37"/>
        <v>3605</v>
      </c>
      <c r="D87" s="7">
        <f t="shared" si="37"/>
        <v>73.03</v>
      </c>
      <c r="E87" s="7">
        <f t="shared" si="37"/>
        <v>863.33280000000002</v>
      </c>
      <c r="F87" s="7">
        <f t="shared" si="5"/>
        <v>59749.237730267909</v>
      </c>
      <c r="G87" s="7" t="str">
        <f t="shared" si="37"/>
        <v/>
      </c>
      <c r="H87" s="7" t="str">
        <f t="shared" si="37"/>
        <v/>
      </c>
      <c r="I87" s="7" t="str">
        <f t="shared" si="37"/>
        <v/>
      </c>
      <c r="J87" s="7">
        <f t="shared" si="37"/>
        <v>2590.8000000000002</v>
      </c>
      <c r="K87" s="7">
        <f t="shared" si="37"/>
        <v>2222.64</v>
      </c>
      <c r="L87" s="7">
        <f t="shared" si="37"/>
        <v>430.45760000000001</v>
      </c>
      <c r="M87" s="7">
        <f t="shared" si="37"/>
        <v>16231.5</v>
      </c>
      <c r="N87" s="7">
        <f t="shared" si="37"/>
        <v>243.55199999999999</v>
      </c>
      <c r="O87" s="7">
        <f t="shared" si="37"/>
        <v>229.5</v>
      </c>
      <c r="P87" s="7">
        <f t="shared" si="37"/>
        <v>141.87519999999998</v>
      </c>
      <c r="Q87" s="7">
        <f t="shared" si="37"/>
        <v>24724.799999999999</v>
      </c>
      <c r="R87" s="7">
        <f t="shared" si="37"/>
        <v>8873.3520000000008</v>
      </c>
      <c r="S87" s="7">
        <f t="shared" si="37"/>
        <v>2920</v>
      </c>
      <c r="T87" s="7">
        <f t="shared" si="37"/>
        <v>23.299199999999999</v>
      </c>
      <c r="U87" s="7">
        <f t="shared" si="37"/>
        <v>0</v>
      </c>
      <c r="V87" s="7">
        <f t="shared" si="37"/>
        <v>0</v>
      </c>
      <c r="W87" s="7">
        <f t="shared" si="37"/>
        <v>2327.4</v>
      </c>
      <c r="X87" s="7">
        <f t="shared" si="37"/>
        <v>56165.85</v>
      </c>
      <c r="Y87" s="7">
        <f t="shared" si="37"/>
        <v>213.85</v>
      </c>
      <c r="Z87" s="7">
        <f t="shared" si="6"/>
        <v>75344.698727636001</v>
      </c>
      <c r="AA87" s="7">
        <f t="shared" si="7"/>
        <v>2472.6349206349205</v>
      </c>
      <c r="AB87" s="7">
        <f t="shared" si="8"/>
        <v>293693.61017853883</v>
      </c>
      <c r="AC87" s="7">
        <f t="shared" si="9"/>
        <v>12478.352000000001</v>
      </c>
      <c r="AD87" s="7">
        <f>2205*AB87/area!F37/2.47</f>
        <v>55.380367823582212</v>
      </c>
      <c r="AE87" s="7">
        <f>2205*AC87/area!F37/2.47</f>
        <v>2.3529818138434617</v>
      </c>
      <c r="AG87">
        <f>CANSIM!JX39/CANSIM!JB39</f>
        <v>1.6319695872556119</v>
      </c>
      <c r="AH87">
        <f>CANSIM!KO39/CANSIM!JS39</f>
        <v>2.4632392318873841</v>
      </c>
    </row>
    <row r="88" spans="1:34" x14ac:dyDescent="0.2">
      <c r="A88" s="7">
        <f t="shared" si="2"/>
        <v>1999</v>
      </c>
      <c r="B88" s="7">
        <f t="shared" ref="B88:Y88" si="38">IF(ISNUMBER(B38),B$55*B38/1000,"")</f>
        <v>25512.9</v>
      </c>
      <c r="C88" s="7">
        <f t="shared" si="38"/>
        <v>6080</v>
      </c>
      <c r="D88" s="7">
        <f t="shared" si="38"/>
        <v>58.29</v>
      </c>
      <c r="E88" s="7">
        <f t="shared" si="38"/>
        <v>263.50720000000001</v>
      </c>
      <c r="F88" s="7">
        <f t="shared" si="5"/>
        <v>56267.671450326474</v>
      </c>
      <c r="G88" s="7" t="str">
        <f t="shared" si="38"/>
        <v/>
      </c>
      <c r="H88" s="7" t="str">
        <f t="shared" si="38"/>
        <v/>
      </c>
      <c r="I88" s="7" t="str">
        <f t="shared" si="38"/>
        <v/>
      </c>
      <c r="J88" s="7">
        <f t="shared" si="38"/>
        <v>2865.6</v>
      </c>
      <c r="K88" s="7">
        <f t="shared" si="38"/>
        <v>1111.32</v>
      </c>
      <c r="L88" s="7">
        <f t="shared" si="38"/>
        <v>271.64800000000002</v>
      </c>
      <c r="M88" s="7">
        <f t="shared" si="38"/>
        <v>12231</v>
      </c>
      <c r="N88" s="7">
        <f t="shared" si="38"/>
        <v>363.26400000000001</v>
      </c>
      <c r="O88" s="7">
        <f t="shared" si="38"/>
        <v>252</v>
      </c>
      <c r="P88" s="7">
        <f t="shared" si="38"/>
        <v>79.283199999999979</v>
      </c>
      <c r="Q88" s="7">
        <f t="shared" si="38"/>
        <v>20505.599999999999</v>
      </c>
      <c r="R88" s="7">
        <f t="shared" si="38"/>
        <v>3613.76</v>
      </c>
      <c r="S88" s="7">
        <f t="shared" si="38"/>
        <v>1905</v>
      </c>
      <c r="T88" s="7">
        <f t="shared" si="38"/>
        <v>0</v>
      </c>
      <c r="U88" s="7">
        <f t="shared" si="38"/>
        <v>0</v>
      </c>
      <c r="V88" s="7">
        <f t="shared" si="38"/>
        <v>0</v>
      </c>
      <c r="W88" s="7">
        <f t="shared" si="38"/>
        <v>2238.3000000000002</v>
      </c>
      <c r="X88" s="7">
        <f t="shared" si="38"/>
        <v>61473.75</v>
      </c>
      <c r="Y88" s="7">
        <f t="shared" si="38"/>
        <v>70.5</v>
      </c>
      <c r="Z88" s="7">
        <f t="shared" si="6"/>
        <v>73862.334271527463</v>
      </c>
      <c r="AA88" s="7">
        <f t="shared" si="7"/>
        <v>2383.6734693877552</v>
      </c>
      <c r="AB88" s="7">
        <f t="shared" si="8"/>
        <v>271409.40159124171</v>
      </c>
      <c r="AC88" s="7">
        <f t="shared" si="9"/>
        <v>9693.76</v>
      </c>
      <c r="AD88" s="7">
        <f>2205*AB88/area!F38/2.47</f>
        <v>56.708755519711168</v>
      </c>
      <c r="AE88" s="7">
        <f>2205*AC88/area!F38/2.47</f>
        <v>2.0254311850798268</v>
      </c>
      <c r="AG88">
        <f>CANSIM!JX40/CANSIM!JB40</f>
        <v>1.7155198392767455</v>
      </c>
      <c r="AH88">
        <f>CANSIM!KO40/CANSIM!JS40</f>
        <v>2.4815746051701106</v>
      </c>
    </row>
    <row r="89" spans="1:34" x14ac:dyDescent="0.2">
      <c r="A89" s="7">
        <f t="shared" si="2"/>
        <v>2000</v>
      </c>
      <c r="B89" s="7">
        <f t="shared" ref="B89:Y89" si="39">IF(ISNUMBER(B39),B$55*B39/1000,"")</f>
        <v>34062</v>
      </c>
      <c r="C89" s="7">
        <f t="shared" si="39"/>
        <v>7370</v>
      </c>
      <c r="D89" s="7">
        <f t="shared" si="39"/>
        <v>65.66</v>
      </c>
      <c r="E89" s="7">
        <f t="shared" si="39"/>
        <v>596.35840000000007</v>
      </c>
      <c r="F89" s="7">
        <f t="shared" si="5"/>
        <v>49441.533805990584</v>
      </c>
      <c r="G89" s="7" t="str">
        <f t="shared" si="39"/>
        <v/>
      </c>
      <c r="H89" s="7" t="str">
        <f t="shared" si="39"/>
        <v/>
      </c>
      <c r="I89" s="7" t="str">
        <f t="shared" si="39"/>
        <v/>
      </c>
      <c r="J89" s="7">
        <f t="shared" si="39"/>
        <v>3170.4</v>
      </c>
      <c r="K89" s="7">
        <f t="shared" si="39"/>
        <v>1778.2100000000003</v>
      </c>
      <c r="L89" s="7">
        <f t="shared" si="39"/>
        <v>643.59680000000003</v>
      </c>
      <c r="M89" s="7">
        <f t="shared" si="39"/>
        <v>9256.5</v>
      </c>
      <c r="N89" s="7">
        <f t="shared" si="39"/>
        <v>664.60799999999995</v>
      </c>
      <c r="O89" s="7">
        <f t="shared" si="39"/>
        <v>414</v>
      </c>
      <c r="P89" s="7">
        <f t="shared" si="39"/>
        <v>137.70239999999998</v>
      </c>
      <c r="Q89" s="7">
        <f t="shared" si="39"/>
        <v>24391.200000000001</v>
      </c>
      <c r="R89" s="7">
        <f t="shared" si="39"/>
        <v>6304.44</v>
      </c>
      <c r="S89" s="7">
        <f t="shared" si="39"/>
        <v>1397.5</v>
      </c>
      <c r="T89" s="7">
        <f t="shared" si="39"/>
        <v>93.196799999999996</v>
      </c>
      <c r="U89" s="7">
        <f t="shared" si="39"/>
        <v>0</v>
      </c>
      <c r="V89" s="7">
        <f t="shared" si="39"/>
        <v>0</v>
      </c>
      <c r="W89" s="7">
        <f t="shared" si="39"/>
        <v>2748.6</v>
      </c>
      <c r="X89" s="7">
        <f t="shared" si="39"/>
        <v>55723.199999999997</v>
      </c>
      <c r="Y89" s="7">
        <f t="shared" si="39"/>
        <v>136.30000000000001</v>
      </c>
      <c r="Z89" s="7">
        <f t="shared" si="6"/>
        <v>98989.635979899511</v>
      </c>
      <c r="AA89" s="7">
        <f t="shared" si="7"/>
        <v>2684.8072562358275</v>
      </c>
      <c r="AB89" s="7">
        <f t="shared" si="8"/>
        <v>300069.44944212586</v>
      </c>
      <c r="AC89" s="7">
        <f t="shared" si="9"/>
        <v>13674.439999999999</v>
      </c>
      <c r="AD89" s="7">
        <f>2205*AB89/area!F39/2.47</f>
        <v>56.545518310953838</v>
      </c>
      <c r="AE89" s="7">
        <f>2205*AC89/area!F39/2.47</f>
        <v>2.5768311264261885</v>
      </c>
      <c r="AG89">
        <f>CANSIM!JX41/CANSIM!JB41</f>
        <v>1.5915703893881044</v>
      </c>
      <c r="AH89">
        <f>CANSIM!KO41/CANSIM!JS41</f>
        <v>2.7135678391959801</v>
      </c>
    </row>
    <row r="90" spans="1:34" x14ac:dyDescent="0.2">
      <c r="A90" s="7">
        <f t="shared" si="2"/>
        <v>2001</v>
      </c>
      <c r="B90" s="7">
        <f t="shared" ref="B90:Y90" si="40">IF(ISNUMBER(B40),B$55*B40/1000,"")</f>
        <v>25924.5</v>
      </c>
      <c r="C90" s="7">
        <f t="shared" si="40"/>
        <v>7990</v>
      </c>
      <c r="D90" s="7">
        <f t="shared" si="40"/>
        <v>83.75</v>
      </c>
      <c r="E90" s="7">
        <f t="shared" si="40"/>
        <v>391.79360000000003</v>
      </c>
      <c r="F90" s="7">
        <f t="shared" si="5"/>
        <v>37946.669962145112</v>
      </c>
      <c r="G90" s="7" t="str">
        <f t="shared" si="40"/>
        <v/>
      </c>
      <c r="H90" s="7" t="str">
        <f t="shared" si="40"/>
        <v/>
      </c>
      <c r="I90" s="7" t="str">
        <f t="shared" si="40"/>
        <v/>
      </c>
      <c r="J90" s="7">
        <f t="shared" si="40"/>
        <v>3002.4</v>
      </c>
      <c r="K90" s="7">
        <f t="shared" si="40"/>
        <v>2667.07</v>
      </c>
      <c r="L90" s="7">
        <f t="shared" si="40"/>
        <v>330.15679999999998</v>
      </c>
      <c r="M90" s="7">
        <f t="shared" si="40"/>
        <v>8973</v>
      </c>
      <c r="N90" s="7">
        <f t="shared" si="40"/>
        <v>140.352</v>
      </c>
      <c r="O90" s="7">
        <f t="shared" si="40"/>
        <v>321.75</v>
      </c>
      <c r="P90" s="7">
        <f t="shared" si="40"/>
        <v>212.81279999999995</v>
      </c>
      <c r="Q90" s="7">
        <f t="shared" si="40"/>
        <v>17952</v>
      </c>
      <c r="R90" s="7">
        <f t="shared" si="40"/>
        <v>5738.808</v>
      </c>
      <c r="S90" s="7">
        <f t="shared" si="40"/>
        <v>942.5</v>
      </c>
      <c r="T90" s="7">
        <f t="shared" si="40"/>
        <v>62.131200000000007</v>
      </c>
      <c r="U90" s="7">
        <f t="shared" si="40"/>
        <v>2018.5</v>
      </c>
      <c r="V90" s="7">
        <f t="shared" si="40"/>
        <v>0</v>
      </c>
      <c r="W90" s="7">
        <f t="shared" si="40"/>
        <v>2508.3000000000002</v>
      </c>
      <c r="X90" s="7">
        <f t="shared" si="40"/>
        <v>61031.1</v>
      </c>
      <c r="Y90" s="7">
        <f t="shared" si="40"/>
        <v>51.7</v>
      </c>
      <c r="Z90" s="7">
        <f t="shared" si="6"/>
        <v>81075.738878960954</v>
      </c>
      <c r="AA90" s="7">
        <f t="shared" si="7"/>
        <v>2533.2970521541952</v>
      </c>
      <c r="AB90" s="7">
        <f t="shared" si="8"/>
        <v>261898.33029326028</v>
      </c>
      <c r="AC90" s="7">
        <f t="shared" si="9"/>
        <v>15747.308000000001</v>
      </c>
      <c r="AD90" s="7">
        <f>2205*AB90/area!F40/2.47</f>
        <v>51.077123839975506</v>
      </c>
      <c r="AE90" s="7">
        <f>2205*AC90/area!F40/2.47</f>
        <v>3.071142912448479</v>
      </c>
      <c r="AG90">
        <f>CANSIM!JX42/CANSIM!JB42</f>
        <v>1.4905362776025237</v>
      </c>
      <c r="AH90">
        <f>CANSIM!KO42/CANSIM!JS42</f>
        <v>2.1682467450385539</v>
      </c>
    </row>
    <row r="91" spans="1:34" x14ac:dyDescent="0.2">
      <c r="A91" s="7">
        <f t="shared" si="2"/>
        <v>2002</v>
      </c>
      <c r="B91" s="7">
        <f t="shared" ref="B91:Y91" si="41">IF(ISNUMBER(B41),B$55*B41/1000,"")</f>
        <v>24689.7</v>
      </c>
      <c r="C91" s="7">
        <f t="shared" si="41"/>
        <v>11565</v>
      </c>
      <c r="D91" s="7">
        <f t="shared" si="41"/>
        <v>47.57</v>
      </c>
      <c r="E91" s="7">
        <f t="shared" si="41"/>
        <v>1133.7744000000002</v>
      </c>
      <c r="F91" s="7">
        <f t="shared" si="5"/>
        <v>47980.528765544193</v>
      </c>
      <c r="G91" s="7" t="str">
        <f t="shared" si="41"/>
        <v/>
      </c>
      <c r="H91" s="7" t="str">
        <f t="shared" si="41"/>
        <v/>
      </c>
      <c r="I91" s="7" t="str">
        <f t="shared" si="41"/>
        <v/>
      </c>
      <c r="J91" s="7">
        <f t="shared" si="41"/>
        <v>4419.6000000000004</v>
      </c>
      <c r="K91" s="7">
        <f t="shared" si="41"/>
        <v>1778.2100000000003</v>
      </c>
      <c r="L91" s="7">
        <f t="shared" si="41"/>
        <v>351.05279999999999</v>
      </c>
      <c r="M91" s="7">
        <f t="shared" si="41"/>
        <v>9657</v>
      </c>
      <c r="N91" s="7">
        <f t="shared" si="41"/>
        <v>0</v>
      </c>
      <c r="O91" s="7">
        <f t="shared" si="41"/>
        <v>459</v>
      </c>
      <c r="P91" s="7">
        <f t="shared" si="41"/>
        <v>417.27999999999992</v>
      </c>
      <c r="Q91" s="7">
        <f t="shared" si="41"/>
        <v>24429.599999999999</v>
      </c>
      <c r="R91" s="7">
        <f t="shared" si="41"/>
        <v>6948.6319999999996</v>
      </c>
      <c r="S91" s="7">
        <f t="shared" si="41"/>
        <v>952.5</v>
      </c>
      <c r="T91" s="7">
        <f t="shared" si="41"/>
        <v>12.944000000000001</v>
      </c>
      <c r="U91" s="7">
        <f t="shared" si="41"/>
        <v>5989.5</v>
      </c>
      <c r="V91" s="7">
        <f t="shared" si="41"/>
        <v>0</v>
      </c>
      <c r="W91" s="7">
        <f t="shared" si="41"/>
        <v>3674.7</v>
      </c>
      <c r="X91" s="7">
        <f t="shared" si="41"/>
        <v>42455.4</v>
      </c>
      <c r="Y91" s="7">
        <f t="shared" si="41"/>
        <v>58.75</v>
      </c>
      <c r="Z91" s="7">
        <f t="shared" si="6"/>
        <v>77869.18987146068</v>
      </c>
      <c r="AA91" s="7">
        <f t="shared" si="7"/>
        <v>2681.9047619047619</v>
      </c>
      <c r="AB91" s="7">
        <f t="shared" si="8"/>
        <v>267571.83659890963</v>
      </c>
      <c r="AC91" s="7">
        <f t="shared" si="9"/>
        <v>24503.131999999998</v>
      </c>
      <c r="AD91" s="7">
        <f>2205*AB91/area!F41/2.47</f>
        <v>52.061862576872535</v>
      </c>
      <c r="AE91" s="7">
        <f>2205*AC91/area!F41/2.47</f>
        <v>4.7676119695631902</v>
      </c>
      <c r="AG91">
        <f>CANSIM!JX43/CANSIM!JB43</f>
        <v>1.6681990575795886</v>
      </c>
      <c r="AH91">
        <f>CANSIM!KO43/CANSIM!JS43</f>
        <v>2.4419475655430714</v>
      </c>
    </row>
    <row r="92" spans="1:34" x14ac:dyDescent="0.2">
      <c r="A92" s="7">
        <f t="shared" si="2"/>
        <v>2003</v>
      </c>
      <c r="B92" s="7">
        <f t="shared" ref="B92:Y92" si="42">IF(ISNUMBER(B42),B$55*B42/1000,"")</f>
        <v>27661.200000000001</v>
      </c>
      <c r="C92" s="7">
        <f t="shared" si="42"/>
        <v>8275</v>
      </c>
      <c r="D92" s="7">
        <f t="shared" si="42"/>
        <v>36.18</v>
      </c>
      <c r="E92" s="7">
        <f t="shared" si="42"/>
        <v>1102.5696</v>
      </c>
      <c r="F92" s="7">
        <f t="shared" si="5"/>
        <v>58122.165692964176</v>
      </c>
      <c r="G92" s="7" t="str">
        <f t="shared" si="42"/>
        <v/>
      </c>
      <c r="H92" s="7" t="str">
        <f t="shared" si="42"/>
        <v/>
      </c>
      <c r="I92" s="7" t="str">
        <f t="shared" si="42"/>
        <v/>
      </c>
      <c r="J92" s="7">
        <f t="shared" si="42"/>
        <v>5943.6</v>
      </c>
      <c r="K92" s="7">
        <f t="shared" si="42"/>
        <v>3111.5</v>
      </c>
      <c r="L92" s="7">
        <f t="shared" si="42"/>
        <v>275.8272</v>
      </c>
      <c r="M92" s="7">
        <f t="shared" si="42"/>
        <v>8802</v>
      </c>
      <c r="N92" s="7">
        <f t="shared" si="42"/>
        <v>111.456</v>
      </c>
      <c r="O92" s="7">
        <f t="shared" si="42"/>
        <v>184.5</v>
      </c>
      <c r="P92" s="7">
        <f t="shared" si="42"/>
        <v>433.97119999999995</v>
      </c>
      <c r="Q92" s="7">
        <f t="shared" si="42"/>
        <v>24799.200000000001</v>
      </c>
      <c r="R92" s="7">
        <f t="shared" si="42"/>
        <v>5397.0720000000001</v>
      </c>
      <c r="S92" s="7">
        <f t="shared" si="42"/>
        <v>1270</v>
      </c>
      <c r="T92" s="7">
        <f t="shared" si="42"/>
        <v>0</v>
      </c>
      <c r="U92" s="7">
        <f t="shared" si="42"/>
        <v>8233.5</v>
      </c>
      <c r="V92" s="7">
        <f t="shared" si="42"/>
        <v>0</v>
      </c>
      <c r="W92" s="7">
        <f t="shared" si="42"/>
        <v>3366.9</v>
      </c>
      <c r="X92" s="7">
        <f t="shared" si="42"/>
        <v>44226</v>
      </c>
      <c r="Y92" s="7">
        <f t="shared" si="42"/>
        <v>89.3</v>
      </c>
      <c r="Z92" s="7">
        <f t="shared" si="6"/>
        <v>90818.616153227325</v>
      </c>
      <c r="AA92" s="7">
        <f t="shared" si="7"/>
        <v>3608.9614512471653</v>
      </c>
      <c r="AB92" s="7">
        <f t="shared" si="8"/>
        <v>295869.51929743867</v>
      </c>
      <c r="AC92" s="7">
        <f t="shared" si="9"/>
        <v>21905.572</v>
      </c>
      <c r="AD92" s="7">
        <f>2205*AB92/area!F42/2.47</f>
        <v>56.20098190490593</v>
      </c>
      <c r="AE92" s="7">
        <f>2205*AC92/area!F42/2.47</f>
        <v>4.1610053597679659</v>
      </c>
      <c r="AG92">
        <f>CANSIM!JX44/CANSIM!JB44</f>
        <v>1.7554827825741788</v>
      </c>
      <c r="AH92">
        <f>CANSIM!KO44/CANSIM!JS44</f>
        <v>2.9449794699514746</v>
      </c>
    </row>
    <row r="93" spans="1:34" x14ac:dyDescent="0.2">
      <c r="A93" s="7">
        <f t="shared" si="2"/>
        <v>2004</v>
      </c>
      <c r="B93" s="7">
        <f t="shared" ref="B93:Y93" si="43">IF(ISNUMBER(B43),B$55*B43/1000,"")</f>
        <v>26838</v>
      </c>
      <c r="C93" s="7">
        <f t="shared" si="43"/>
        <v>1925</v>
      </c>
      <c r="D93" s="7">
        <f t="shared" si="43"/>
        <v>10.050000000000001</v>
      </c>
      <c r="E93" s="7">
        <f t="shared" si="43"/>
        <v>395.26080000000007</v>
      </c>
      <c r="F93" s="7">
        <f t="shared" si="5"/>
        <v>57493.819993931</v>
      </c>
      <c r="G93" s="7" t="str">
        <f t="shared" si="43"/>
        <v/>
      </c>
      <c r="H93" s="7" t="str">
        <f t="shared" si="43"/>
        <v/>
      </c>
      <c r="I93" s="7" t="str">
        <f t="shared" si="43"/>
        <v/>
      </c>
      <c r="J93" s="7">
        <f t="shared" si="43"/>
        <v>213.6</v>
      </c>
      <c r="K93" s="7">
        <f t="shared" si="43"/>
        <v>3333.9600000000005</v>
      </c>
      <c r="L93" s="7">
        <f t="shared" si="43"/>
        <v>392.84479999999996</v>
      </c>
      <c r="M93" s="7">
        <f t="shared" si="43"/>
        <v>5944.5</v>
      </c>
      <c r="N93" s="7">
        <f t="shared" si="43"/>
        <v>74.304000000000002</v>
      </c>
      <c r="O93" s="7">
        <f t="shared" si="43"/>
        <v>137.25</v>
      </c>
      <c r="P93" s="7">
        <f t="shared" si="43"/>
        <v>112.6656</v>
      </c>
      <c r="Q93" s="7">
        <f t="shared" si="43"/>
        <v>21357.599999999999</v>
      </c>
      <c r="R93" s="7">
        <f t="shared" si="43"/>
        <v>6284.8</v>
      </c>
      <c r="S93" s="7">
        <f t="shared" si="43"/>
        <v>2160</v>
      </c>
      <c r="T93" s="7">
        <f t="shared" si="43"/>
        <v>0</v>
      </c>
      <c r="U93" s="7">
        <f t="shared" si="43"/>
        <v>2244</v>
      </c>
      <c r="V93" s="7">
        <f t="shared" si="43"/>
        <v>0</v>
      </c>
      <c r="W93" s="7">
        <f t="shared" si="43"/>
        <v>1188</v>
      </c>
      <c r="X93" s="7">
        <f t="shared" si="43"/>
        <v>68107.649999999994</v>
      </c>
      <c r="Y93" s="7">
        <f t="shared" si="43"/>
        <v>178.6</v>
      </c>
      <c r="Z93" s="7">
        <f t="shared" si="6"/>
        <v>85077.399508256553</v>
      </c>
      <c r="AA93" s="7">
        <f t="shared" si="7"/>
        <v>3306.666666666667</v>
      </c>
      <c r="AB93" s="7">
        <f t="shared" si="8"/>
        <v>286775.97136885423</v>
      </c>
      <c r="AC93" s="7">
        <f t="shared" si="9"/>
        <v>10453.799999999999</v>
      </c>
      <c r="AD93" s="7">
        <f>2205*AB93/area!F43/2.47</f>
        <v>61.288038751465628</v>
      </c>
      <c r="AE93" s="7">
        <f>2205*AC93/area!F43/2.47</f>
        <v>2.2341233696877811</v>
      </c>
      <c r="AG93">
        <f>CANSIM!JX45/CANSIM!JB45</f>
        <v>1.726104576455471</v>
      </c>
      <c r="AH93">
        <f>CANSIM!KO45/CANSIM!JS45</f>
        <v>3.0387704918032785</v>
      </c>
    </row>
    <row r="94" spans="1:34" x14ac:dyDescent="0.2">
      <c r="A94" s="7">
        <f t="shared" si="2"/>
        <v>2005</v>
      </c>
      <c r="B94" s="7">
        <f t="shared" ref="B94:Y94" si="44">IF(ISNUMBER(B44),B$55*B44/1000,"")</f>
        <v>12665.1</v>
      </c>
      <c r="C94" s="7">
        <f t="shared" si="44"/>
        <v>2870</v>
      </c>
      <c r="D94" s="7">
        <f t="shared" si="44"/>
        <v>30.82</v>
      </c>
      <c r="E94" s="7">
        <f t="shared" si="44"/>
        <v>273.90880000000004</v>
      </c>
      <c r="F94" s="7">
        <f t="shared" si="5"/>
        <v>42334.777299622467</v>
      </c>
      <c r="G94" s="7" t="str">
        <f t="shared" si="44"/>
        <v/>
      </c>
      <c r="H94" s="7" t="str">
        <f t="shared" si="44"/>
        <v/>
      </c>
      <c r="I94" s="7" t="str">
        <f t="shared" si="44"/>
        <v/>
      </c>
      <c r="J94" s="7">
        <f t="shared" si="44"/>
        <v>2194.8000000000002</v>
      </c>
      <c r="K94" s="7">
        <f t="shared" si="44"/>
        <v>2667.07</v>
      </c>
      <c r="L94" s="7">
        <f t="shared" si="44"/>
        <v>200.60160000000002</v>
      </c>
      <c r="M94" s="7">
        <f t="shared" si="44"/>
        <v>6516</v>
      </c>
      <c r="N94" s="7">
        <f t="shared" si="44"/>
        <v>0</v>
      </c>
      <c r="O94" s="7">
        <f t="shared" si="44"/>
        <v>42.75</v>
      </c>
      <c r="P94" s="7">
        <f t="shared" si="44"/>
        <v>0</v>
      </c>
      <c r="Q94" s="7">
        <f t="shared" si="44"/>
        <v>10576.8</v>
      </c>
      <c r="R94" s="7">
        <f t="shared" si="44"/>
        <v>2235.0320000000002</v>
      </c>
      <c r="S94" s="7">
        <f t="shared" si="44"/>
        <v>952.5</v>
      </c>
      <c r="T94" s="7">
        <f t="shared" si="44"/>
        <v>0</v>
      </c>
      <c r="U94" s="7">
        <f t="shared" si="44"/>
        <v>3069</v>
      </c>
      <c r="V94" s="7">
        <f t="shared" si="44"/>
        <v>0</v>
      </c>
      <c r="W94" s="7">
        <f t="shared" si="44"/>
        <v>1962.9</v>
      </c>
      <c r="X94" s="7">
        <f t="shared" si="44"/>
        <v>66779.7</v>
      </c>
      <c r="Y94" s="7">
        <f t="shared" si="44"/>
        <v>25.85</v>
      </c>
      <c r="Z94" s="7">
        <f t="shared" si="6"/>
        <v>55956.545084169484</v>
      </c>
      <c r="AA94" s="7">
        <f t="shared" si="7"/>
        <v>2316.1904761904761</v>
      </c>
      <c r="AB94" s="7">
        <f t="shared" si="8"/>
        <v>213670.34525998242</v>
      </c>
      <c r="AC94" s="7">
        <f t="shared" si="9"/>
        <v>8174.0320000000002</v>
      </c>
      <c r="AD94" s="7">
        <f>2205*AB94/area!F44/2.47</f>
        <v>49.953740467506016</v>
      </c>
      <c r="AE94" s="7">
        <f>2205*AC94/area!F44/2.47</f>
        <v>1.9109973946279879</v>
      </c>
      <c r="AG94">
        <f>CANSIM!JX46/CANSIM!JB46</f>
        <v>1.4426267017503718</v>
      </c>
      <c r="AH94">
        <f>CANSIM!KO46/CANSIM!JS46</f>
        <v>2.1667429303559991</v>
      </c>
    </row>
    <row r="95" spans="1:34" x14ac:dyDescent="0.2">
      <c r="A95" s="7">
        <f t="shared" si="2"/>
        <v>2006</v>
      </c>
      <c r="B95" s="7">
        <f t="shared" ref="B95:Y95" si="45">IF(ISNUMBER(B45),B$55*B45/1000,"")</f>
        <v>21741.3</v>
      </c>
      <c r="C95" s="7">
        <f t="shared" si="45"/>
        <v>7665</v>
      </c>
      <c r="D95" s="7">
        <f t="shared" si="45"/>
        <v>49.58</v>
      </c>
      <c r="E95" s="7">
        <f t="shared" si="45"/>
        <v>138.68800000000002</v>
      </c>
      <c r="F95" s="7">
        <f t="shared" si="5"/>
        <v>59703.723141992807</v>
      </c>
      <c r="G95" s="7" t="str">
        <f t="shared" si="45"/>
        <v/>
      </c>
      <c r="H95" s="7" t="str">
        <f t="shared" si="45"/>
        <v/>
      </c>
      <c r="I95" s="7" t="str">
        <f t="shared" si="45"/>
        <v/>
      </c>
      <c r="J95" s="7">
        <f t="shared" si="45"/>
        <v>4556.3999999999996</v>
      </c>
      <c r="K95" s="7">
        <f t="shared" si="45"/>
        <v>5045.53</v>
      </c>
      <c r="L95" s="7">
        <f t="shared" si="45"/>
        <v>397.024</v>
      </c>
      <c r="M95" s="7">
        <f t="shared" si="45"/>
        <v>8685</v>
      </c>
      <c r="N95" s="7">
        <f t="shared" si="45"/>
        <v>0</v>
      </c>
      <c r="O95" s="7">
        <f t="shared" si="45"/>
        <v>321.75</v>
      </c>
      <c r="P95" s="7">
        <f t="shared" si="45"/>
        <v>0</v>
      </c>
      <c r="Q95" s="7">
        <f t="shared" si="45"/>
        <v>23217.599999999999</v>
      </c>
      <c r="R95" s="7">
        <f t="shared" si="45"/>
        <v>4065.48</v>
      </c>
      <c r="S95" s="7">
        <f t="shared" si="45"/>
        <v>2160</v>
      </c>
      <c r="T95" s="7">
        <f t="shared" si="45"/>
        <v>0</v>
      </c>
      <c r="U95" s="7">
        <f t="shared" si="45"/>
        <v>13876.5</v>
      </c>
      <c r="V95" s="7">
        <f t="shared" si="45"/>
        <v>0</v>
      </c>
      <c r="W95" s="7">
        <f t="shared" si="45"/>
        <v>4247.1000000000004</v>
      </c>
      <c r="X95" s="7">
        <f t="shared" si="45"/>
        <v>68107.649999999994</v>
      </c>
      <c r="Y95" s="7">
        <f t="shared" si="45"/>
        <v>0</v>
      </c>
      <c r="Z95" s="7">
        <f t="shared" si="6"/>
        <v>87597.996827474504</v>
      </c>
      <c r="AA95" s="7">
        <f t="shared" si="7"/>
        <v>3119.0204081632655</v>
      </c>
      <c r="AB95" s="7">
        <f t="shared" si="8"/>
        <v>314695.34237763059</v>
      </c>
      <c r="AC95" s="7">
        <f t="shared" si="9"/>
        <v>25606.98</v>
      </c>
      <c r="AD95" s="7">
        <f>2205*AB95/area!F45/2.47</f>
        <v>61.274568924140866</v>
      </c>
      <c r="AE95" s="7">
        <f>2205*AC95/area!F45/2.47</f>
        <v>4.9859545079197503</v>
      </c>
      <c r="AG95">
        <f>CANSIM!JX47/CANSIM!JB47</f>
        <v>1.8227835463258786</v>
      </c>
      <c r="AH95">
        <f>CANSIM!KO47/CANSIM!JS47</f>
        <v>2.8677548552860275</v>
      </c>
    </row>
    <row r="96" spans="1:34" x14ac:dyDescent="0.2">
      <c r="A96" s="7">
        <f t="shared" si="2"/>
        <v>2007</v>
      </c>
      <c r="B96" s="7">
        <f t="shared" ref="B96:Y96" si="46">IF(ISNUMBER(B46),B$55*B46/1000,"")</f>
        <v>25101.3</v>
      </c>
      <c r="C96" s="7">
        <f t="shared" si="46"/>
        <v>5105</v>
      </c>
      <c r="D96" s="7">
        <f t="shared" si="46"/>
        <v>30.82</v>
      </c>
      <c r="E96" s="7">
        <f t="shared" si="46"/>
        <v>235.76960000000003</v>
      </c>
      <c r="F96" s="7">
        <f t="shared" si="5"/>
        <v>64830.214879400737</v>
      </c>
      <c r="G96" s="7" t="str">
        <f t="shared" si="46"/>
        <v/>
      </c>
      <c r="H96" s="7" t="str">
        <f t="shared" si="46"/>
        <v/>
      </c>
      <c r="I96" s="7" t="str">
        <f t="shared" si="46"/>
        <v/>
      </c>
      <c r="J96" s="7">
        <f t="shared" si="46"/>
        <v>5922</v>
      </c>
      <c r="K96" s="7">
        <f t="shared" si="46"/>
        <v>4000.8500000000004</v>
      </c>
      <c r="L96" s="7">
        <f t="shared" si="46"/>
        <v>321.79840000000002</v>
      </c>
      <c r="M96" s="7">
        <f t="shared" si="46"/>
        <v>4743</v>
      </c>
      <c r="N96" s="7">
        <f t="shared" si="46"/>
        <v>0</v>
      </c>
      <c r="O96" s="7">
        <f t="shared" si="46"/>
        <v>96.75</v>
      </c>
      <c r="P96" s="7">
        <f t="shared" si="46"/>
        <v>0</v>
      </c>
      <c r="Q96" s="7">
        <f t="shared" si="46"/>
        <v>28908</v>
      </c>
      <c r="R96" s="7">
        <f t="shared" si="46"/>
        <v>3837.6559999999999</v>
      </c>
      <c r="S96" s="7">
        <f t="shared" si="46"/>
        <v>1822.5</v>
      </c>
      <c r="T96" s="7">
        <f t="shared" si="46"/>
        <v>0</v>
      </c>
      <c r="U96" s="7">
        <f t="shared" si="46"/>
        <v>11154</v>
      </c>
      <c r="V96" s="7">
        <f t="shared" si="46"/>
        <v>0</v>
      </c>
      <c r="W96" s="7">
        <f t="shared" si="46"/>
        <v>3234.6</v>
      </c>
      <c r="X96" s="7">
        <f t="shared" si="46"/>
        <v>65806.649999999994</v>
      </c>
      <c r="Y96" s="7">
        <f t="shared" si="46"/>
        <v>0</v>
      </c>
      <c r="Z96" s="7">
        <f t="shared" si="6"/>
        <v>74460.199569366858</v>
      </c>
      <c r="AA96" s="7">
        <f t="shared" si="7"/>
        <v>3433.6507936507933</v>
      </c>
      <c r="AB96" s="7">
        <f t="shared" si="8"/>
        <v>303044.75924241834</v>
      </c>
      <c r="AC96" s="7">
        <f t="shared" si="9"/>
        <v>20096.655999999999</v>
      </c>
      <c r="AD96" s="7">
        <f>2205*AB96/area!F46/2.47</f>
        <v>58.593501205017063</v>
      </c>
      <c r="AE96" s="7">
        <f>2205*AC96/area!F46/2.47</f>
        <v>3.8856749758567983</v>
      </c>
      <c r="AG96">
        <f>CANSIM!JX48/CANSIM!JB48</f>
        <v>1.5880149812734083</v>
      </c>
      <c r="AH96">
        <f>CANSIM!KO48/CANSIM!JS48</f>
        <v>2.7365999147848319</v>
      </c>
    </row>
    <row r="97" spans="1:34" x14ac:dyDescent="0.2">
      <c r="A97" s="7">
        <f t="shared" si="2"/>
        <v>2008</v>
      </c>
      <c r="B97" s="7">
        <f t="shared" ref="B97:Y97" si="47">IF(ISNUMBER(B47),B$55*B47/1000,"")</f>
        <v>23547.3</v>
      </c>
      <c r="C97" s="7">
        <f t="shared" si="47"/>
        <v>4595</v>
      </c>
      <c r="D97" s="7">
        <f t="shared" si="47"/>
        <v>0</v>
      </c>
      <c r="E97" s="7">
        <f t="shared" si="47"/>
        <v>360.58880000000005</v>
      </c>
      <c r="F97" s="7">
        <f t="shared" si="5"/>
        <v>82811.685643902441</v>
      </c>
      <c r="G97" s="7" t="str">
        <f t="shared" si="47"/>
        <v/>
      </c>
      <c r="H97" s="7" t="str">
        <f t="shared" si="47"/>
        <v/>
      </c>
      <c r="I97" s="7" t="str">
        <f t="shared" si="47"/>
        <v/>
      </c>
      <c r="J97" s="7">
        <f t="shared" si="47"/>
        <v>5684.4</v>
      </c>
      <c r="K97" s="7">
        <f t="shared" si="47"/>
        <v>5601.19</v>
      </c>
      <c r="L97" s="7">
        <f t="shared" si="47"/>
        <v>0</v>
      </c>
      <c r="M97" s="7">
        <f t="shared" si="47"/>
        <v>7258.5</v>
      </c>
      <c r="N97" s="7">
        <f t="shared" si="47"/>
        <v>0</v>
      </c>
      <c r="O97" s="7">
        <f t="shared" si="47"/>
        <v>117</v>
      </c>
      <c r="P97" s="7">
        <f t="shared" si="47"/>
        <v>0</v>
      </c>
      <c r="Q97" s="7">
        <f t="shared" si="47"/>
        <v>26798.400000000001</v>
      </c>
      <c r="R97" s="7">
        <f t="shared" si="47"/>
        <v>4222.6000000000004</v>
      </c>
      <c r="S97" s="7">
        <f t="shared" si="47"/>
        <v>2095</v>
      </c>
      <c r="T97" s="7">
        <f t="shared" si="47"/>
        <v>0</v>
      </c>
      <c r="U97" s="7">
        <f t="shared" si="47"/>
        <v>13321</v>
      </c>
      <c r="V97" s="7">
        <f t="shared" si="47"/>
        <v>0</v>
      </c>
      <c r="W97" s="7">
        <f t="shared" si="47"/>
        <v>2851.2</v>
      </c>
      <c r="X97" s="7">
        <f t="shared" si="47"/>
        <v>61738.95</v>
      </c>
      <c r="Y97" s="7">
        <f t="shared" si="47"/>
        <v>0</v>
      </c>
      <c r="Z97" s="7">
        <f t="shared" si="6"/>
        <v>97290.378092860352</v>
      </c>
      <c r="AA97" s="7">
        <f t="shared" si="7"/>
        <v>3291.4285714285716</v>
      </c>
      <c r="AB97" s="7">
        <f t="shared" si="8"/>
        <v>341584.62110819138</v>
      </c>
      <c r="AC97" s="7">
        <f t="shared" si="9"/>
        <v>22138.6</v>
      </c>
      <c r="AD97" s="7">
        <f>2205*AB97/area!F47/2.47</f>
        <v>68.159374246919995</v>
      </c>
      <c r="AE97" s="7">
        <f>2205*AC97/area!F47/2.47</f>
        <v>4.4175089551965714</v>
      </c>
      <c r="AG97">
        <f>CANSIM!JX49/CANSIM!JB49</f>
        <v>2.0670731707317072</v>
      </c>
      <c r="AH97">
        <f>CANSIM!KO49/CANSIM!JS49</f>
        <v>3.3211016291698989</v>
      </c>
    </row>
    <row r="98" spans="1:34" x14ac:dyDescent="0.2">
      <c r="A98" s="7">
        <f t="shared" si="2"/>
        <v>2009</v>
      </c>
      <c r="B98" s="7">
        <f t="shared" ref="B98:Y98" si="48">IF(ISNUMBER(B48),B$55*B48/1000,"")</f>
        <v>20118</v>
      </c>
      <c r="C98" s="7">
        <f t="shared" si="48"/>
        <v>4230</v>
      </c>
      <c r="D98" s="7">
        <f t="shared" si="48"/>
        <v>0</v>
      </c>
      <c r="E98" s="7">
        <f t="shared" si="48"/>
        <v>301.64640000000003</v>
      </c>
      <c r="F98" s="7">
        <f t="shared" si="5"/>
        <v>91847.597803783778</v>
      </c>
      <c r="G98" s="7" t="str">
        <f t="shared" si="48"/>
        <v/>
      </c>
      <c r="H98" s="7" t="str">
        <f t="shared" si="48"/>
        <v/>
      </c>
      <c r="I98" s="7" t="str">
        <f t="shared" si="48"/>
        <v/>
      </c>
      <c r="J98" s="7">
        <f t="shared" si="48"/>
        <v>4358.3999999999996</v>
      </c>
      <c r="K98" s="7">
        <f t="shared" si="48"/>
        <v>5289.55</v>
      </c>
      <c r="L98" s="7">
        <f t="shared" si="48"/>
        <v>0</v>
      </c>
      <c r="M98" s="7">
        <f t="shared" si="48"/>
        <v>8001</v>
      </c>
      <c r="N98" s="7">
        <f t="shared" si="48"/>
        <v>0</v>
      </c>
      <c r="O98" s="7">
        <f t="shared" si="48"/>
        <v>72</v>
      </c>
      <c r="P98" s="7">
        <f t="shared" si="48"/>
        <v>0</v>
      </c>
      <c r="Q98" s="7">
        <f t="shared" si="48"/>
        <v>18506.400000000001</v>
      </c>
      <c r="R98" s="7">
        <f t="shared" si="48"/>
        <v>3928</v>
      </c>
      <c r="S98" s="7">
        <f t="shared" si="48"/>
        <v>2477.5</v>
      </c>
      <c r="T98" s="7">
        <f t="shared" si="48"/>
        <v>0</v>
      </c>
      <c r="U98" s="7">
        <f t="shared" si="48"/>
        <v>17660.5</v>
      </c>
      <c r="V98" s="7">
        <f t="shared" si="48"/>
        <v>0</v>
      </c>
      <c r="W98" s="7">
        <f t="shared" si="48"/>
        <v>2751.3</v>
      </c>
      <c r="X98" s="7">
        <f t="shared" si="48"/>
        <v>59262.45</v>
      </c>
      <c r="Y98" s="7">
        <f t="shared" si="48"/>
        <v>0</v>
      </c>
      <c r="Z98" s="7">
        <f t="shared" si="6"/>
        <v>94185.231557298612</v>
      </c>
      <c r="AA98" s="7">
        <f t="shared" si="7"/>
        <v>3149.2063492063494</v>
      </c>
      <c r="AB98" s="7">
        <f t="shared" si="8"/>
        <v>336138.78211028868</v>
      </c>
      <c r="AC98" s="7">
        <f t="shared" si="9"/>
        <v>25818.5</v>
      </c>
      <c r="AD98" s="7">
        <f>2205*AB98/area!F48/2.47</f>
        <v>68.542208627495441</v>
      </c>
      <c r="AE98" s="7">
        <f>2205*AC98/area!F48/2.47</f>
        <v>5.2646618231286331</v>
      </c>
      <c r="AG98">
        <f>CANSIM!JX50/CANSIM!JB50</f>
        <v>2.232972972972973</v>
      </c>
      <c r="AH98">
        <f>CANSIM!KO50/CANSIM!JS50</f>
        <v>3.3254974326059048</v>
      </c>
    </row>
    <row r="99" spans="1:34" x14ac:dyDescent="0.2">
      <c r="A99" s="7">
        <v>2010</v>
      </c>
      <c r="B99" s="7">
        <f t="shared" ref="B99:Y99" si="49">IF(ISNUMBER(B49),B$55*B49/1000,"")</f>
        <v>10241.700000000001</v>
      </c>
      <c r="C99" s="7">
        <f t="shared" si="49"/>
        <v>3820</v>
      </c>
      <c r="D99" s="7">
        <f t="shared" si="49"/>
        <v>0</v>
      </c>
      <c r="E99" s="7">
        <f t="shared" si="49"/>
        <v>357.12160000000006</v>
      </c>
      <c r="F99" s="7">
        <f t="shared" si="5"/>
        <v>72776.603492197682</v>
      </c>
      <c r="G99" s="7" t="str">
        <f t="shared" si="49"/>
        <v/>
      </c>
      <c r="H99" s="7" t="str">
        <f t="shared" si="49"/>
        <v/>
      </c>
      <c r="I99" s="7" t="str">
        <f t="shared" si="49"/>
        <v/>
      </c>
      <c r="J99" s="7">
        <f t="shared" si="49"/>
        <v>5761.2</v>
      </c>
      <c r="K99" s="7">
        <f t="shared" si="49"/>
        <v>2756.25</v>
      </c>
      <c r="L99" s="7">
        <f t="shared" si="49"/>
        <v>0</v>
      </c>
      <c r="M99" s="7">
        <f t="shared" si="49"/>
        <v>3456</v>
      </c>
      <c r="N99" s="7">
        <f t="shared" si="49"/>
        <v>0</v>
      </c>
      <c r="O99" s="7">
        <f t="shared" si="49"/>
        <v>76.5</v>
      </c>
      <c r="P99" s="7">
        <f t="shared" si="49"/>
        <v>0</v>
      </c>
      <c r="Q99" s="7">
        <f t="shared" si="49"/>
        <v>14805.6</v>
      </c>
      <c r="R99" s="7">
        <f t="shared" si="49"/>
        <v>2458.9279999999999</v>
      </c>
      <c r="S99" s="7">
        <f t="shared" si="49"/>
        <v>1460</v>
      </c>
      <c r="T99" s="7">
        <f t="shared" si="49"/>
        <v>0</v>
      </c>
      <c r="U99" s="7">
        <f t="shared" si="49"/>
        <v>23947</v>
      </c>
      <c r="V99" s="7">
        <f t="shared" si="49"/>
        <v>0</v>
      </c>
      <c r="W99" s="7">
        <f t="shared" si="49"/>
        <v>1825.2</v>
      </c>
      <c r="X99" s="7">
        <f t="shared" si="49"/>
        <v>59262.45</v>
      </c>
      <c r="Y99" s="7">
        <f t="shared" si="49"/>
        <v>0</v>
      </c>
      <c r="Z99" s="7">
        <f t="shared" si="6"/>
        <v>75302.663300116532</v>
      </c>
      <c r="AA99" s="7">
        <f t="shared" si="7"/>
        <v>2763.1746031746029</v>
      </c>
      <c r="AB99" s="7">
        <f t="shared" si="8"/>
        <v>281070.39099548885</v>
      </c>
      <c r="AC99" s="7">
        <f t="shared" si="9"/>
        <v>30225.928</v>
      </c>
      <c r="AD99" s="7">
        <f>2205*AB99/area!F49/2.47</f>
        <v>61.676879217330736</v>
      </c>
      <c r="AE99" s="7">
        <f>2205*AC99/area!F49/2.47</f>
        <v>6.6326478000226494</v>
      </c>
      <c r="AG99">
        <f>CANSIM!JX51/CANSIM!JB51</f>
        <v>1.7605275703162244</v>
      </c>
      <c r="AH99">
        <f>CANSIM!KO51/CANSIM!JS51</f>
        <v>2.7653113303844847</v>
      </c>
    </row>
    <row r="100" spans="1:34" x14ac:dyDescent="0.2">
      <c r="A100" s="7">
        <v>2011</v>
      </c>
      <c r="B100" s="7">
        <f t="shared" ref="B100:Y100" si="50">IF(ISNUMBER(B50),B$55*B50/1000,"")</f>
        <v>5487.3</v>
      </c>
      <c r="C100" s="7">
        <f t="shared" si="50"/>
        <v>2065</v>
      </c>
      <c r="D100" s="7">
        <f t="shared" si="50"/>
        <v>0</v>
      </c>
      <c r="E100" s="7">
        <f t="shared" si="50"/>
        <v>0</v>
      </c>
      <c r="F100" s="7">
        <f t="shared" si="5"/>
        <v>58051.959136058867</v>
      </c>
      <c r="G100" s="7" t="str">
        <f t="shared" si="50"/>
        <v/>
      </c>
      <c r="H100" s="7" t="str">
        <f t="shared" si="50"/>
        <v/>
      </c>
      <c r="I100" s="7" t="str">
        <f t="shared" si="50"/>
        <v/>
      </c>
      <c r="J100" s="7">
        <f t="shared" si="50"/>
        <v>4968</v>
      </c>
      <c r="K100" s="7">
        <f t="shared" si="50"/>
        <v>2489.1999999999998</v>
      </c>
      <c r="L100" s="7">
        <f t="shared" si="50"/>
        <v>0</v>
      </c>
      <c r="M100" s="7">
        <f t="shared" si="50"/>
        <v>2457</v>
      </c>
      <c r="N100" s="7">
        <f t="shared" si="50"/>
        <v>0</v>
      </c>
      <c r="O100" s="7">
        <f t="shared" si="50"/>
        <v>0</v>
      </c>
      <c r="P100" s="7">
        <f t="shared" si="50"/>
        <v>0</v>
      </c>
      <c r="Q100" s="7">
        <f t="shared" si="50"/>
        <v>10363.200000000001</v>
      </c>
      <c r="R100" s="7">
        <f t="shared" si="50"/>
        <v>993.78399999999999</v>
      </c>
      <c r="S100" s="7">
        <f t="shared" si="50"/>
        <v>1492.5</v>
      </c>
      <c r="T100" s="7">
        <f t="shared" si="50"/>
        <v>0</v>
      </c>
      <c r="U100" s="7">
        <f t="shared" si="50"/>
        <v>22753.5</v>
      </c>
      <c r="V100" s="7">
        <f t="shared" si="50"/>
        <v>0</v>
      </c>
      <c r="W100" s="7">
        <f t="shared" si="50"/>
        <v>534.6</v>
      </c>
      <c r="X100" s="7">
        <f t="shared" si="50"/>
        <v>57493.8</v>
      </c>
      <c r="Y100" s="7">
        <f t="shared" si="50"/>
        <v>0</v>
      </c>
      <c r="Z100" s="7">
        <f t="shared" si="6"/>
        <v>51933.618626019772</v>
      </c>
      <c r="AA100" s="7">
        <f t="shared" si="7"/>
        <v>2539.6825396825398</v>
      </c>
      <c r="AB100" s="7">
        <f t="shared" si="8"/>
        <v>223623.1443017612</v>
      </c>
      <c r="AC100" s="7">
        <f t="shared" si="9"/>
        <v>25812.284</v>
      </c>
      <c r="AD100" s="7">
        <f>2205*AB100/area!F50/2.47</f>
        <v>58.690394625995495</v>
      </c>
      <c r="AE100" s="7">
        <f>2205*AC100/area!F50/2.47</f>
        <v>6.7744916962351214</v>
      </c>
      <c r="AG100">
        <f>CANSIM!JX52/CANSIM!JB52</f>
        <v>1.5865358408285637</v>
      </c>
      <c r="AH100">
        <f>CANSIM!KO52/CANSIM!JS52</f>
        <v>2.5917441860465118</v>
      </c>
    </row>
    <row r="101" spans="1:34" x14ac:dyDescent="0.2">
      <c r="A101" s="7">
        <v>2012</v>
      </c>
      <c r="B101" s="7">
        <f t="shared" ref="B101:Y101" si="51">IF(ISNUMBER(B51),B$55*B51/1000,"")</f>
        <v>12984.3</v>
      </c>
      <c r="C101" s="7">
        <f t="shared" si="51"/>
        <v>5590</v>
      </c>
      <c r="D101" s="7">
        <f t="shared" si="51"/>
        <v>0</v>
      </c>
      <c r="E101" s="7">
        <f t="shared" si="51"/>
        <v>0</v>
      </c>
      <c r="F101" s="7">
        <f t="shared" si="5"/>
        <v>70412.895129653334</v>
      </c>
      <c r="G101" s="7" t="str">
        <f t="shared" si="51"/>
        <v/>
      </c>
      <c r="H101" s="7" t="str">
        <f t="shared" si="51"/>
        <v/>
      </c>
      <c r="I101" s="7" t="str">
        <f t="shared" si="51"/>
        <v/>
      </c>
      <c r="J101" s="7">
        <f t="shared" si="51"/>
        <v>9784.7999999999993</v>
      </c>
      <c r="K101" s="7">
        <f t="shared" si="51"/>
        <v>4889.71</v>
      </c>
      <c r="L101" s="7">
        <f t="shared" si="51"/>
        <v>0</v>
      </c>
      <c r="M101" s="7">
        <f t="shared" si="51"/>
        <v>2970</v>
      </c>
      <c r="N101" s="7">
        <f t="shared" si="51"/>
        <v>0</v>
      </c>
      <c r="O101" s="7">
        <f t="shared" si="51"/>
        <v>38.25</v>
      </c>
      <c r="P101" s="7">
        <f t="shared" si="51"/>
        <v>0</v>
      </c>
      <c r="Q101" s="7">
        <f t="shared" si="51"/>
        <v>14436</v>
      </c>
      <c r="R101" s="7">
        <f t="shared" si="51"/>
        <v>2513.92</v>
      </c>
      <c r="S101" s="7">
        <f t="shared" si="51"/>
        <v>3112.5</v>
      </c>
      <c r="T101" s="7">
        <f t="shared" si="51"/>
        <v>0</v>
      </c>
      <c r="U101" s="7">
        <f t="shared" si="51"/>
        <v>42361</v>
      </c>
      <c r="V101" s="7">
        <f t="shared" si="51"/>
        <v>0</v>
      </c>
      <c r="W101" s="7">
        <f t="shared" si="51"/>
        <v>2346.3000000000002</v>
      </c>
      <c r="X101" s="7">
        <f t="shared" si="51"/>
        <v>51035.4</v>
      </c>
      <c r="Y101" s="7">
        <f t="shared" si="51"/>
        <v>0</v>
      </c>
      <c r="Z101" s="7">
        <f t="shared" si="6"/>
        <v>89263.501291027904</v>
      </c>
      <c r="AA101" s="7">
        <f t="shared" si="7"/>
        <v>3013.2244897959185</v>
      </c>
      <c r="AB101" s="7">
        <f t="shared" si="8"/>
        <v>314751.80091047712</v>
      </c>
      <c r="AC101" s="7">
        <f t="shared" si="9"/>
        <v>50464.92</v>
      </c>
      <c r="AD101" s="7">
        <f>2205*AB101/area!F51/2.47</f>
        <v>63.108830918118549</v>
      </c>
      <c r="AE101" s="7">
        <f>2205*AC101/area!F51/2.47</f>
        <v>10.118391997643268</v>
      </c>
      <c r="AG101">
        <f>CANSIM!JX53/CANSIM!JB53</f>
        <v>1.461854378393429</v>
      </c>
      <c r="AH101">
        <f>CANSIM!KO53/CANSIM!JS53</f>
        <v>3.2864203736282147</v>
      </c>
    </row>
    <row r="102" spans="1:34" x14ac:dyDescent="0.2">
      <c r="A102" s="7">
        <v>2013</v>
      </c>
      <c r="B102" s="7">
        <f t="shared" ref="B102:Y102" si="52">IF(ISNUMBER(B52),B$55*B52/1000,"")</f>
        <v>14813.4</v>
      </c>
      <c r="C102" s="7">
        <f t="shared" si="52"/>
        <v>3740</v>
      </c>
      <c r="D102" s="7">
        <f t="shared" si="52"/>
        <v>0</v>
      </c>
      <c r="E102" s="7">
        <f t="shared" si="52"/>
        <v>0</v>
      </c>
      <c r="F102" s="7">
        <f t="shared" si="5"/>
        <v>90781.787579368247</v>
      </c>
      <c r="G102" s="7" t="str">
        <f t="shared" si="52"/>
        <v/>
      </c>
      <c r="H102" s="7" t="str">
        <f t="shared" si="52"/>
        <v/>
      </c>
      <c r="I102" s="7" t="str">
        <f t="shared" si="52"/>
        <v/>
      </c>
      <c r="J102" s="7">
        <f t="shared" si="52"/>
        <v>14631.6</v>
      </c>
      <c r="K102" s="7">
        <f t="shared" si="52"/>
        <v>7468.0900000000011</v>
      </c>
      <c r="L102" s="7">
        <f t="shared" si="52"/>
        <v>0</v>
      </c>
      <c r="M102" s="7">
        <f t="shared" si="52"/>
        <v>2448</v>
      </c>
      <c r="N102" s="7">
        <f t="shared" si="52"/>
        <v>0</v>
      </c>
      <c r="O102" s="7">
        <f t="shared" si="52"/>
        <v>0</v>
      </c>
      <c r="P102" s="7">
        <f t="shared" si="52"/>
        <v>0</v>
      </c>
      <c r="Q102" s="7">
        <f t="shared" si="52"/>
        <v>14176.8</v>
      </c>
      <c r="R102" s="7">
        <f t="shared" si="52"/>
        <v>2659.2559999999999</v>
      </c>
      <c r="S102" s="7">
        <f t="shared" si="52"/>
        <v>1777.5</v>
      </c>
      <c r="T102" s="7">
        <f t="shared" si="52"/>
        <v>0</v>
      </c>
      <c r="U102" s="7">
        <f t="shared" si="52"/>
        <v>58751</v>
      </c>
      <c r="V102" s="7">
        <f t="shared" si="52"/>
        <v>0</v>
      </c>
      <c r="W102" s="7">
        <f t="shared" si="52"/>
        <v>1401.3</v>
      </c>
      <c r="X102" s="7">
        <f t="shared" si="52"/>
        <v>52185.9</v>
      </c>
      <c r="Y102" s="7">
        <f t="shared" si="52"/>
        <v>0</v>
      </c>
      <c r="Z102" s="7">
        <f t="shared" si="6"/>
        <v>115004.12865799565</v>
      </c>
      <c r="AA102" s="7">
        <f t="shared" si="7"/>
        <v>3126.7120181405899</v>
      </c>
      <c r="AB102" s="7">
        <f t="shared" si="8"/>
        <v>382965.47425550449</v>
      </c>
      <c r="AC102" s="7">
        <f t="shared" si="9"/>
        <v>65150.256000000001</v>
      </c>
      <c r="AD102" s="7">
        <f>2205*AB102/area!F52/2.47</f>
        <v>77.489528339322533</v>
      </c>
      <c r="AE102" s="7">
        <f>2205*AC102/area!F52/2.47</f>
        <v>13.182552861822517</v>
      </c>
      <c r="AG102">
        <f>CANSIM!JX54/CANSIM!JB54</f>
        <v>2.2960415833666534</v>
      </c>
      <c r="AH102">
        <f>CANSIM!KO54/CANSIM!JS54</f>
        <v>3.8794075633411023</v>
      </c>
    </row>
    <row r="103" spans="1:34" x14ac:dyDescent="0.2">
      <c r="B103" s="7"/>
      <c r="C103" s="7"/>
      <c r="D103" s="7"/>
      <c r="E103" s="7"/>
      <c r="F103" s="7"/>
      <c r="G103" s="7"/>
      <c r="H103" s="7"/>
      <c r="I103" s="7"/>
      <c r="J103" s="7"/>
      <c r="K103" s="7"/>
      <c r="L103" s="7"/>
      <c r="M103" s="7"/>
      <c r="N103" s="7"/>
      <c r="O103" s="7"/>
      <c r="P103" s="7"/>
      <c r="Q103" s="7"/>
      <c r="R103" s="8"/>
      <c r="S103" s="8"/>
      <c r="T103" s="8"/>
      <c r="U103" s="8"/>
    </row>
    <row r="104" spans="1:34" x14ac:dyDescent="0.2">
      <c r="B104" s="7"/>
      <c r="C104" s="7"/>
      <c r="D104" s="7"/>
      <c r="E104" s="7"/>
      <c r="F104" s="7"/>
      <c r="G104" s="7"/>
      <c r="H104" s="7"/>
      <c r="I104" s="7"/>
      <c r="J104" s="7"/>
      <c r="K104" s="7"/>
      <c r="L104" s="7"/>
      <c r="M104" s="7"/>
      <c r="N104" s="7"/>
      <c r="O104" s="7"/>
      <c r="P104" s="7"/>
      <c r="Q104" s="7"/>
      <c r="R104" s="8"/>
      <c r="S104" s="8"/>
      <c r="T104" s="8"/>
      <c r="U104" s="8"/>
    </row>
    <row r="105" spans="1:34" x14ac:dyDescent="0.2">
      <c r="B105" s="7"/>
      <c r="C105" s="7"/>
      <c r="D105" s="7"/>
      <c r="E105" s="7"/>
      <c r="F105" s="7"/>
      <c r="G105" s="7"/>
      <c r="H105" s="7"/>
      <c r="I105" s="7"/>
      <c r="J105" s="7"/>
      <c r="K105" s="7"/>
      <c r="L105" s="7"/>
      <c r="M105" s="7"/>
      <c r="N105" s="7"/>
      <c r="O105" s="7"/>
      <c r="P105" s="7"/>
      <c r="Q105" s="7"/>
      <c r="R105" s="8"/>
      <c r="S105" s="8"/>
      <c r="T105" s="8"/>
      <c r="U105" s="8"/>
    </row>
    <row r="106" spans="1:34" ht="25.5" x14ac:dyDescent="0.35">
      <c r="A106" s="9" t="s">
        <v>96</v>
      </c>
      <c r="Q106" s="7"/>
      <c r="R106" s="8"/>
      <c r="S106" s="8"/>
    </row>
    <row r="107" spans="1:34" x14ac:dyDescent="0.2">
      <c r="A107" s="15" t="s">
        <v>20</v>
      </c>
      <c r="B107" s="16">
        <f>Coefficients!C15</f>
        <v>8.3000000000000007</v>
      </c>
      <c r="C107" s="16">
        <f>Coefficients!D15</f>
        <v>13</v>
      </c>
      <c r="D107" s="16">
        <f>Coefficients!E15</f>
        <v>2.5190000000000001</v>
      </c>
      <c r="E107" s="16">
        <f>Coefficients!F15</f>
        <v>13.3507</v>
      </c>
      <c r="F107" s="16">
        <f>Coefficients!G15</f>
        <v>16.0142144</v>
      </c>
      <c r="G107" s="16">
        <f>Coefficients!H15</f>
        <v>13.007199999999999</v>
      </c>
      <c r="H107" s="16">
        <f>Coefficients!I15</f>
        <v>8.3813999999999993</v>
      </c>
      <c r="I107" s="16">
        <f>Coefficients!J15</f>
        <v>9.3660999999999994</v>
      </c>
      <c r="J107" s="16">
        <f>Coefficients!K15</f>
        <v>6.3</v>
      </c>
      <c r="K107" s="16">
        <f>Coefficients!L15</f>
        <v>1.6</v>
      </c>
      <c r="L107" s="16">
        <f>Coefficients!M15</f>
        <v>9.6409000000000002</v>
      </c>
      <c r="M107" s="16">
        <f>Coefficients!N15</f>
        <v>13</v>
      </c>
      <c r="N107" s="16">
        <f>Coefficients!O15</f>
        <v>10.3279</v>
      </c>
      <c r="O107" s="16">
        <f>Coefficients!P15</f>
        <v>8.5500000000000007</v>
      </c>
      <c r="P107" s="16">
        <f>Coefficients!Q15</f>
        <v>18.961199999999998</v>
      </c>
      <c r="Q107" s="16">
        <f>Coefficients!R15</f>
        <v>8.8000000000000007</v>
      </c>
      <c r="R107" s="16">
        <f>Coefficients!S15</f>
        <v>8.3814000000000011</v>
      </c>
      <c r="S107" s="16">
        <f>Coefficients!T15</f>
        <v>8.1999999999999993</v>
      </c>
      <c r="T107" s="16">
        <f>Coefficients!U15</f>
        <v>14.7476</v>
      </c>
      <c r="U107" s="16">
        <f>Coefficients!V15</f>
        <v>12</v>
      </c>
      <c r="V107" s="16">
        <f>Coefficients!W15</f>
        <v>1.1000000000000001</v>
      </c>
      <c r="W107" s="16">
        <f>Coefficients!X15</f>
        <v>9.6999999999999993</v>
      </c>
      <c r="X107" s="16">
        <f>Coefficients!Y15</f>
        <v>5.75</v>
      </c>
      <c r="Y107" s="16">
        <f>Coefficients!Z15</f>
        <v>9.5</v>
      </c>
      <c r="Z107" s="16">
        <f>Coefficients!AA15</f>
        <v>9.5</v>
      </c>
      <c r="AA107" s="16">
        <f>ON!Q107</f>
        <v>1.2</v>
      </c>
    </row>
    <row r="109" spans="1:34" x14ac:dyDescent="0.2">
      <c r="A109" t="s">
        <v>19</v>
      </c>
      <c r="B109" t="str">
        <f>B57</f>
        <v>Barley</v>
      </c>
      <c r="C109" t="str">
        <f t="shared" ref="C109:Z109" si="53">C57</f>
        <v>Beans, dry</v>
      </c>
      <c r="D109" t="str">
        <f t="shared" si="53"/>
        <v>Buckwheat</v>
      </c>
      <c r="E109" t="str">
        <f t="shared" si="53"/>
        <v>Canary seed</v>
      </c>
      <c r="F109" t="str">
        <f t="shared" si="53"/>
        <v>Canola</v>
      </c>
      <c r="G109" t="str">
        <f t="shared" si="53"/>
        <v/>
      </c>
      <c r="H109" t="str">
        <f t="shared" si="53"/>
        <v/>
      </c>
      <c r="I109" t="str">
        <f t="shared" si="53"/>
        <v/>
      </c>
      <c r="J109" t="str">
        <f t="shared" si="53"/>
        <v>Corn for grain</v>
      </c>
      <c r="K109" t="str">
        <f t="shared" si="53"/>
        <v>Corn, fodder</v>
      </c>
      <c r="L109" t="str">
        <f t="shared" si="53"/>
        <v>Fababeans</v>
      </c>
      <c r="M109" t="str">
        <f t="shared" si="53"/>
        <v>Flaxseed</v>
      </c>
      <c r="N109" t="str">
        <f t="shared" si="53"/>
        <v>Lentils</v>
      </c>
      <c r="O109" t="str">
        <f t="shared" si="53"/>
        <v>Mixed grains</v>
      </c>
      <c r="P109" t="str">
        <f t="shared" si="53"/>
        <v>Mustard seed</v>
      </c>
      <c r="Q109" t="str">
        <f t="shared" si="53"/>
        <v>Oats</v>
      </c>
      <c r="R109" t="str">
        <f t="shared" si="53"/>
        <v>Peas, dry</v>
      </c>
      <c r="S109" t="str">
        <f t="shared" si="53"/>
        <v>Rye, all</v>
      </c>
      <c r="T109" t="str">
        <f t="shared" si="53"/>
        <v>Safflower</v>
      </c>
      <c r="U109" t="str">
        <f t="shared" si="53"/>
        <v>Soybeans</v>
      </c>
      <c r="V109" t="str">
        <f t="shared" si="53"/>
        <v>Sugar beets</v>
      </c>
      <c r="W109" t="str">
        <f t="shared" si="53"/>
        <v>Sunflower seed</v>
      </c>
      <c r="X109" t="str">
        <f t="shared" si="53"/>
        <v>Tame hay</v>
      </c>
      <c r="Y109" t="str">
        <f t="shared" si="53"/>
        <v>Triticale</v>
      </c>
      <c r="Z109" t="str">
        <f t="shared" si="53"/>
        <v>Wheat, all</v>
      </c>
      <c r="AA109" s="62" t="s">
        <v>26</v>
      </c>
    </row>
    <row r="110" spans="1:34" x14ac:dyDescent="0.2">
      <c r="A110">
        <f t="shared" ref="A110:A150" si="54">A8</f>
        <v>1969</v>
      </c>
      <c r="B110" s="7">
        <f>IF(ISNUMBER(B8),B$107*B8/1000,"")</f>
        <v>7586.2000000000007</v>
      </c>
      <c r="C110" s="7">
        <f t="shared" ref="C110:Z110" si="55">IF(ISNUMBER(C8),C$107*C8/1000,"")</f>
        <v>0</v>
      </c>
      <c r="D110" s="7">
        <f t="shared" si="55"/>
        <v>35.64385</v>
      </c>
      <c r="E110" s="7">
        <f t="shared" si="55"/>
        <v>0</v>
      </c>
      <c r="F110" s="7">
        <f t="shared" si="55"/>
        <v>1271.52862336</v>
      </c>
      <c r="G110" s="7" t="str">
        <f t="shared" si="55"/>
        <v/>
      </c>
      <c r="H110" s="7" t="str">
        <f t="shared" si="55"/>
        <v/>
      </c>
      <c r="I110" s="7" t="str">
        <f t="shared" si="55"/>
        <v/>
      </c>
      <c r="J110" s="7">
        <f t="shared" si="55"/>
        <v>15.75</v>
      </c>
      <c r="K110" s="7">
        <f t="shared" si="55"/>
        <v>227.2</v>
      </c>
      <c r="L110" s="7">
        <f t="shared" si="55"/>
        <v>0</v>
      </c>
      <c r="M110" s="7">
        <f t="shared" si="55"/>
        <v>3368.3</v>
      </c>
      <c r="N110" s="7">
        <f t="shared" si="55"/>
        <v>0</v>
      </c>
      <c r="O110" s="7">
        <f t="shared" si="55"/>
        <v>1238.895</v>
      </c>
      <c r="P110" s="7">
        <f t="shared" si="55"/>
        <v>257.87232</v>
      </c>
      <c r="Q110" s="7">
        <f t="shared" si="55"/>
        <v>9363.2000000000007</v>
      </c>
      <c r="R110" s="7">
        <f t="shared" si="55"/>
        <v>170.98056000000003</v>
      </c>
      <c r="S110" s="7">
        <f t="shared" si="55"/>
        <v>619.1</v>
      </c>
      <c r="T110" s="7">
        <f t="shared" si="55"/>
        <v>0</v>
      </c>
      <c r="U110" s="7">
        <f t="shared" si="55"/>
        <v>0</v>
      </c>
      <c r="V110" s="7">
        <f t="shared" si="55"/>
        <v>342.43</v>
      </c>
      <c r="W110" s="7">
        <f t="shared" si="55"/>
        <v>149.38</v>
      </c>
      <c r="X110" s="7">
        <f t="shared" si="55"/>
        <v>9913</v>
      </c>
      <c r="Y110" s="7">
        <f t="shared" si="55"/>
        <v>0</v>
      </c>
      <c r="Z110" s="7">
        <f t="shared" si="55"/>
        <v>16549</v>
      </c>
      <c r="AA110" s="7">
        <f>AA$107*AA8/1000</f>
        <v>206.80272108843536</v>
      </c>
      <c r="AB110" s="7">
        <f t="shared" ref="AB110:AB154" si="56">SUM(B110:AA110)</f>
        <v>51315.283074448438</v>
      </c>
      <c r="AD110" s="7">
        <f>2205*AB110/area!F8/2.47</f>
        <v>13.903513043729566</v>
      </c>
    </row>
    <row r="111" spans="1:34" x14ac:dyDescent="0.2">
      <c r="A111">
        <f t="shared" si="54"/>
        <v>1970</v>
      </c>
      <c r="B111" s="7">
        <f t="shared" ref="B111:Z111" si="57">IF(ISNUMBER(B9),B$107*B9/1000,"")</f>
        <v>9213</v>
      </c>
      <c r="C111" s="7">
        <f t="shared" si="57"/>
        <v>0</v>
      </c>
      <c r="D111" s="7">
        <f t="shared" si="57"/>
        <v>76.829499999999996</v>
      </c>
      <c r="E111" s="7">
        <f t="shared" si="57"/>
        <v>0</v>
      </c>
      <c r="F111" s="7">
        <f t="shared" si="57"/>
        <v>2615.1212115200001</v>
      </c>
      <c r="G111" s="7" t="str">
        <f t="shared" si="57"/>
        <v/>
      </c>
      <c r="H111" s="7" t="str">
        <f t="shared" si="57"/>
        <v/>
      </c>
      <c r="I111" s="7" t="str">
        <f t="shared" si="57"/>
        <v/>
      </c>
      <c r="J111" s="7">
        <f t="shared" si="57"/>
        <v>22.68</v>
      </c>
      <c r="K111" s="7">
        <f t="shared" si="57"/>
        <v>174.4</v>
      </c>
      <c r="L111" s="7">
        <f t="shared" si="57"/>
        <v>0</v>
      </c>
      <c r="M111" s="7">
        <f t="shared" si="57"/>
        <v>3797.3</v>
      </c>
      <c r="N111" s="7">
        <f t="shared" si="57"/>
        <v>0</v>
      </c>
      <c r="O111" s="7">
        <f t="shared" si="57"/>
        <v>1605.6900000000003</v>
      </c>
      <c r="P111" s="7">
        <f t="shared" si="57"/>
        <v>180.13139999999999</v>
      </c>
      <c r="Q111" s="7">
        <f t="shared" si="57"/>
        <v>7189.6000000000013</v>
      </c>
      <c r="R111" s="7">
        <f t="shared" si="57"/>
        <v>232.58385000000004</v>
      </c>
      <c r="S111" s="7">
        <f t="shared" si="57"/>
        <v>590.4</v>
      </c>
      <c r="T111" s="7">
        <f t="shared" si="57"/>
        <v>0</v>
      </c>
      <c r="U111" s="7">
        <f t="shared" si="57"/>
        <v>0</v>
      </c>
      <c r="V111" s="7">
        <f t="shared" si="57"/>
        <v>215.71000000000004</v>
      </c>
      <c r="W111" s="7">
        <f t="shared" si="57"/>
        <v>228.91999999999996</v>
      </c>
      <c r="X111" s="7">
        <f t="shared" si="57"/>
        <v>11632.25</v>
      </c>
      <c r="Y111" s="7">
        <f t="shared" si="57"/>
        <v>0</v>
      </c>
      <c r="Z111" s="7">
        <f t="shared" si="57"/>
        <v>7885</v>
      </c>
      <c r="AA111" s="7">
        <f t="shared" ref="AA111:AA154" si="58">AA$107*AA9/1000</f>
        <v>201.36054421768708</v>
      </c>
      <c r="AB111" s="7">
        <f t="shared" si="56"/>
        <v>45860.976505737686</v>
      </c>
      <c r="AD111" s="7">
        <f>2205*AB111/area!F9/2.47</f>
        <v>13.466639176950578</v>
      </c>
    </row>
    <row r="112" spans="1:34" x14ac:dyDescent="0.2">
      <c r="A112">
        <f t="shared" si="54"/>
        <v>1971</v>
      </c>
      <c r="B112" s="7">
        <f t="shared" ref="B112:Z112" si="59">IF(ISNUMBER(B10),B$107*B10/1000,"")</f>
        <v>16990.099999999999</v>
      </c>
      <c r="C112" s="7">
        <f t="shared" si="59"/>
        <v>0</v>
      </c>
      <c r="D112" s="7">
        <f t="shared" si="59"/>
        <v>87.787150000000011</v>
      </c>
      <c r="E112" s="7">
        <f t="shared" si="59"/>
        <v>0</v>
      </c>
      <c r="F112" s="7">
        <f t="shared" si="59"/>
        <v>4359.0691596800007</v>
      </c>
      <c r="G112" s="7" t="str">
        <f t="shared" si="59"/>
        <v/>
      </c>
      <c r="H112" s="7" t="str">
        <f t="shared" si="59"/>
        <v/>
      </c>
      <c r="I112" s="7" t="str">
        <f t="shared" si="59"/>
        <v/>
      </c>
      <c r="J112" s="7">
        <f t="shared" si="59"/>
        <v>70.56</v>
      </c>
      <c r="K112" s="7">
        <f t="shared" si="59"/>
        <v>102.4</v>
      </c>
      <c r="L112" s="7">
        <f t="shared" si="59"/>
        <v>0</v>
      </c>
      <c r="M112" s="7">
        <f t="shared" si="59"/>
        <v>1948.7</v>
      </c>
      <c r="N112" s="7">
        <f t="shared" si="59"/>
        <v>0</v>
      </c>
      <c r="O112" s="7">
        <f t="shared" si="59"/>
        <v>2356.38</v>
      </c>
      <c r="P112" s="7">
        <f t="shared" si="59"/>
        <v>70.156439999999989</v>
      </c>
      <c r="Q112" s="7">
        <f t="shared" si="59"/>
        <v>10313.6</v>
      </c>
      <c r="R112" s="7">
        <f t="shared" si="59"/>
        <v>273.65271000000001</v>
      </c>
      <c r="S112" s="7">
        <f t="shared" si="59"/>
        <v>687.15999999999985</v>
      </c>
      <c r="T112" s="7">
        <f t="shared" si="59"/>
        <v>0</v>
      </c>
      <c r="U112" s="7">
        <f t="shared" si="59"/>
        <v>0</v>
      </c>
      <c r="V112" s="7">
        <f t="shared" si="59"/>
        <v>362.23000000000008</v>
      </c>
      <c r="W112" s="7">
        <f t="shared" si="59"/>
        <v>511.18999999999994</v>
      </c>
      <c r="X112" s="7">
        <f t="shared" si="59"/>
        <v>10953.75</v>
      </c>
      <c r="Y112" s="7">
        <f t="shared" si="59"/>
        <v>0</v>
      </c>
      <c r="Z112" s="7">
        <f t="shared" si="59"/>
        <v>19133</v>
      </c>
      <c r="AA112" s="7">
        <f t="shared" si="58"/>
        <v>223.12925170068027</v>
      </c>
      <c r="AB112" s="7">
        <f t="shared" si="56"/>
        <v>68442.86471138068</v>
      </c>
      <c r="AD112" s="7">
        <f>2205*AB112/area!F10/2.47</f>
        <v>16.796118841917441</v>
      </c>
    </row>
    <row r="113" spans="1:30" x14ac:dyDescent="0.2">
      <c r="A113">
        <f t="shared" si="54"/>
        <v>1972</v>
      </c>
      <c r="B113" s="7">
        <f t="shared" ref="B113:Z113" si="60">IF(ISNUMBER(B11),B$107*B11/1000,"")</f>
        <v>15363.300000000001</v>
      </c>
      <c r="C113" s="7">
        <f t="shared" si="60"/>
        <v>0</v>
      </c>
      <c r="D113" s="7">
        <f t="shared" si="60"/>
        <v>63.100950000000005</v>
      </c>
      <c r="E113" s="7">
        <f t="shared" si="60"/>
        <v>0</v>
      </c>
      <c r="F113" s="7">
        <f t="shared" si="60"/>
        <v>3087.5405363199998</v>
      </c>
      <c r="G113" s="7" t="str">
        <f t="shared" si="60"/>
        <v/>
      </c>
      <c r="H113" s="7" t="str">
        <f t="shared" si="60"/>
        <v/>
      </c>
      <c r="I113" s="7" t="str">
        <f t="shared" si="60"/>
        <v/>
      </c>
      <c r="J113" s="7">
        <f t="shared" si="60"/>
        <v>112.14</v>
      </c>
      <c r="K113" s="7">
        <f t="shared" si="60"/>
        <v>232</v>
      </c>
      <c r="L113" s="7">
        <f t="shared" si="60"/>
        <v>0</v>
      </c>
      <c r="M113" s="7">
        <f t="shared" si="60"/>
        <v>1948.7</v>
      </c>
      <c r="N113" s="7">
        <f t="shared" si="60"/>
        <v>0</v>
      </c>
      <c r="O113" s="7">
        <f t="shared" si="60"/>
        <v>2181.105</v>
      </c>
      <c r="P113" s="7">
        <f t="shared" si="60"/>
        <v>108.07883999999999</v>
      </c>
      <c r="Q113" s="7">
        <f t="shared" si="60"/>
        <v>7462.4000000000005</v>
      </c>
      <c r="R113" s="7">
        <f t="shared" si="60"/>
        <v>227.97408000000001</v>
      </c>
      <c r="S113" s="7">
        <f t="shared" si="60"/>
        <v>383.75999999999993</v>
      </c>
      <c r="T113" s="7">
        <f t="shared" si="60"/>
        <v>0</v>
      </c>
      <c r="U113" s="7">
        <f t="shared" si="60"/>
        <v>0</v>
      </c>
      <c r="V113" s="7">
        <f t="shared" si="60"/>
        <v>330.11</v>
      </c>
      <c r="W113" s="7">
        <f t="shared" si="60"/>
        <v>668.33</v>
      </c>
      <c r="X113" s="7">
        <f t="shared" si="60"/>
        <v>10430.5</v>
      </c>
      <c r="Y113" s="7">
        <f t="shared" si="60"/>
        <v>0</v>
      </c>
      <c r="Z113" s="7">
        <f t="shared" si="60"/>
        <v>17841</v>
      </c>
      <c r="AA113" s="7">
        <f t="shared" si="58"/>
        <v>136.05442176870744</v>
      </c>
      <c r="AB113" s="7">
        <f t="shared" si="56"/>
        <v>60576.093828088706</v>
      </c>
      <c r="AD113" s="7">
        <f>2205*AB113/area!F11/2.47</f>
        <v>15.184620630537164</v>
      </c>
    </row>
    <row r="114" spans="1:30" x14ac:dyDescent="0.2">
      <c r="A114">
        <f t="shared" si="54"/>
        <v>1973</v>
      </c>
      <c r="B114" s="7">
        <f t="shared" ref="B114:Z114" si="61">IF(ISNUMBER(B12),B$107*B12/1000,"")</f>
        <v>14998.100000000002</v>
      </c>
      <c r="C114" s="7">
        <f t="shared" si="61"/>
        <v>0</v>
      </c>
      <c r="D114" s="7">
        <f t="shared" si="61"/>
        <v>49.372399999999999</v>
      </c>
      <c r="E114" s="7">
        <f t="shared" si="61"/>
        <v>0</v>
      </c>
      <c r="F114" s="7">
        <f t="shared" si="61"/>
        <v>2796.0818342400003</v>
      </c>
      <c r="G114" s="7" t="str">
        <f t="shared" si="61"/>
        <v/>
      </c>
      <c r="H114" s="7" t="str">
        <f t="shared" si="61"/>
        <v/>
      </c>
      <c r="I114" s="7" t="str">
        <f t="shared" si="61"/>
        <v/>
      </c>
      <c r="J114" s="7">
        <f t="shared" si="61"/>
        <v>141.12</v>
      </c>
      <c r="K114" s="7">
        <f t="shared" si="61"/>
        <v>240</v>
      </c>
      <c r="L114" s="7">
        <f t="shared" si="61"/>
        <v>0</v>
      </c>
      <c r="M114" s="7">
        <f t="shared" si="61"/>
        <v>2509</v>
      </c>
      <c r="N114" s="7">
        <f t="shared" si="61"/>
        <v>0</v>
      </c>
      <c r="O114" s="7">
        <f t="shared" si="61"/>
        <v>2181.105</v>
      </c>
      <c r="P114" s="7">
        <f t="shared" si="61"/>
        <v>274.93739999999997</v>
      </c>
      <c r="Q114" s="7">
        <f t="shared" si="61"/>
        <v>8553.6</v>
      </c>
      <c r="R114" s="7">
        <f t="shared" si="61"/>
        <v>191.51499000000001</v>
      </c>
      <c r="S114" s="7">
        <f t="shared" si="61"/>
        <v>443.61999999999995</v>
      </c>
      <c r="T114" s="7">
        <f t="shared" si="61"/>
        <v>0</v>
      </c>
      <c r="U114" s="7">
        <f t="shared" si="61"/>
        <v>0</v>
      </c>
      <c r="V114" s="7">
        <f t="shared" si="61"/>
        <v>306.89999999999998</v>
      </c>
      <c r="W114" s="7">
        <f t="shared" si="61"/>
        <v>385.09</v>
      </c>
      <c r="X114" s="7">
        <f t="shared" si="61"/>
        <v>11477</v>
      </c>
      <c r="Y114" s="7">
        <f t="shared" si="61"/>
        <v>0</v>
      </c>
      <c r="Z114" s="7">
        <f t="shared" si="61"/>
        <v>19902.5</v>
      </c>
      <c r="AA114" s="7">
        <f t="shared" si="58"/>
        <v>239.45578231292515</v>
      </c>
      <c r="AB114" s="7">
        <f t="shared" si="56"/>
        <v>64689.397406552918</v>
      </c>
      <c r="AD114" s="7">
        <f>2205*AB114/area!F12/2.47</f>
        <v>15.266453477865037</v>
      </c>
    </row>
    <row r="115" spans="1:30" x14ac:dyDescent="0.2">
      <c r="A115">
        <f t="shared" si="54"/>
        <v>1974</v>
      </c>
      <c r="B115" s="7">
        <f t="shared" ref="B115:Z115" si="62">IF(ISNUMBER(B13),B$107*B13/1000,"")</f>
        <v>9578.2000000000007</v>
      </c>
      <c r="C115" s="7">
        <f t="shared" si="62"/>
        <v>0</v>
      </c>
      <c r="D115" s="7">
        <f t="shared" si="62"/>
        <v>38.414749999999998</v>
      </c>
      <c r="E115" s="7">
        <f t="shared" si="62"/>
        <v>0</v>
      </c>
      <c r="F115" s="7">
        <f t="shared" si="62"/>
        <v>3087.5405363199998</v>
      </c>
      <c r="G115" s="7" t="str">
        <f t="shared" si="62"/>
        <v/>
      </c>
      <c r="H115" s="7" t="str">
        <f t="shared" si="62"/>
        <v/>
      </c>
      <c r="I115" s="7" t="str">
        <f t="shared" si="62"/>
        <v/>
      </c>
      <c r="J115" s="7">
        <f t="shared" si="62"/>
        <v>30.24</v>
      </c>
      <c r="K115" s="7">
        <f t="shared" si="62"/>
        <v>305.60000000000002</v>
      </c>
      <c r="L115" s="7">
        <f t="shared" si="62"/>
        <v>0</v>
      </c>
      <c r="M115" s="7">
        <f t="shared" si="62"/>
        <v>2178.8000000000002</v>
      </c>
      <c r="N115" s="7">
        <f t="shared" si="62"/>
        <v>0</v>
      </c>
      <c r="O115" s="7">
        <f t="shared" si="62"/>
        <v>1047.3750000000002</v>
      </c>
      <c r="P115" s="7">
        <f t="shared" si="62"/>
        <v>257.87232</v>
      </c>
      <c r="Q115" s="7">
        <f t="shared" si="62"/>
        <v>5834.4000000000005</v>
      </c>
      <c r="R115" s="7">
        <f t="shared" si="62"/>
        <v>189.41964000000002</v>
      </c>
      <c r="S115" s="7">
        <f t="shared" si="62"/>
        <v>516.59999999999991</v>
      </c>
      <c r="T115" s="7">
        <f t="shared" si="62"/>
        <v>0</v>
      </c>
      <c r="U115" s="7">
        <f t="shared" si="62"/>
        <v>0</v>
      </c>
      <c r="V115" s="7">
        <f t="shared" si="62"/>
        <v>220.99000000000004</v>
      </c>
      <c r="W115" s="7">
        <f t="shared" si="62"/>
        <v>80.510000000000005</v>
      </c>
      <c r="X115" s="7">
        <f t="shared" si="62"/>
        <v>12517.75</v>
      </c>
      <c r="Y115" s="7">
        <f t="shared" si="62"/>
        <v>0</v>
      </c>
      <c r="Z115" s="7">
        <f t="shared" si="62"/>
        <v>15247.5</v>
      </c>
      <c r="AA115" s="7">
        <f t="shared" si="58"/>
        <v>266.66666666666663</v>
      </c>
      <c r="AB115" s="7">
        <f t="shared" si="56"/>
        <v>51397.878912986664</v>
      </c>
      <c r="AD115" s="7">
        <f>2205*AB115/area!F13/2.47</f>
        <v>12.890572186250248</v>
      </c>
    </row>
    <row r="116" spans="1:30" x14ac:dyDescent="0.2">
      <c r="A116">
        <f t="shared" si="54"/>
        <v>1975</v>
      </c>
      <c r="B116" s="7">
        <f t="shared" ref="B116:Z116" si="63">IF(ISNUMBER(B14),B$107*B14/1000,"")</f>
        <v>9213</v>
      </c>
      <c r="C116" s="7">
        <f t="shared" si="63"/>
        <v>0</v>
      </c>
      <c r="D116" s="7">
        <f t="shared" si="63"/>
        <v>23.55265</v>
      </c>
      <c r="E116" s="7">
        <f t="shared" si="63"/>
        <v>0</v>
      </c>
      <c r="F116" s="7">
        <f t="shared" si="63"/>
        <v>4540.0297823999999</v>
      </c>
      <c r="G116" s="7" t="str">
        <f t="shared" si="63"/>
        <v/>
      </c>
      <c r="H116" s="7" t="str">
        <f t="shared" si="63"/>
        <v/>
      </c>
      <c r="I116" s="7" t="str">
        <f t="shared" si="63"/>
        <v/>
      </c>
      <c r="J116" s="7">
        <f t="shared" si="63"/>
        <v>120.33</v>
      </c>
      <c r="K116" s="7">
        <f t="shared" si="63"/>
        <v>420.8</v>
      </c>
      <c r="L116" s="7">
        <f t="shared" si="63"/>
        <v>0</v>
      </c>
      <c r="M116" s="7">
        <f t="shared" si="63"/>
        <v>2774.2</v>
      </c>
      <c r="N116" s="7">
        <f t="shared" si="63"/>
        <v>0</v>
      </c>
      <c r="O116" s="7">
        <f t="shared" si="63"/>
        <v>1309.0050000000001</v>
      </c>
      <c r="P116" s="7">
        <f t="shared" si="63"/>
        <v>125.14391999999998</v>
      </c>
      <c r="Q116" s="7">
        <f t="shared" si="63"/>
        <v>6784.8000000000011</v>
      </c>
      <c r="R116" s="7">
        <f t="shared" si="63"/>
        <v>170.98056000000003</v>
      </c>
      <c r="S116" s="7">
        <f t="shared" si="63"/>
        <v>623.20000000000005</v>
      </c>
      <c r="T116" s="7">
        <f t="shared" si="63"/>
        <v>0</v>
      </c>
      <c r="U116" s="7">
        <f t="shared" si="63"/>
        <v>0</v>
      </c>
      <c r="V116" s="7">
        <f t="shared" si="63"/>
        <v>395.34000000000003</v>
      </c>
      <c r="W116" s="7">
        <f t="shared" si="63"/>
        <v>290.02999999999997</v>
      </c>
      <c r="X116" s="7">
        <f t="shared" si="63"/>
        <v>13041</v>
      </c>
      <c r="Y116" s="7">
        <f t="shared" si="63"/>
        <v>0</v>
      </c>
      <c r="Z116" s="7">
        <f t="shared" si="63"/>
        <v>20168.5</v>
      </c>
      <c r="AA116" s="7">
        <f t="shared" si="58"/>
        <v>244.89795918367344</v>
      </c>
      <c r="AB116" s="7">
        <f t="shared" si="56"/>
        <v>60244.809871583675</v>
      </c>
      <c r="AD116" s="7">
        <f>2205*AB116/area!F14/2.47</f>
        <v>14.710218571158329</v>
      </c>
    </row>
    <row r="117" spans="1:30" x14ac:dyDescent="0.2">
      <c r="A117">
        <f t="shared" si="54"/>
        <v>1976</v>
      </c>
      <c r="B117" s="7">
        <f t="shared" ref="B117:Z117" si="64">IF(ISNUMBER(B15),B$107*B15/1000,"")</f>
        <v>12109.700000000003</v>
      </c>
      <c r="C117" s="7">
        <f t="shared" si="64"/>
        <v>0</v>
      </c>
      <c r="D117" s="7">
        <f t="shared" si="64"/>
        <v>21.915300000000002</v>
      </c>
      <c r="E117" s="7">
        <f t="shared" si="64"/>
        <v>0</v>
      </c>
      <c r="F117" s="7">
        <f t="shared" si="64"/>
        <v>1635.0512902400001</v>
      </c>
      <c r="G117" s="7" t="str">
        <f t="shared" si="64"/>
        <v/>
      </c>
      <c r="H117" s="7" t="str">
        <f t="shared" si="64"/>
        <v/>
      </c>
      <c r="I117" s="7" t="str">
        <f t="shared" si="64"/>
        <v/>
      </c>
      <c r="J117" s="7">
        <f t="shared" si="64"/>
        <v>183.96</v>
      </c>
      <c r="K117" s="7">
        <f t="shared" si="64"/>
        <v>406.4</v>
      </c>
      <c r="L117" s="7">
        <f t="shared" si="64"/>
        <v>0</v>
      </c>
      <c r="M117" s="7">
        <f t="shared" si="64"/>
        <v>2080</v>
      </c>
      <c r="N117" s="7">
        <f t="shared" si="64"/>
        <v>0</v>
      </c>
      <c r="O117" s="7">
        <f t="shared" si="64"/>
        <v>1203.8399999999999</v>
      </c>
      <c r="P117" s="7">
        <f t="shared" si="64"/>
        <v>123.24779999999998</v>
      </c>
      <c r="Q117" s="7">
        <f t="shared" si="64"/>
        <v>8280.8000000000011</v>
      </c>
      <c r="R117" s="7">
        <f t="shared" si="64"/>
        <v>225.87873000000005</v>
      </c>
      <c r="S117" s="7">
        <f t="shared" si="64"/>
        <v>560.05999999999995</v>
      </c>
      <c r="T117" s="7">
        <f t="shared" si="64"/>
        <v>0</v>
      </c>
      <c r="U117" s="7">
        <f t="shared" si="64"/>
        <v>0</v>
      </c>
      <c r="V117" s="7">
        <f t="shared" si="64"/>
        <v>384.89000000000004</v>
      </c>
      <c r="W117" s="7">
        <f t="shared" si="64"/>
        <v>232.79999999999998</v>
      </c>
      <c r="X117" s="7">
        <f t="shared" si="64"/>
        <v>13564.25</v>
      </c>
      <c r="Y117" s="7">
        <f t="shared" si="64"/>
        <v>0</v>
      </c>
      <c r="Z117" s="7">
        <f t="shared" si="64"/>
        <v>26628.5</v>
      </c>
      <c r="AA117" s="7">
        <f t="shared" si="58"/>
        <v>228.57142857142856</v>
      </c>
      <c r="AB117" s="7">
        <f t="shared" si="56"/>
        <v>67869.864548811442</v>
      </c>
      <c r="AD117" s="7">
        <f>2205*AB117/area!F15/2.47</f>
        <v>15.997488634859371</v>
      </c>
    </row>
    <row r="118" spans="1:30" x14ac:dyDescent="0.2">
      <c r="A118">
        <f t="shared" si="54"/>
        <v>1977</v>
      </c>
      <c r="B118" s="7">
        <f t="shared" ref="B118:Z118" si="65">IF(ISNUMBER(B16),B$107*B16/1000,"")</f>
        <v>16990.099999999999</v>
      </c>
      <c r="C118" s="7">
        <f t="shared" si="65"/>
        <v>0</v>
      </c>
      <c r="D118" s="7">
        <f t="shared" si="65"/>
        <v>82.245350000000002</v>
      </c>
      <c r="E118" s="7">
        <f t="shared" si="65"/>
        <v>0</v>
      </c>
      <c r="F118" s="7">
        <f t="shared" si="65"/>
        <v>4648.9264403200004</v>
      </c>
      <c r="G118" s="7" t="str">
        <f t="shared" si="65"/>
        <v/>
      </c>
      <c r="H118" s="7" t="str">
        <f t="shared" si="65"/>
        <v/>
      </c>
      <c r="I118" s="7" t="str">
        <f t="shared" si="65"/>
        <v/>
      </c>
      <c r="J118" s="7">
        <f t="shared" si="65"/>
        <v>248.22</v>
      </c>
      <c r="K118" s="7">
        <f t="shared" si="65"/>
        <v>508.8</v>
      </c>
      <c r="L118" s="7">
        <f t="shared" si="65"/>
        <v>0</v>
      </c>
      <c r="M118" s="7">
        <f t="shared" si="65"/>
        <v>4292.6000000000004</v>
      </c>
      <c r="N118" s="7">
        <f t="shared" si="65"/>
        <v>0</v>
      </c>
      <c r="O118" s="7">
        <f t="shared" si="65"/>
        <v>1396.2149999999999</v>
      </c>
      <c r="P118" s="7">
        <f t="shared" si="65"/>
        <v>309.06755999999996</v>
      </c>
      <c r="Q118" s="7">
        <f t="shared" si="65"/>
        <v>7867.2000000000007</v>
      </c>
      <c r="R118" s="7">
        <f t="shared" si="65"/>
        <v>308.01645000000002</v>
      </c>
      <c r="S118" s="7">
        <f t="shared" si="65"/>
        <v>691.25999999999988</v>
      </c>
      <c r="T118" s="7">
        <f t="shared" si="65"/>
        <v>0</v>
      </c>
      <c r="U118" s="7">
        <f t="shared" si="65"/>
        <v>0</v>
      </c>
      <c r="V118" s="7">
        <f t="shared" si="65"/>
        <v>439.12000000000006</v>
      </c>
      <c r="W118" s="7">
        <f t="shared" si="65"/>
        <v>770.18</v>
      </c>
      <c r="X118" s="7">
        <f t="shared" si="65"/>
        <v>13564.25</v>
      </c>
      <c r="Y118" s="7">
        <f t="shared" si="65"/>
        <v>0</v>
      </c>
      <c r="Z118" s="7">
        <f t="shared" si="65"/>
        <v>26115.5</v>
      </c>
      <c r="AA118" s="7">
        <f t="shared" si="58"/>
        <v>299.31972789115645</v>
      </c>
      <c r="AB118" s="7">
        <f t="shared" si="56"/>
        <v>78531.020528211156</v>
      </c>
      <c r="AD118" s="7">
        <f>2205*AB118/area!F16/2.47</f>
        <v>18.127919865279573</v>
      </c>
    </row>
    <row r="119" spans="1:30" x14ac:dyDescent="0.2">
      <c r="A119">
        <f t="shared" si="54"/>
        <v>1978</v>
      </c>
      <c r="B119" s="7">
        <f t="shared" ref="B119:Z119" si="66">IF(ISNUMBER(B17),B$107*B17/1000,"")</f>
        <v>15363.300000000001</v>
      </c>
      <c r="C119" s="7">
        <f t="shared" si="66"/>
        <v>0</v>
      </c>
      <c r="D119" s="7">
        <f t="shared" si="66"/>
        <v>148.11720000000003</v>
      </c>
      <c r="E119" s="7">
        <f t="shared" si="66"/>
        <v>0</v>
      </c>
      <c r="F119" s="7">
        <f t="shared" si="66"/>
        <v>9261.02018752</v>
      </c>
      <c r="G119" s="7" t="str">
        <f t="shared" si="66"/>
        <v/>
      </c>
      <c r="H119" s="7" t="str">
        <f t="shared" si="66"/>
        <v/>
      </c>
      <c r="I119" s="7" t="str">
        <f t="shared" si="66"/>
        <v/>
      </c>
      <c r="J119" s="7">
        <f t="shared" si="66"/>
        <v>927.99</v>
      </c>
      <c r="K119" s="7">
        <f t="shared" si="66"/>
        <v>580.79999999999995</v>
      </c>
      <c r="L119" s="7">
        <f t="shared" si="66"/>
        <v>0</v>
      </c>
      <c r="M119" s="7">
        <f t="shared" si="66"/>
        <v>4127.5</v>
      </c>
      <c r="N119" s="7">
        <f t="shared" si="66"/>
        <v>0</v>
      </c>
      <c r="O119" s="7">
        <f t="shared" si="66"/>
        <v>1326.105</v>
      </c>
      <c r="P119" s="7">
        <f t="shared" si="66"/>
        <v>549.87479999999994</v>
      </c>
      <c r="Q119" s="7">
        <f t="shared" si="66"/>
        <v>5561.6</v>
      </c>
      <c r="R119" s="7">
        <f t="shared" si="66"/>
        <v>433.31838000000005</v>
      </c>
      <c r="S119" s="7">
        <f t="shared" si="66"/>
        <v>815.07999999999993</v>
      </c>
      <c r="T119" s="7">
        <f t="shared" si="66"/>
        <v>0</v>
      </c>
      <c r="U119" s="7">
        <f t="shared" si="66"/>
        <v>0</v>
      </c>
      <c r="V119" s="7">
        <f t="shared" si="66"/>
        <v>409.09000000000003</v>
      </c>
      <c r="W119" s="7">
        <f t="shared" si="66"/>
        <v>1117.44</v>
      </c>
      <c r="X119" s="7">
        <f t="shared" si="66"/>
        <v>15128.25</v>
      </c>
      <c r="Y119" s="7">
        <f t="shared" si="66"/>
        <v>0</v>
      </c>
      <c r="Z119" s="7">
        <f t="shared" si="66"/>
        <v>26894.5</v>
      </c>
      <c r="AA119" s="7">
        <f t="shared" si="58"/>
        <v>370.0680272108844</v>
      </c>
      <c r="AB119" s="7">
        <f t="shared" si="56"/>
        <v>83014.053594730882</v>
      </c>
      <c r="AD119" s="7">
        <f>2205*AB119/area!F17/2.47</f>
        <v>18.227204237777215</v>
      </c>
    </row>
    <row r="120" spans="1:30" x14ac:dyDescent="0.2">
      <c r="A120">
        <f t="shared" si="54"/>
        <v>1979</v>
      </c>
      <c r="B120" s="7">
        <f t="shared" ref="B120:Z120" si="67">IF(ISNUMBER(B18),B$107*B18/1000,"")</f>
        <v>10482.9</v>
      </c>
      <c r="C120" s="7">
        <f t="shared" si="67"/>
        <v>0</v>
      </c>
      <c r="D120" s="7">
        <f t="shared" si="67"/>
        <v>54.788249999999998</v>
      </c>
      <c r="E120" s="7">
        <f t="shared" si="67"/>
        <v>0</v>
      </c>
      <c r="F120" s="7">
        <f t="shared" si="67"/>
        <v>9080.0595647999999</v>
      </c>
      <c r="G120" s="7" t="str">
        <f t="shared" si="67"/>
        <v/>
      </c>
      <c r="H120" s="7" t="str">
        <f t="shared" si="67"/>
        <v/>
      </c>
      <c r="I120" s="7" t="str">
        <f t="shared" si="67"/>
        <v/>
      </c>
      <c r="J120" s="7">
        <f t="shared" si="67"/>
        <v>1248.03</v>
      </c>
      <c r="K120" s="7">
        <f t="shared" si="67"/>
        <v>523.20000000000005</v>
      </c>
      <c r="L120" s="7">
        <f t="shared" si="67"/>
        <v>0</v>
      </c>
      <c r="M120" s="7">
        <f t="shared" si="67"/>
        <v>5778.5</v>
      </c>
      <c r="N120" s="7">
        <f t="shared" si="67"/>
        <v>0</v>
      </c>
      <c r="O120" s="7">
        <f t="shared" si="67"/>
        <v>1029.42</v>
      </c>
      <c r="P120" s="7">
        <f t="shared" si="67"/>
        <v>180.13139999999999</v>
      </c>
      <c r="Q120" s="7">
        <f t="shared" si="67"/>
        <v>2710.4</v>
      </c>
      <c r="R120" s="7">
        <f t="shared" si="67"/>
        <v>433.31838000000005</v>
      </c>
      <c r="S120" s="7">
        <f t="shared" si="67"/>
        <v>652.72</v>
      </c>
      <c r="T120" s="7">
        <f t="shared" si="67"/>
        <v>0</v>
      </c>
      <c r="U120" s="7">
        <f t="shared" si="67"/>
        <v>0</v>
      </c>
      <c r="V120" s="7">
        <f t="shared" si="67"/>
        <v>275.22000000000003</v>
      </c>
      <c r="W120" s="7">
        <f t="shared" si="67"/>
        <v>2024.3899999999999</v>
      </c>
      <c r="X120" s="7">
        <f t="shared" si="67"/>
        <v>13564.25</v>
      </c>
      <c r="Y120" s="7">
        <f t="shared" si="67"/>
        <v>0</v>
      </c>
      <c r="Z120" s="7">
        <f t="shared" si="67"/>
        <v>19389.5</v>
      </c>
      <c r="AA120" s="7">
        <f t="shared" si="58"/>
        <v>338.28571428571428</v>
      </c>
      <c r="AB120" s="7">
        <f t="shared" si="56"/>
        <v>67765.113309085718</v>
      </c>
      <c r="AD120" s="7">
        <f>2205*AB120/area!F18/2.47</f>
        <v>14.996693431780734</v>
      </c>
    </row>
    <row r="121" spans="1:30" x14ac:dyDescent="0.2">
      <c r="A121">
        <f t="shared" si="54"/>
        <v>1980</v>
      </c>
      <c r="B121" s="7">
        <f t="shared" ref="B121:Z121" si="68">IF(ISNUMBER(B19),B$107*B19/1000,"")</f>
        <v>13014.400000000001</v>
      </c>
      <c r="C121" s="7">
        <f t="shared" si="68"/>
        <v>0</v>
      </c>
      <c r="D121" s="7">
        <f t="shared" si="68"/>
        <v>43.830600000000004</v>
      </c>
      <c r="E121" s="7">
        <f t="shared" si="68"/>
        <v>0</v>
      </c>
      <c r="F121" s="7">
        <f t="shared" si="68"/>
        <v>4720.9904051200001</v>
      </c>
      <c r="G121" s="7" t="str">
        <f t="shared" si="68"/>
        <v/>
      </c>
      <c r="H121" s="7" t="str">
        <f t="shared" si="68"/>
        <v/>
      </c>
      <c r="I121" s="7" t="str">
        <f t="shared" si="68"/>
        <v/>
      </c>
      <c r="J121" s="7">
        <f t="shared" si="68"/>
        <v>1200.1500000000001</v>
      </c>
      <c r="K121" s="7">
        <f t="shared" si="68"/>
        <v>609.6</v>
      </c>
      <c r="L121" s="7">
        <f t="shared" si="68"/>
        <v>0</v>
      </c>
      <c r="M121" s="7">
        <f t="shared" si="68"/>
        <v>2740.4</v>
      </c>
      <c r="N121" s="7">
        <f t="shared" si="68"/>
        <v>0</v>
      </c>
      <c r="O121" s="7">
        <f t="shared" si="68"/>
        <v>750.69000000000017</v>
      </c>
      <c r="P121" s="7">
        <f t="shared" si="68"/>
        <v>309.06755999999996</v>
      </c>
      <c r="Q121" s="7">
        <f t="shared" si="68"/>
        <v>2446.4</v>
      </c>
      <c r="R121" s="7">
        <f t="shared" si="68"/>
        <v>410.68860000000001</v>
      </c>
      <c r="S121" s="7">
        <f t="shared" si="68"/>
        <v>615</v>
      </c>
      <c r="T121" s="7">
        <f t="shared" si="68"/>
        <v>0</v>
      </c>
      <c r="U121" s="7">
        <f t="shared" si="68"/>
        <v>0</v>
      </c>
      <c r="V121" s="7">
        <f t="shared" si="68"/>
        <v>258.28000000000003</v>
      </c>
      <c r="W121" s="7">
        <f t="shared" si="68"/>
        <v>1540.36</v>
      </c>
      <c r="X121" s="7">
        <f t="shared" si="68"/>
        <v>7825.75</v>
      </c>
      <c r="Y121" s="7">
        <f t="shared" si="68"/>
        <v>0</v>
      </c>
      <c r="Z121" s="7">
        <f t="shared" si="68"/>
        <v>18097.5</v>
      </c>
      <c r="AA121" s="7">
        <f t="shared" si="58"/>
        <v>342.91156462585036</v>
      </c>
      <c r="AB121" s="7">
        <f t="shared" si="56"/>
        <v>54926.018729745854</v>
      </c>
      <c r="AD121" s="7">
        <f>2205*AB121/area!F19/2.47</f>
        <v>12.419474485008957</v>
      </c>
    </row>
    <row r="122" spans="1:30" x14ac:dyDescent="0.2">
      <c r="A122">
        <f t="shared" si="54"/>
        <v>1981</v>
      </c>
      <c r="B122" s="7">
        <f t="shared" ref="B122:Z122" si="69">IF(ISNUMBER(B20),B$107*B20/1000,"")</f>
        <v>19339</v>
      </c>
      <c r="C122" s="7">
        <f t="shared" si="69"/>
        <v>0</v>
      </c>
      <c r="D122" s="7">
        <f t="shared" si="69"/>
        <v>115.1183</v>
      </c>
      <c r="E122" s="7">
        <f t="shared" si="69"/>
        <v>0</v>
      </c>
      <c r="F122" s="7">
        <f t="shared" si="69"/>
        <v>4903.5524492800005</v>
      </c>
      <c r="G122" s="7" t="str">
        <f t="shared" si="69"/>
        <v/>
      </c>
      <c r="H122" s="7" t="str">
        <f t="shared" si="69"/>
        <v/>
      </c>
      <c r="I122" s="7" t="str">
        <f t="shared" si="69"/>
        <v/>
      </c>
      <c r="J122" s="7">
        <f t="shared" si="69"/>
        <v>2720.34</v>
      </c>
      <c r="K122" s="7">
        <f t="shared" si="69"/>
        <v>566.4</v>
      </c>
      <c r="L122" s="7">
        <f t="shared" si="69"/>
        <v>0</v>
      </c>
      <c r="M122" s="7">
        <f t="shared" si="69"/>
        <v>3400.8</v>
      </c>
      <c r="N122" s="7">
        <f t="shared" si="69"/>
        <v>154.91849999999999</v>
      </c>
      <c r="O122" s="7">
        <f t="shared" si="69"/>
        <v>942.21000000000015</v>
      </c>
      <c r="P122" s="7">
        <f t="shared" si="69"/>
        <v>362.15891999999997</v>
      </c>
      <c r="Q122" s="7">
        <f t="shared" si="69"/>
        <v>4074.4000000000005</v>
      </c>
      <c r="R122" s="7">
        <f t="shared" si="69"/>
        <v>661.71153000000004</v>
      </c>
      <c r="S122" s="7">
        <f t="shared" si="69"/>
        <v>1435.8199999999997</v>
      </c>
      <c r="T122" s="7">
        <f t="shared" si="69"/>
        <v>0</v>
      </c>
      <c r="U122" s="7">
        <f t="shared" si="69"/>
        <v>0</v>
      </c>
      <c r="V122" s="7">
        <f t="shared" si="69"/>
        <v>373.67000000000007</v>
      </c>
      <c r="W122" s="7">
        <f t="shared" si="69"/>
        <v>1540.36</v>
      </c>
      <c r="X122" s="7">
        <f t="shared" si="69"/>
        <v>13041</v>
      </c>
      <c r="Y122" s="7">
        <f t="shared" si="69"/>
        <v>0</v>
      </c>
      <c r="Z122" s="7">
        <f t="shared" si="69"/>
        <v>31597</v>
      </c>
      <c r="AA122" s="7">
        <f t="shared" si="58"/>
        <v>373.9319727891156</v>
      </c>
      <c r="AB122" s="7">
        <f t="shared" si="56"/>
        <v>85602.39167206912</v>
      </c>
      <c r="AD122" s="7">
        <f>2205*AB122/area!F20/2.47</f>
        <v>17.752911185689197</v>
      </c>
    </row>
    <row r="123" spans="1:30" x14ac:dyDescent="0.2">
      <c r="A123">
        <f t="shared" si="54"/>
        <v>1982</v>
      </c>
      <c r="B123" s="7">
        <f t="shared" ref="B123:Z123" si="70">IF(ISNUMBER(B21),B$107*B21/1000,"")</f>
        <v>19695.900000000001</v>
      </c>
      <c r="C123" s="7">
        <f t="shared" si="70"/>
        <v>0</v>
      </c>
      <c r="D123" s="7">
        <f t="shared" si="70"/>
        <v>54.788249999999998</v>
      </c>
      <c r="E123" s="7">
        <f t="shared" si="70"/>
        <v>0</v>
      </c>
      <c r="F123" s="7">
        <f t="shared" si="70"/>
        <v>6392.8743884800006</v>
      </c>
      <c r="G123" s="7" t="str">
        <f t="shared" si="70"/>
        <v/>
      </c>
      <c r="H123" s="7" t="str">
        <f t="shared" si="70"/>
        <v/>
      </c>
      <c r="I123" s="7" t="str">
        <f t="shared" si="70"/>
        <v/>
      </c>
      <c r="J123" s="7">
        <f t="shared" si="70"/>
        <v>1600.2</v>
      </c>
      <c r="K123" s="7">
        <f t="shared" si="70"/>
        <v>769.6</v>
      </c>
      <c r="L123" s="7">
        <f t="shared" si="70"/>
        <v>0</v>
      </c>
      <c r="M123" s="7">
        <f t="shared" si="70"/>
        <v>5679.7</v>
      </c>
      <c r="N123" s="7">
        <f t="shared" si="70"/>
        <v>186.93499</v>
      </c>
      <c r="O123" s="7">
        <f t="shared" si="70"/>
        <v>1116.6300000000001</v>
      </c>
      <c r="P123" s="7">
        <f t="shared" si="70"/>
        <v>202.88483999999997</v>
      </c>
      <c r="Q123" s="7">
        <f t="shared" si="70"/>
        <v>4611.2</v>
      </c>
      <c r="R123" s="7">
        <f t="shared" si="70"/>
        <v>684.34131000000002</v>
      </c>
      <c r="S123" s="7">
        <f t="shared" si="70"/>
        <v>1747.4199999999998</v>
      </c>
      <c r="T123" s="7">
        <f t="shared" si="70"/>
        <v>0</v>
      </c>
      <c r="U123" s="7">
        <f t="shared" si="70"/>
        <v>0</v>
      </c>
      <c r="V123" s="7">
        <f t="shared" si="70"/>
        <v>409.53000000000009</v>
      </c>
      <c r="W123" s="7">
        <f t="shared" si="70"/>
        <v>846.80999999999983</v>
      </c>
      <c r="X123" s="7">
        <f t="shared" si="70"/>
        <v>13041</v>
      </c>
      <c r="Y123" s="7">
        <f t="shared" si="70"/>
        <v>0</v>
      </c>
      <c r="Z123" s="7">
        <f t="shared" si="70"/>
        <v>35159.5</v>
      </c>
      <c r="AA123" s="7">
        <f t="shared" si="58"/>
        <v>320.81632653061217</v>
      </c>
      <c r="AB123" s="7">
        <f t="shared" si="56"/>
        <v>92520.130105010598</v>
      </c>
      <c r="AD123" s="7">
        <f>2205*AB123/area!F21/2.47</f>
        <v>19.039059385315742</v>
      </c>
    </row>
    <row r="124" spans="1:30" x14ac:dyDescent="0.2">
      <c r="A124">
        <f t="shared" si="54"/>
        <v>1983</v>
      </c>
      <c r="B124" s="7">
        <f t="shared" ref="B124:Z124" si="71">IF(ISNUMBER(B22),B$107*B22/1000,"")</f>
        <v>13188.700000000003</v>
      </c>
      <c r="C124" s="7">
        <f t="shared" si="71"/>
        <v>0</v>
      </c>
      <c r="D124" s="7">
        <f t="shared" si="71"/>
        <v>60.204100000000004</v>
      </c>
      <c r="E124" s="7">
        <f t="shared" si="71"/>
        <v>0</v>
      </c>
      <c r="F124" s="7">
        <f t="shared" si="71"/>
        <v>6357.6431167999999</v>
      </c>
      <c r="G124" s="7" t="str">
        <f t="shared" si="71"/>
        <v/>
      </c>
      <c r="H124" s="7" t="str">
        <f t="shared" si="71"/>
        <v/>
      </c>
      <c r="I124" s="7" t="str">
        <f t="shared" si="71"/>
        <v/>
      </c>
      <c r="J124" s="7">
        <f t="shared" si="71"/>
        <v>1373.4</v>
      </c>
      <c r="K124" s="7">
        <f t="shared" si="71"/>
        <v>492.8</v>
      </c>
      <c r="L124" s="7">
        <f t="shared" si="71"/>
        <v>0</v>
      </c>
      <c r="M124" s="7">
        <f t="shared" si="71"/>
        <v>3861</v>
      </c>
      <c r="N124" s="7">
        <f t="shared" si="71"/>
        <v>116.70526999999998</v>
      </c>
      <c r="O124" s="7">
        <f t="shared" si="71"/>
        <v>837.90000000000009</v>
      </c>
      <c r="P124" s="7">
        <f t="shared" si="71"/>
        <v>219.94991999999999</v>
      </c>
      <c r="Q124" s="7">
        <f t="shared" si="71"/>
        <v>3528.8000000000006</v>
      </c>
      <c r="R124" s="7">
        <f t="shared" si="71"/>
        <v>569.93520000000012</v>
      </c>
      <c r="S124" s="7">
        <f t="shared" si="71"/>
        <v>1336.6</v>
      </c>
      <c r="T124" s="7">
        <f t="shared" si="71"/>
        <v>0</v>
      </c>
      <c r="U124" s="7">
        <f t="shared" si="71"/>
        <v>0</v>
      </c>
      <c r="V124" s="7">
        <f t="shared" si="71"/>
        <v>385.22000000000008</v>
      </c>
      <c r="W124" s="7">
        <f t="shared" si="71"/>
        <v>395.76</v>
      </c>
      <c r="X124" s="7">
        <f t="shared" si="71"/>
        <v>12517.75</v>
      </c>
      <c r="Y124" s="7">
        <f t="shared" si="71"/>
        <v>0</v>
      </c>
      <c r="Z124" s="7">
        <f t="shared" si="71"/>
        <v>32395.95</v>
      </c>
      <c r="AA124" s="7">
        <f t="shared" si="58"/>
        <v>322.0680272108844</v>
      </c>
      <c r="AB124" s="7">
        <f t="shared" si="56"/>
        <v>77960.38563401089</v>
      </c>
      <c r="AD124" s="7">
        <f>2205*AB124/area!F22/2.47</f>
        <v>15.816124738960758</v>
      </c>
    </row>
    <row r="125" spans="1:30" x14ac:dyDescent="0.2">
      <c r="A125">
        <f t="shared" si="54"/>
        <v>1984</v>
      </c>
      <c r="B125" s="7">
        <f t="shared" ref="B125:Z125" si="72">IF(ISNUMBER(B23),B$107*B23/1000,"")</f>
        <v>16085.400000000001</v>
      </c>
      <c r="C125" s="7">
        <f t="shared" si="72"/>
        <v>0</v>
      </c>
      <c r="D125" s="7">
        <f t="shared" si="72"/>
        <v>32.998899999999999</v>
      </c>
      <c r="E125" s="7">
        <f t="shared" si="72"/>
        <v>0</v>
      </c>
      <c r="F125" s="7">
        <f t="shared" si="72"/>
        <v>8711.7326336000006</v>
      </c>
      <c r="G125" s="7" t="str">
        <f t="shared" si="72"/>
        <v/>
      </c>
      <c r="H125" s="7" t="str">
        <f t="shared" si="72"/>
        <v/>
      </c>
      <c r="I125" s="7" t="str">
        <f t="shared" si="72"/>
        <v/>
      </c>
      <c r="J125" s="7">
        <f t="shared" si="72"/>
        <v>1486.8</v>
      </c>
      <c r="K125" s="7">
        <f t="shared" si="72"/>
        <v>392</v>
      </c>
      <c r="L125" s="7">
        <f t="shared" si="72"/>
        <v>0</v>
      </c>
      <c r="M125" s="7">
        <f t="shared" si="72"/>
        <v>5707</v>
      </c>
      <c r="N125" s="7">
        <f t="shared" si="72"/>
        <v>140.45944</v>
      </c>
      <c r="O125" s="7">
        <f t="shared" si="72"/>
        <v>889.20000000000016</v>
      </c>
      <c r="P125" s="7">
        <f t="shared" si="72"/>
        <v>257.87232</v>
      </c>
      <c r="Q125" s="7">
        <f t="shared" si="72"/>
        <v>3801.6000000000004</v>
      </c>
      <c r="R125" s="7">
        <f t="shared" si="72"/>
        <v>683.9222400000001</v>
      </c>
      <c r="S125" s="7">
        <f t="shared" si="72"/>
        <v>1605.5599999999997</v>
      </c>
      <c r="T125" s="7">
        <f t="shared" si="72"/>
        <v>0</v>
      </c>
      <c r="U125" s="7">
        <f t="shared" si="72"/>
        <v>0</v>
      </c>
      <c r="V125" s="7">
        <f t="shared" si="72"/>
        <v>365.20000000000005</v>
      </c>
      <c r="W125" s="7">
        <f t="shared" si="72"/>
        <v>770.18</v>
      </c>
      <c r="X125" s="7">
        <f t="shared" si="72"/>
        <v>12000.25</v>
      </c>
      <c r="Y125" s="7">
        <f t="shared" si="72"/>
        <v>0</v>
      </c>
      <c r="Z125" s="7">
        <f t="shared" si="72"/>
        <v>35551.85</v>
      </c>
      <c r="AA125" s="7">
        <f t="shared" si="58"/>
        <v>343.29251700680271</v>
      </c>
      <c r="AB125" s="7">
        <f t="shared" si="56"/>
        <v>88825.318050606802</v>
      </c>
      <c r="AD125" s="7">
        <f>2205*AB125/area!F23/2.47</f>
        <v>17.201484627851091</v>
      </c>
    </row>
    <row r="126" spans="1:30" x14ac:dyDescent="0.2">
      <c r="A126">
        <f t="shared" si="54"/>
        <v>1985</v>
      </c>
      <c r="B126" s="7">
        <f t="shared" ref="B126:Z126" si="73">IF(ISNUMBER(B24),B$107*B24/1000,"")</f>
        <v>20965.8</v>
      </c>
      <c r="C126" s="7">
        <f t="shared" si="73"/>
        <v>0</v>
      </c>
      <c r="D126" s="7">
        <f t="shared" si="73"/>
        <v>26.953300000000002</v>
      </c>
      <c r="E126" s="7">
        <f t="shared" si="73"/>
        <v>0</v>
      </c>
      <c r="F126" s="7">
        <f t="shared" si="73"/>
        <v>10169.026143999999</v>
      </c>
      <c r="G126" s="7" t="str">
        <f t="shared" si="73"/>
        <v/>
      </c>
      <c r="H126" s="7" t="str">
        <f t="shared" si="73"/>
        <v/>
      </c>
      <c r="I126" s="7" t="str">
        <f t="shared" si="73"/>
        <v/>
      </c>
      <c r="J126" s="7">
        <f t="shared" si="73"/>
        <v>478.8</v>
      </c>
      <c r="K126" s="7">
        <f t="shared" si="73"/>
        <v>406.4</v>
      </c>
      <c r="L126" s="7">
        <f t="shared" si="73"/>
        <v>0</v>
      </c>
      <c r="M126" s="7">
        <f t="shared" si="73"/>
        <v>7267</v>
      </c>
      <c r="N126" s="7">
        <f t="shared" si="73"/>
        <v>154.91849999999999</v>
      </c>
      <c r="O126" s="7">
        <f t="shared" si="73"/>
        <v>957.60000000000014</v>
      </c>
      <c r="P126" s="7">
        <f t="shared" si="73"/>
        <v>284.41799999999995</v>
      </c>
      <c r="Q126" s="7">
        <f t="shared" si="73"/>
        <v>4347.2</v>
      </c>
      <c r="R126" s="7">
        <f t="shared" si="73"/>
        <v>844.00698000000011</v>
      </c>
      <c r="S126" s="7">
        <f t="shared" si="73"/>
        <v>1371.8599999999997</v>
      </c>
      <c r="T126" s="7">
        <f t="shared" si="73"/>
        <v>0</v>
      </c>
      <c r="U126" s="7">
        <f t="shared" si="73"/>
        <v>0</v>
      </c>
      <c r="V126" s="7">
        <f t="shared" si="73"/>
        <v>319</v>
      </c>
      <c r="W126" s="7">
        <f t="shared" si="73"/>
        <v>572.29999999999995</v>
      </c>
      <c r="X126" s="7">
        <f t="shared" si="73"/>
        <v>12517.75</v>
      </c>
      <c r="Y126" s="7">
        <f t="shared" si="73"/>
        <v>0</v>
      </c>
      <c r="Z126" s="7">
        <f t="shared" si="73"/>
        <v>49647</v>
      </c>
      <c r="AA126" s="7">
        <f t="shared" si="58"/>
        <v>440.48979591836735</v>
      </c>
      <c r="AB126" s="7">
        <f t="shared" si="56"/>
        <v>110770.52271991837</v>
      </c>
      <c r="AD126" s="7">
        <f>2205*AB126/area!F24/2.47</f>
        <v>21.463692489668276</v>
      </c>
    </row>
    <row r="127" spans="1:30" x14ac:dyDescent="0.2">
      <c r="A127">
        <f t="shared" si="54"/>
        <v>1986</v>
      </c>
      <c r="B127" s="7">
        <f t="shared" ref="B127:Z127" si="74">IF(ISNUMBER(B25),B$107*B25/1000,"")</f>
        <v>15360.810000000001</v>
      </c>
      <c r="C127" s="7">
        <f t="shared" si="74"/>
        <v>0</v>
      </c>
      <c r="D127" s="7">
        <f t="shared" si="74"/>
        <v>50.883800000000001</v>
      </c>
      <c r="E127" s="7">
        <f t="shared" si="74"/>
        <v>381.83001999999999</v>
      </c>
      <c r="F127" s="7">
        <f t="shared" si="74"/>
        <v>9080.0595647999999</v>
      </c>
      <c r="G127" s="7" t="str">
        <f t="shared" si="74"/>
        <v/>
      </c>
      <c r="H127" s="7" t="str">
        <f t="shared" si="74"/>
        <v/>
      </c>
      <c r="I127" s="7" t="str">
        <f t="shared" si="74"/>
        <v/>
      </c>
      <c r="J127" s="7">
        <f t="shared" si="74"/>
        <v>384.3</v>
      </c>
      <c r="K127" s="7">
        <f t="shared" si="74"/>
        <v>435.52</v>
      </c>
      <c r="L127" s="7">
        <f t="shared" si="74"/>
        <v>0</v>
      </c>
      <c r="M127" s="7">
        <f t="shared" si="74"/>
        <v>7099.3</v>
      </c>
      <c r="N127" s="7">
        <f t="shared" si="74"/>
        <v>215.85310999999999</v>
      </c>
      <c r="O127" s="7">
        <f t="shared" si="74"/>
        <v>313.78500000000003</v>
      </c>
      <c r="P127" s="7">
        <f t="shared" si="74"/>
        <v>326.13263999999998</v>
      </c>
      <c r="Q127" s="7">
        <f t="shared" si="74"/>
        <v>4004.0000000000005</v>
      </c>
      <c r="R127" s="7">
        <f t="shared" si="74"/>
        <v>866.63676000000009</v>
      </c>
      <c r="S127" s="7">
        <f t="shared" si="74"/>
        <v>470.67999999999995</v>
      </c>
      <c r="T127" s="7">
        <f t="shared" si="74"/>
        <v>0</v>
      </c>
      <c r="U127" s="7">
        <f t="shared" si="74"/>
        <v>0</v>
      </c>
      <c r="V127" s="7">
        <f t="shared" si="74"/>
        <v>385.22000000000008</v>
      </c>
      <c r="W127" s="7">
        <f t="shared" si="74"/>
        <v>321.07</v>
      </c>
      <c r="X127" s="7">
        <f t="shared" si="74"/>
        <v>17735.3</v>
      </c>
      <c r="Y127" s="7">
        <f t="shared" si="74"/>
        <v>0</v>
      </c>
      <c r="Z127" s="7">
        <f t="shared" si="74"/>
        <v>42353.85</v>
      </c>
      <c r="AA127" s="7">
        <f t="shared" si="58"/>
        <v>419.37414965986397</v>
      </c>
      <c r="AB127" s="7">
        <f t="shared" si="56"/>
        <v>100204.60504445988</v>
      </c>
      <c r="AD127" s="7">
        <f>2205*AB127/area!F25/2.47</f>
        <v>20.098434597900241</v>
      </c>
    </row>
    <row r="128" spans="1:30" x14ac:dyDescent="0.2">
      <c r="A128">
        <f t="shared" si="54"/>
        <v>1987</v>
      </c>
      <c r="B128" s="7">
        <f t="shared" ref="B128:Z128" si="75">IF(ISNUMBER(B26),B$107*B26/1000,"")</f>
        <v>16082.910000000002</v>
      </c>
      <c r="C128" s="7">
        <f t="shared" si="75"/>
        <v>0</v>
      </c>
      <c r="D128" s="7">
        <f t="shared" si="75"/>
        <v>50.883800000000001</v>
      </c>
      <c r="E128" s="7">
        <f t="shared" si="75"/>
        <v>178.89938000000001</v>
      </c>
      <c r="F128" s="7">
        <f t="shared" si="75"/>
        <v>9080.0595647999999</v>
      </c>
      <c r="G128" s="7" t="str">
        <f t="shared" si="75"/>
        <v/>
      </c>
      <c r="H128" s="7" t="str">
        <f t="shared" si="75"/>
        <v/>
      </c>
      <c r="I128" s="7" t="str">
        <f t="shared" si="75"/>
        <v/>
      </c>
      <c r="J128" s="7">
        <f t="shared" si="75"/>
        <v>687.96</v>
      </c>
      <c r="K128" s="7">
        <f t="shared" si="75"/>
        <v>333.92</v>
      </c>
      <c r="L128" s="7">
        <f t="shared" si="75"/>
        <v>0</v>
      </c>
      <c r="M128" s="7">
        <f t="shared" si="75"/>
        <v>5184.3999999999996</v>
      </c>
      <c r="N128" s="7">
        <f t="shared" si="75"/>
        <v>384.19788</v>
      </c>
      <c r="O128" s="7">
        <f t="shared" si="75"/>
        <v>313.78500000000003</v>
      </c>
      <c r="P128" s="7">
        <f t="shared" si="75"/>
        <v>146.00124</v>
      </c>
      <c r="Q128" s="7">
        <f t="shared" si="75"/>
        <v>3799.8400000000006</v>
      </c>
      <c r="R128" s="7">
        <f t="shared" si="75"/>
        <v>1208.59788</v>
      </c>
      <c r="S128" s="7">
        <f t="shared" si="75"/>
        <v>374.73999999999995</v>
      </c>
      <c r="T128" s="7">
        <f t="shared" si="75"/>
        <v>0</v>
      </c>
      <c r="U128" s="7">
        <f t="shared" si="75"/>
        <v>0</v>
      </c>
      <c r="V128" s="7">
        <f t="shared" si="75"/>
        <v>485.98000000000008</v>
      </c>
      <c r="W128" s="7">
        <f t="shared" si="75"/>
        <v>431.64999999999992</v>
      </c>
      <c r="X128" s="7">
        <f t="shared" si="75"/>
        <v>16692.25</v>
      </c>
      <c r="Y128" s="7">
        <f t="shared" si="75"/>
        <v>0</v>
      </c>
      <c r="Z128" s="7">
        <f t="shared" si="75"/>
        <v>37487</v>
      </c>
      <c r="AA128" s="7">
        <f t="shared" si="58"/>
        <v>517.2789115646259</v>
      </c>
      <c r="AB128" s="7">
        <f t="shared" si="56"/>
        <v>93440.353656364648</v>
      </c>
      <c r="AD128" s="7">
        <f>2205*AB128/area!F26/2.47</f>
        <v>18.813036069276595</v>
      </c>
    </row>
    <row r="129" spans="1:30" x14ac:dyDescent="0.2">
      <c r="A129">
        <f t="shared" si="54"/>
        <v>1988</v>
      </c>
      <c r="B129" s="7">
        <f t="shared" ref="B129:Z129" si="76">IF(ISNUMBER(B27),B$107*B27/1000,"")</f>
        <v>9216.32</v>
      </c>
      <c r="C129" s="7">
        <f t="shared" si="76"/>
        <v>0</v>
      </c>
      <c r="D129" s="7">
        <f t="shared" si="76"/>
        <v>34.510300000000001</v>
      </c>
      <c r="E129" s="7">
        <f t="shared" si="76"/>
        <v>102.80038999999999</v>
      </c>
      <c r="F129" s="7">
        <f t="shared" si="76"/>
        <v>10169.026143999999</v>
      </c>
      <c r="G129" s="7" t="str">
        <f t="shared" si="76"/>
        <v/>
      </c>
      <c r="H129" s="7" t="str">
        <f t="shared" si="76"/>
        <v/>
      </c>
      <c r="I129" s="7" t="str">
        <f t="shared" si="76"/>
        <v/>
      </c>
      <c r="J129" s="7">
        <f t="shared" si="76"/>
        <v>720.09</v>
      </c>
      <c r="K129" s="7">
        <f t="shared" si="76"/>
        <v>232.16</v>
      </c>
      <c r="L129" s="7">
        <f t="shared" si="76"/>
        <v>0</v>
      </c>
      <c r="M129" s="7">
        <f t="shared" si="76"/>
        <v>2343.9</v>
      </c>
      <c r="N129" s="7">
        <f t="shared" si="76"/>
        <v>75.39367</v>
      </c>
      <c r="O129" s="7">
        <f t="shared" si="76"/>
        <v>139.36500000000001</v>
      </c>
      <c r="P129" s="7">
        <f t="shared" si="76"/>
        <v>113.76719999999999</v>
      </c>
      <c r="Q129" s="7">
        <f t="shared" si="76"/>
        <v>2035.4400000000003</v>
      </c>
      <c r="R129" s="7">
        <f t="shared" si="76"/>
        <v>661.29246000000012</v>
      </c>
      <c r="S129" s="7">
        <f t="shared" si="76"/>
        <v>458.37999999999994</v>
      </c>
      <c r="T129" s="7">
        <f t="shared" si="76"/>
        <v>0</v>
      </c>
      <c r="U129" s="7">
        <f t="shared" si="76"/>
        <v>0</v>
      </c>
      <c r="V129" s="7">
        <f t="shared" si="76"/>
        <v>249.48000000000002</v>
      </c>
      <c r="W129" s="7">
        <f t="shared" si="76"/>
        <v>413.21999999999991</v>
      </c>
      <c r="X129" s="7">
        <f t="shared" si="76"/>
        <v>9911.2749999999996</v>
      </c>
      <c r="Y129" s="7">
        <f t="shared" si="76"/>
        <v>0</v>
      </c>
      <c r="Z129" s="7">
        <f t="shared" si="76"/>
        <v>22624.25</v>
      </c>
      <c r="AA129" s="7">
        <f t="shared" si="58"/>
        <v>335.34693877551018</v>
      </c>
      <c r="AB129" s="7">
        <f t="shared" si="56"/>
        <v>59836.017102775513</v>
      </c>
      <c r="AD129" s="7">
        <f>2205*AB129/area!F27/2.47</f>
        <v>11.833488966047154</v>
      </c>
    </row>
    <row r="130" spans="1:30" x14ac:dyDescent="0.2">
      <c r="A130">
        <f t="shared" si="54"/>
        <v>1989</v>
      </c>
      <c r="B130" s="7">
        <f t="shared" ref="B130:Z130" si="77">IF(ISNUMBER(B28),B$107*B28/1000,"")</f>
        <v>12830.140000000001</v>
      </c>
      <c r="C130" s="7">
        <f t="shared" si="77"/>
        <v>0</v>
      </c>
      <c r="D130" s="7">
        <f t="shared" si="77"/>
        <v>29.7242</v>
      </c>
      <c r="E130" s="7">
        <f t="shared" si="77"/>
        <v>269.68414000000001</v>
      </c>
      <c r="F130" s="7">
        <f t="shared" si="77"/>
        <v>6175.0810726399995</v>
      </c>
      <c r="G130" s="7" t="str">
        <f t="shared" si="77"/>
        <v/>
      </c>
      <c r="H130" s="7" t="str">
        <f t="shared" si="77"/>
        <v/>
      </c>
      <c r="I130" s="7" t="str">
        <f t="shared" si="77"/>
        <v/>
      </c>
      <c r="J130" s="7">
        <f t="shared" si="77"/>
        <v>720.09</v>
      </c>
      <c r="K130" s="7">
        <f t="shared" si="77"/>
        <v>290.24</v>
      </c>
      <c r="L130" s="7">
        <f t="shared" si="77"/>
        <v>0</v>
      </c>
      <c r="M130" s="7">
        <f t="shared" si="77"/>
        <v>2840.5</v>
      </c>
      <c r="N130" s="7">
        <f t="shared" si="77"/>
        <v>154.91849999999999</v>
      </c>
      <c r="O130" s="7">
        <f t="shared" si="77"/>
        <v>226.57500000000002</v>
      </c>
      <c r="P130" s="7">
        <f t="shared" si="77"/>
        <v>140.31287999999998</v>
      </c>
      <c r="Q130" s="7">
        <f t="shared" si="77"/>
        <v>2904.0000000000005</v>
      </c>
      <c r="R130" s="7">
        <f t="shared" si="77"/>
        <v>593.40312000000006</v>
      </c>
      <c r="S130" s="7">
        <f t="shared" si="77"/>
        <v>1624.4199999999998</v>
      </c>
      <c r="T130" s="7">
        <f t="shared" si="77"/>
        <v>0</v>
      </c>
      <c r="U130" s="7">
        <f t="shared" si="77"/>
        <v>0</v>
      </c>
      <c r="V130" s="7">
        <f t="shared" si="77"/>
        <v>362.23000000000008</v>
      </c>
      <c r="W130" s="7">
        <f t="shared" si="77"/>
        <v>611.1</v>
      </c>
      <c r="X130" s="7">
        <f t="shared" si="77"/>
        <v>15127.1</v>
      </c>
      <c r="Y130" s="7">
        <f t="shared" si="77"/>
        <v>0</v>
      </c>
      <c r="Z130" s="7">
        <f t="shared" si="77"/>
        <v>39635.9</v>
      </c>
      <c r="AA130" s="7">
        <f t="shared" si="58"/>
        <v>337.9591836734694</v>
      </c>
      <c r="AB130" s="7">
        <f t="shared" si="56"/>
        <v>84873.378096313478</v>
      </c>
      <c r="AD130" s="7">
        <f>2205*AB130/area!F28/2.47</f>
        <v>16.139583021405027</v>
      </c>
    </row>
    <row r="131" spans="1:30" x14ac:dyDescent="0.2">
      <c r="A131">
        <f t="shared" si="54"/>
        <v>1990</v>
      </c>
      <c r="B131" s="7">
        <f t="shared" ref="B131:Z131" si="78">IF(ISNUMBER(B29),B$107*B29/1000,"")</f>
        <v>16263.850000000002</v>
      </c>
      <c r="C131" s="7">
        <f t="shared" si="78"/>
        <v>0</v>
      </c>
      <c r="D131" s="7">
        <f t="shared" si="78"/>
        <v>54.914200000000001</v>
      </c>
      <c r="E131" s="7">
        <f t="shared" si="78"/>
        <v>241.64766999999998</v>
      </c>
      <c r="F131" s="7">
        <f t="shared" si="78"/>
        <v>7372.9443097599997</v>
      </c>
      <c r="G131" s="7" t="str">
        <f t="shared" si="78"/>
        <v/>
      </c>
      <c r="H131" s="7" t="str">
        <f t="shared" si="78"/>
        <v/>
      </c>
      <c r="I131" s="7" t="str">
        <f t="shared" si="78"/>
        <v/>
      </c>
      <c r="J131" s="7">
        <f t="shared" si="78"/>
        <v>1040.1300000000001</v>
      </c>
      <c r="K131" s="7">
        <f t="shared" si="78"/>
        <v>290.24</v>
      </c>
      <c r="L131" s="7">
        <f t="shared" si="78"/>
        <v>0</v>
      </c>
      <c r="M131" s="7">
        <f t="shared" si="78"/>
        <v>4953</v>
      </c>
      <c r="N131" s="7">
        <f t="shared" si="78"/>
        <v>393.49298999999996</v>
      </c>
      <c r="O131" s="7">
        <f t="shared" si="78"/>
        <v>226.57500000000002</v>
      </c>
      <c r="P131" s="7">
        <f t="shared" si="78"/>
        <v>250.28783999999996</v>
      </c>
      <c r="Q131" s="7">
        <f t="shared" si="78"/>
        <v>2985.8400000000006</v>
      </c>
      <c r="R131" s="7">
        <f t="shared" si="78"/>
        <v>616.03290000000004</v>
      </c>
      <c r="S131" s="7">
        <f t="shared" si="78"/>
        <v>1291.5</v>
      </c>
      <c r="T131" s="7">
        <f t="shared" si="78"/>
        <v>0</v>
      </c>
      <c r="U131" s="7">
        <f t="shared" si="78"/>
        <v>0</v>
      </c>
      <c r="V131" s="7">
        <f t="shared" si="78"/>
        <v>387.20000000000005</v>
      </c>
      <c r="W131" s="7">
        <f t="shared" si="78"/>
        <v>976.78999999999985</v>
      </c>
      <c r="X131" s="7">
        <f t="shared" si="78"/>
        <v>20865.025000000001</v>
      </c>
      <c r="Y131" s="7">
        <f t="shared" si="78"/>
        <v>0</v>
      </c>
      <c r="Z131" s="7">
        <f t="shared" si="78"/>
        <v>55901.8</v>
      </c>
      <c r="AA131" s="7">
        <f t="shared" si="58"/>
        <v>461.93197278911566</v>
      </c>
      <c r="AB131" s="7">
        <f t="shared" si="56"/>
        <v>114573.20188254913</v>
      </c>
      <c r="AD131" s="7">
        <f>2205*AB131/area!F29/2.47</f>
        <v>22.059813360055543</v>
      </c>
    </row>
    <row r="132" spans="1:30" x14ac:dyDescent="0.2">
      <c r="A132">
        <f t="shared" si="54"/>
        <v>1991</v>
      </c>
      <c r="B132" s="7">
        <f t="shared" ref="B132:Z132" si="79">IF(ISNUMBER(B30),B$107*B30/1000,"")</f>
        <v>11836.630000000001</v>
      </c>
      <c r="C132" s="7">
        <f t="shared" si="79"/>
        <v>0</v>
      </c>
      <c r="D132" s="7">
        <f t="shared" si="79"/>
        <v>43.830600000000004</v>
      </c>
      <c r="E132" s="7">
        <f t="shared" si="79"/>
        <v>97.46011</v>
      </c>
      <c r="F132" s="7">
        <f t="shared" si="79"/>
        <v>12748.91608384</v>
      </c>
      <c r="G132" s="7" t="str">
        <f t="shared" si="79"/>
        <v/>
      </c>
      <c r="H132" s="7" t="str">
        <f t="shared" si="79"/>
        <v/>
      </c>
      <c r="I132" s="7" t="str">
        <f t="shared" si="79"/>
        <v/>
      </c>
      <c r="J132" s="7">
        <f t="shared" si="79"/>
        <v>1295.9100000000001</v>
      </c>
      <c r="K132" s="7">
        <f t="shared" si="79"/>
        <v>508</v>
      </c>
      <c r="L132" s="7">
        <f t="shared" si="79"/>
        <v>25.06634</v>
      </c>
      <c r="M132" s="7">
        <f t="shared" si="79"/>
        <v>4292.6000000000004</v>
      </c>
      <c r="N132" s="7">
        <f t="shared" si="79"/>
        <v>660.98559999999998</v>
      </c>
      <c r="O132" s="7">
        <f t="shared" si="79"/>
        <v>261.63000000000005</v>
      </c>
      <c r="P132" s="7">
        <f t="shared" si="79"/>
        <v>168.75467999999998</v>
      </c>
      <c r="Q132" s="7">
        <f t="shared" si="79"/>
        <v>1954.4800000000002</v>
      </c>
      <c r="R132" s="7">
        <f t="shared" si="79"/>
        <v>707.39016000000004</v>
      </c>
      <c r="S132" s="7">
        <f t="shared" si="79"/>
        <v>500.19999999999993</v>
      </c>
      <c r="T132" s="7">
        <f t="shared" si="79"/>
        <v>0</v>
      </c>
      <c r="U132" s="7">
        <f t="shared" si="79"/>
        <v>0</v>
      </c>
      <c r="V132" s="7">
        <f t="shared" si="79"/>
        <v>498.96000000000004</v>
      </c>
      <c r="W132" s="7">
        <f t="shared" si="79"/>
        <v>1205.71</v>
      </c>
      <c r="X132" s="7">
        <f t="shared" si="79"/>
        <v>20343.5</v>
      </c>
      <c r="Y132" s="7">
        <f t="shared" si="79"/>
        <v>22.8</v>
      </c>
      <c r="Z132" s="7">
        <f t="shared" si="79"/>
        <v>45659.85</v>
      </c>
      <c r="AA132" s="7">
        <f t="shared" si="58"/>
        <v>465.30612244897958</v>
      </c>
      <c r="AB132" s="7">
        <f t="shared" si="56"/>
        <v>103297.97969628898</v>
      </c>
      <c r="AD132" s="7">
        <f>2205*AB132/area!F30/2.47</f>
        <v>19.890816775229151</v>
      </c>
    </row>
    <row r="133" spans="1:30" x14ac:dyDescent="0.2">
      <c r="A133">
        <f t="shared" si="54"/>
        <v>1992</v>
      </c>
      <c r="B133" s="7">
        <f t="shared" ref="B133:Z133" si="80">IF(ISNUMBER(B31),B$107*B31/1000,"")</f>
        <v>13011.080000000002</v>
      </c>
      <c r="C133" s="7">
        <f t="shared" si="80"/>
        <v>217.1</v>
      </c>
      <c r="D133" s="7">
        <f t="shared" si="80"/>
        <v>16.3735</v>
      </c>
      <c r="E133" s="7">
        <f t="shared" si="80"/>
        <v>97.46011</v>
      </c>
      <c r="F133" s="7">
        <f t="shared" si="80"/>
        <v>15799.62392704</v>
      </c>
      <c r="G133" s="7" t="str">
        <f t="shared" si="80"/>
        <v/>
      </c>
      <c r="H133" s="7" t="str">
        <f t="shared" si="80"/>
        <v/>
      </c>
      <c r="I133" s="7" t="str">
        <f t="shared" si="80"/>
        <v/>
      </c>
      <c r="J133" s="7">
        <f t="shared" si="80"/>
        <v>224.28</v>
      </c>
      <c r="K133" s="7">
        <f t="shared" si="80"/>
        <v>152.47999999999999</v>
      </c>
      <c r="L133" s="7">
        <f t="shared" si="80"/>
        <v>58.809489999999997</v>
      </c>
      <c r="M133" s="7">
        <f t="shared" si="80"/>
        <v>2707.9</v>
      </c>
      <c r="N133" s="7">
        <f t="shared" si="80"/>
        <v>820.03525999999999</v>
      </c>
      <c r="O133" s="7">
        <f t="shared" si="80"/>
        <v>218.02500000000003</v>
      </c>
      <c r="P133" s="7">
        <f t="shared" si="80"/>
        <v>66.364199999999997</v>
      </c>
      <c r="Q133" s="7">
        <f t="shared" si="80"/>
        <v>4885.76</v>
      </c>
      <c r="R133" s="7">
        <f t="shared" si="80"/>
        <v>912.73446000000013</v>
      </c>
      <c r="S133" s="7">
        <f t="shared" si="80"/>
        <v>541.20000000000005</v>
      </c>
      <c r="T133" s="7">
        <f t="shared" si="80"/>
        <v>0</v>
      </c>
      <c r="U133" s="7">
        <f t="shared" si="80"/>
        <v>0</v>
      </c>
      <c r="V133" s="7">
        <f t="shared" si="80"/>
        <v>369.27000000000004</v>
      </c>
      <c r="W133" s="7">
        <f t="shared" si="80"/>
        <v>536.41</v>
      </c>
      <c r="X133" s="7">
        <f t="shared" si="80"/>
        <v>19404.525000000001</v>
      </c>
      <c r="Y133" s="7">
        <f t="shared" si="80"/>
        <v>26.6</v>
      </c>
      <c r="Z133" s="7">
        <f t="shared" si="80"/>
        <v>55173.15</v>
      </c>
      <c r="AA133" s="7">
        <f t="shared" si="58"/>
        <v>620.40816326530603</v>
      </c>
      <c r="AB133" s="7">
        <f t="shared" si="56"/>
        <v>115859.58911030531</v>
      </c>
      <c r="AD133" s="7">
        <f>2205*AB133/area!F31/2.47</f>
        <v>22.80930311999505</v>
      </c>
    </row>
    <row r="134" spans="1:30" x14ac:dyDescent="0.2">
      <c r="A134">
        <f t="shared" si="54"/>
        <v>1993</v>
      </c>
      <c r="B134" s="7">
        <f t="shared" ref="B134:Z134" si="81">IF(ISNUMBER(B32),B$107*B32/1000,"")</f>
        <v>10300.299999999999</v>
      </c>
      <c r="C134" s="7">
        <f t="shared" si="81"/>
        <v>126.1</v>
      </c>
      <c r="D134" s="7">
        <f t="shared" si="81"/>
        <v>7.3051000000000004</v>
      </c>
      <c r="E134" s="7">
        <f t="shared" si="81"/>
        <v>41.387169999999998</v>
      </c>
      <c r="F134" s="7">
        <f t="shared" si="81"/>
        <v>14528.09530368</v>
      </c>
      <c r="G134" s="7" t="str">
        <f t="shared" si="81"/>
        <v/>
      </c>
      <c r="H134" s="7" t="str">
        <f t="shared" si="81"/>
        <v/>
      </c>
      <c r="I134" s="7" t="str">
        <f t="shared" si="81"/>
        <v/>
      </c>
      <c r="J134" s="7">
        <f t="shared" si="81"/>
        <v>231.84</v>
      </c>
      <c r="K134" s="7">
        <f t="shared" si="81"/>
        <v>290.24</v>
      </c>
      <c r="L134" s="7">
        <f t="shared" si="81"/>
        <v>35.671330000000005</v>
      </c>
      <c r="M134" s="7">
        <f t="shared" si="81"/>
        <v>3170.7</v>
      </c>
      <c r="N134" s="7">
        <f t="shared" si="81"/>
        <v>248.90239</v>
      </c>
      <c r="O134" s="7">
        <f t="shared" si="81"/>
        <v>244.53000000000003</v>
      </c>
      <c r="P134" s="7">
        <f t="shared" si="81"/>
        <v>72.05256</v>
      </c>
      <c r="Q134" s="7">
        <f t="shared" si="81"/>
        <v>4342.8</v>
      </c>
      <c r="R134" s="7">
        <f t="shared" si="81"/>
        <v>718.28598000000011</v>
      </c>
      <c r="S134" s="7">
        <f t="shared" si="81"/>
        <v>354.23999999999995</v>
      </c>
      <c r="T134" s="7">
        <f t="shared" si="81"/>
        <v>0</v>
      </c>
      <c r="U134" s="7">
        <f t="shared" si="81"/>
        <v>0</v>
      </c>
      <c r="V134" s="7">
        <f t="shared" si="81"/>
        <v>312.29000000000002</v>
      </c>
      <c r="W134" s="7">
        <f t="shared" si="81"/>
        <v>457.83999999999992</v>
      </c>
      <c r="X134" s="7">
        <f t="shared" si="81"/>
        <v>17057.375</v>
      </c>
      <c r="Y134" s="7">
        <f t="shared" si="81"/>
        <v>18.05</v>
      </c>
      <c r="Z134" s="7">
        <f t="shared" si="81"/>
        <v>34554.35</v>
      </c>
      <c r="AA134" s="7">
        <f t="shared" si="58"/>
        <v>535.51020408163265</v>
      </c>
      <c r="AB134" s="7">
        <f t="shared" si="56"/>
        <v>87647.865037761629</v>
      </c>
      <c r="AD134" s="7">
        <f>2205*AB134/area!F32/2.47</f>
        <v>16.948753335986183</v>
      </c>
    </row>
    <row r="135" spans="1:30" x14ac:dyDescent="0.2">
      <c r="A135">
        <f t="shared" si="54"/>
        <v>1994</v>
      </c>
      <c r="B135" s="7">
        <f t="shared" ref="B135:Z135" si="82">IF(ISNUMBER(B33),B$107*B33/1000,"")</f>
        <v>11023.230000000001</v>
      </c>
      <c r="C135" s="7">
        <f t="shared" si="82"/>
        <v>442</v>
      </c>
      <c r="D135" s="7">
        <f t="shared" si="82"/>
        <v>21.915300000000002</v>
      </c>
      <c r="E135" s="7">
        <f t="shared" si="82"/>
        <v>181.56951999999998</v>
      </c>
      <c r="F135" s="7">
        <f t="shared" si="82"/>
        <v>23789.115491199998</v>
      </c>
      <c r="G135" s="7" t="str">
        <f t="shared" si="82"/>
        <v/>
      </c>
      <c r="H135" s="7" t="str">
        <f t="shared" si="82"/>
        <v/>
      </c>
      <c r="I135" s="7" t="str">
        <f t="shared" si="82"/>
        <v/>
      </c>
      <c r="J135" s="7">
        <f t="shared" si="82"/>
        <v>735.84</v>
      </c>
      <c r="K135" s="7">
        <f t="shared" si="82"/>
        <v>508</v>
      </c>
      <c r="L135" s="7">
        <f t="shared" si="82"/>
        <v>57.845399999999998</v>
      </c>
      <c r="M135" s="7">
        <f t="shared" si="82"/>
        <v>4953</v>
      </c>
      <c r="N135" s="7">
        <f t="shared" si="82"/>
        <v>515.36221</v>
      </c>
      <c r="O135" s="7">
        <f t="shared" si="82"/>
        <v>244.53000000000003</v>
      </c>
      <c r="P135" s="7">
        <f t="shared" si="82"/>
        <v>77.740920000000003</v>
      </c>
      <c r="Q135" s="7">
        <f t="shared" si="82"/>
        <v>5836.1600000000008</v>
      </c>
      <c r="R135" s="7">
        <f t="shared" si="82"/>
        <v>1413.9421800000002</v>
      </c>
      <c r="S135" s="7">
        <f t="shared" si="82"/>
        <v>312.42</v>
      </c>
      <c r="T135" s="7">
        <f t="shared" si="82"/>
        <v>0</v>
      </c>
      <c r="U135" s="7">
        <f t="shared" si="82"/>
        <v>0</v>
      </c>
      <c r="V135" s="7">
        <f t="shared" si="82"/>
        <v>501.93000000000006</v>
      </c>
      <c r="W135" s="7">
        <f t="shared" si="82"/>
        <v>840.01999999999987</v>
      </c>
      <c r="X135" s="7">
        <f t="shared" si="82"/>
        <v>17213.775000000001</v>
      </c>
      <c r="Y135" s="7">
        <f t="shared" si="82"/>
        <v>48.45</v>
      </c>
      <c r="Z135" s="7">
        <f t="shared" si="82"/>
        <v>35117.699999999997</v>
      </c>
      <c r="AA135" s="7">
        <f t="shared" si="58"/>
        <v>830.47619047619037</v>
      </c>
      <c r="AB135" s="7">
        <f t="shared" si="56"/>
        <v>104665.02221167617</v>
      </c>
      <c r="AD135" s="7">
        <f>2205*AB135/area!F33/2.47</f>
        <v>19.682060949078139</v>
      </c>
    </row>
    <row r="136" spans="1:30" x14ac:dyDescent="0.2">
      <c r="A136">
        <f t="shared" si="54"/>
        <v>1995</v>
      </c>
      <c r="B136" s="7">
        <f t="shared" ref="B136:Z136" si="83">IF(ISNUMBER(B34),B$107*B34/1000,"")</f>
        <v>11023.230000000001</v>
      </c>
      <c r="C136" s="7">
        <f t="shared" si="83"/>
        <v>595.4</v>
      </c>
      <c r="D136" s="7">
        <f t="shared" si="83"/>
        <v>34.510300000000001</v>
      </c>
      <c r="E136" s="7">
        <f t="shared" si="83"/>
        <v>162.87854000000002</v>
      </c>
      <c r="F136" s="7">
        <f t="shared" si="83"/>
        <v>19649.441068799999</v>
      </c>
      <c r="G136" s="7" t="str">
        <f t="shared" si="83"/>
        <v/>
      </c>
      <c r="H136" s="7" t="str">
        <f t="shared" si="83"/>
        <v/>
      </c>
      <c r="I136" s="7" t="str">
        <f t="shared" si="83"/>
        <v/>
      </c>
      <c r="J136" s="7">
        <f t="shared" si="83"/>
        <v>592.20000000000005</v>
      </c>
      <c r="K136" s="7">
        <f t="shared" si="83"/>
        <v>479.04</v>
      </c>
      <c r="L136" s="7">
        <f t="shared" si="83"/>
        <v>55.91722</v>
      </c>
      <c r="M136" s="7">
        <f t="shared" si="83"/>
        <v>5250.7</v>
      </c>
      <c r="N136" s="7">
        <f t="shared" si="83"/>
        <v>294.34514999999999</v>
      </c>
      <c r="O136" s="7">
        <f t="shared" si="83"/>
        <v>261.63000000000005</v>
      </c>
      <c r="P136" s="7">
        <f t="shared" si="83"/>
        <v>49.299119999999995</v>
      </c>
      <c r="Q136" s="7">
        <f t="shared" si="83"/>
        <v>5496.48</v>
      </c>
      <c r="R136" s="7">
        <f t="shared" si="83"/>
        <v>1232.0658000000001</v>
      </c>
      <c r="S136" s="7">
        <f t="shared" si="83"/>
        <v>437.05999999999995</v>
      </c>
      <c r="T136" s="7">
        <f t="shared" si="83"/>
        <v>0</v>
      </c>
      <c r="U136" s="7">
        <f t="shared" si="83"/>
        <v>0</v>
      </c>
      <c r="V136" s="7">
        <f t="shared" si="83"/>
        <v>431.09000000000003</v>
      </c>
      <c r="W136" s="7">
        <f t="shared" si="83"/>
        <v>421.94999999999993</v>
      </c>
      <c r="X136" s="7">
        <f t="shared" si="83"/>
        <v>11997.375</v>
      </c>
      <c r="Y136" s="7">
        <f t="shared" si="83"/>
        <v>9.5</v>
      </c>
      <c r="Z136" s="7">
        <f t="shared" si="83"/>
        <v>32344.65</v>
      </c>
      <c r="AA136" s="7">
        <f t="shared" si="58"/>
        <v>669.38775510204084</v>
      </c>
      <c r="AB136" s="7">
        <f t="shared" si="56"/>
        <v>91488.14995390203</v>
      </c>
      <c r="AD136" s="7">
        <f>2205*AB136/area!F34/2.47</f>
        <v>17.449991368350656</v>
      </c>
    </row>
    <row r="137" spans="1:30" x14ac:dyDescent="0.2">
      <c r="A137">
        <f t="shared" si="54"/>
        <v>1996</v>
      </c>
      <c r="B137" s="7">
        <f t="shared" ref="B137:Z137" si="84">IF(ISNUMBER(B35),B$107*B35/1000,"")</f>
        <v>17528.77</v>
      </c>
      <c r="C137" s="7">
        <f t="shared" si="84"/>
        <v>501.8</v>
      </c>
      <c r="D137" s="7">
        <f t="shared" si="84"/>
        <v>38.288800000000002</v>
      </c>
      <c r="E137" s="7">
        <f t="shared" si="84"/>
        <v>449.91858999999999</v>
      </c>
      <c r="F137" s="7">
        <f t="shared" si="84"/>
        <v>17106.383822080003</v>
      </c>
      <c r="G137" s="7" t="str">
        <f t="shared" si="84"/>
        <v/>
      </c>
      <c r="H137" s="7" t="str">
        <f t="shared" si="84"/>
        <v/>
      </c>
      <c r="I137" s="7" t="str">
        <f t="shared" si="84"/>
        <v/>
      </c>
      <c r="J137" s="7">
        <f t="shared" si="84"/>
        <v>895.86</v>
      </c>
      <c r="K137" s="7">
        <f t="shared" si="84"/>
        <v>435.52</v>
      </c>
      <c r="L137" s="7">
        <f t="shared" si="84"/>
        <v>52.060859999999998</v>
      </c>
      <c r="M137" s="7">
        <f t="shared" si="84"/>
        <v>4656.6000000000004</v>
      </c>
      <c r="N137" s="7">
        <f t="shared" si="84"/>
        <v>216.88589999999999</v>
      </c>
      <c r="O137" s="7">
        <f t="shared" si="84"/>
        <v>244.53000000000003</v>
      </c>
      <c r="P137" s="7">
        <f t="shared" si="84"/>
        <v>92.909879999999987</v>
      </c>
      <c r="Q137" s="7">
        <f t="shared" si="84"/>
        <v>9296.32</v>
      </c>
      <c r="R137" s="7">
        <f t="shared" si="84"/>
        <v>1106.3448000000001</v>
      </c>
      <c r="S137" s="7">
        <f t="shared" si="84"/>
        <v>541.20000000000005</v>
      </c>
      <c r="T137" s="7">
        <f t="shared" si="84"/>
        <v>0</v>
      </c>
      <c r="U137" s="7">
        <f t="shared" si="84"/>
        <v>0</v>
      </c>
      <c r="V137" s="7">
        <f t="shared" si="84"/>
        <v>359.26</v>
      </c>
      <c r="W137" s="7">
        <f t="shared" si="84"/>
        <v>365.69</v>
      </c>
      <c r="X137" s="7">
        <f t="shared" si="84"/>
        <v>16692.25</v>
      </c>
      <c r="Y137" s="7">
        <f t="shared" si="84"/>
        <v>9.5</v>
      </c>
      <c r="Z137" s="7">
        <f t="shared" si="84"/>
        <v>41576.75</v>
      </c>
      <c r="AA137" s="7">
        <f t="shared" si="58"/>
        <v>913.36054421768699</v>
      </c>
      <c r="AB137" s="7">
        <f t="shared" si="56"/>
        <v>113080.20319629769</v>
      </c>
      <c r="AD137" s="7">
        <f>2205*AB137/area!F35/2.47</f>
        <v>21.794944943955795</v>
      </c>
    </row>
    <row r="138" spans="1:30" x14ac:dyDescent="0.2">
      <c r="A138">
        <f t="shared" si="54"/>
        <v>1997</v>
      </c>
      <c r="B138" s="7">
        <f t="shared" ref="B138:Z138" si="85">IF(ISNUMBER(B36),B$107*B36/1000,"")</f>
        <v>13987.160000000002</v>
      </c>
      <c r="C138" s="7">
        <f t="shared" si="85"/>
        <v>620.1</v>
      </c>
      <c r="D138" s="7">
        <f t="shared" si="85"/>
        <v>24.686199999999999</v>
      </c>
      <c r="E138" s="7">
        <f t="shared" si="85"/>
        <v>122.82644000000001</v>
      </c>
      <c r="F138" s="7">
        <f t="shared" si="85"/>
        <v>23971.677535360002</v>
      </c>
      <c r="G138" s="7" t="str">
        <f t="shared" si="85"/>
        <v/>
      </c>
      <c r="H138" s="7" t="str">
        <f t="shared" si="85"/>
        <v/>
      </c>
      <c r="I138" s="7" t="str">
        <f t="shared" si="85"/>
        <v/>
      </c>
      <c r="J138" s="7">
        <f t="shared" si="85"/>
        <v>960.12</v>
      </c>
      <c r="K138" s="7">
        <f t="shared" si="85"/>
        <v>399.2</v>
      </c>
      <c r="L138" s="7">
        <f t="shared" si="85"/>
        <v>32.779060000000001</v>
      </c>
      <c r="M138" s="7">
        <f t="shared" si="85"/>
        <v>4622.8</v>
      </c>
      <c r="N138" s="7">
        <f t="shared" si="85"/>
        <v>54.737869999999994</v>
      </c>
      <c r="O138" s="7">
        <f t="shared" si="85"/>
        <v>174.42</v>
      </c>
      <c r="P138" s="7">
        <f t="shared" si="85"/>
        <v>119.45555999999998</v>
      </c>
      <c r="Q138" s="7">
        <f t="shared" si="85"/>
        <v>6473.2800000000007</v>
      </c>
      <c r="R138" s="7">
        <f t="shared" si="85"/>
        <v>1494.40362</v>
      </c>
      <c r="S138" s="7">
        <f t="shared" si="85"/>
        <v>510.03999999999996</v>
      </c>
      <c r="T138" s="7">
        <f t="shared" si="85"/>
        <v>0</v>
      </c>
      <c r="U138" s="7">
        <f t="shared" si="85"/>
        <v>0</v>
      </c>
      <c r="V138" s="7">
        <f t="shared" si="85"/>
        <v>0</v>
      </c>
      <c r="W138" s="7">
        <f t="shared" si="85"/>
        <v>461.71999999999991</v>
      </c>
      <c r="X138" s="7">
        <f t="shared" si="85"/>
        <v>8346.125</v>
      </c>
      <c r="Y138" s="7">
        <f t="shared" si="85"/>
        <v>17.100000000000001</v>
      </c>
      <c r="Z138" s="7">
        <f t="shared" si="85"/>
        <v>31826.9</v>
      </c>
      <c r="AA138" s="7">
        <f t="shared" si="58"/>
        <v>894.96598639455772</v>
      </c>
      <c r="AB138" s="7">
        <f t="shared" si="56"/>
        <v>95114.497271754561</v>
      </c>
      <c r="AD138" s="7">
        <f>2205*AB138/area!F36/2.47</f>
        <v>18.137578243596561</v>
      </c>
    </row>
    <row r="139" spans="1:30" x14ac:dyDescent="0.2">
      <c r="A139">
        <f t="shared" si="54"/>
        <v>1998</v>
      </c>
      <c r="B139" s="7">
        <f t="shared" ref="B139:Z139" si="86">IF(ISNUMBER(B37),B$107*B37/1000,"")</f>
        <v>13535.640000000001</v>
      </c>
      <c r="C139" s="7">
        <f t="shared" si="86"/>
        <v>937.3</v>
      </c>
      <c r="D139" s="7">
        <f t="shared" si="86"/>
        <v>27.457100000000001</v>
      </c>
      <c r="E139" s="7">
        <f t="shared" si="86"/>
        <v>332.43243000000001</v>
      </c>
      <c r="F139" s="7">
        <f t="shared" si="86"/>
        <v>28873.6285632</v>
      </c>
      <c r="G139" s="7" t="str">
        <f t="shared" si="86"/>
        <v/>
      </c>
      <c r="H139" s="7" t="str">
        <f t="shared" si="86"/>
        <v/>
      </c>
      <c r="I139" s="7" t="str">
        <f t="shared" si="86"/>
        <v/>
      </c>
      <c r="J139" s="7">
        <f t="shared" si="86"/>
        <v>1360.17</v>
      </c>
      <c r="K139" s="7">
        <f t="shared" si="86"/>
        <v>725.76</v>
      </c>
      <c r="L139" s="7">
        <f t="shared" si="86"/>
        <v>99.301270000000002</v>
      </c>
      <c r="M139" s="7">
        <f t="shared" si="86"/>
        <v>4689.1000000000004</v>
      </c>
      <c r="N139" s="7">
        <f t="shared" si="86"/>
        <v>60.934609999999999</v>
      </c>
      <c r="O139" s="7">
        <f t="shared" si="86"/>
        <v>87.21</v>
      </c>
      <c r="P139" s="7">
        <f t="shared" si="86"/>
        <v>64.46808</v>
      </c>
      <c r="Q139" s="7">
        <f t="shared" si="86"/>
        <v>9065.76</v>
      </c>
      <c r="R139" s="7">
        <f t="shared" si="86"/>
        <v>1893.3582600000002</v>
      </c>
      <c r="S139" s="7">
        <f t="shared" si="86"/>
        <v>957.75999999999988</v>
      </c>
      <c r="T139" s="7">
        <f t="shared" si="86"/>
        <v>13.27284</v>
      </c>
      <c r="U139" s="7">
        <f t="shared" si="86"/>
        <v>0</v>
      </c>
      <c r="V139" s="7">
        <f t="shared" si="86"/>
        <v>0</v>
      </c>
      <c r="W139" s="7">
        <f t="shared" si="86"/>
        <v>836.13999999999987</v>
      </c>
      <c r="X139" s="7">
        <f t="shared" si="86"/>
        <v>16561.724999999999</v>
      </c>
      <c r="Y139" s="7">
        <f t="shared" si="86"/>
        <v>86.45</v>
      </c>
      <c r="Z139" s="7">
        <f t="shared" si="86"/>
        <v>30587.15</v>
      </c>
      <c r="AA139" s="7">
        <f t="shared" si="58"/>
        <v>927.23809523809518</v>
      </c>
      <c r="AB139" s="7">
        <f t="shared" si="56"/>
        <v>111722.25624843811</v>
      </c>
      <c r="AD139" s="7">
        <f>2205*AB139/area!F37/2.47</f>
        <v>21.066919506208343</v>
      </c>
    </row>
    <row r="140" spans="1:30" x14ac:dyDescent="0.2">
      <c r="A140">
        <f t="shared" si="54"/>
        <v>1999</v>
      </c>
      <c r="B140" s="7">
        <f t="shared" ref="B140:Z140" si="87">IF(ISNUMBER(B38),B$107*B38/1000,"")</f>
        <v>10083.67</v>
      </c>
      <c r="C140" s="7">
        <f t="shared" si="87"/>
        <v>1580.8</v>
      </c>
      <c r="D140" s="7">
        <f t="shared" si="87"/>
        <v>21.915300000000002</v>
      </c>
      <c r="E140" s="7">
        <f t="shared" si="87"/>
        <v>101.46531999999999</v>
      </c>
      <c r="F140" s="7">
        <f t="shared" si="87"/>
        <v>27349.07535232</v>
      </c>
      <c r="G140" s="7" t="str">
        <f t="shared" si="87"/>
        <v/>
      </c>
      <c r="H140" s="7" t="str">
        <f t="shared" si="87"/>
        <v/>
      </c>
      <c r="I140" s="7" t="str">
        <f t="shared" si="87"/>
        <v/>
      </c>
      <c r="J140" s="7">
        <f t="shared" si="87"/>
        <v>1504.44</v>
      </c>
      <c r="K140" s="7">
        <f t="shared" si="87"/>
        <v>362.88</v>
      </c>
      <c r="L140" s="7">
        <f t="shared" si="87"/>
        <v>62.665849999999999</v>
      </c>
      <c r="M140" s="7">
        <f t="shared" si="87"/>
        <v>3533.4</v>
      </c>
      <c r="N140" s="7">
        <f t="shared" si="87"/>
        <v>90.885519999999985</v>
      </c>
      <c r="O140" s="7">
        <f t="shared" si="87"/>
        <v>95.760000000000019</v>
      </c>
      <c r="P140" s="7">
        <f t="shared" si="87"/>
        <v>36.02628</v>
      </c>
      <c r="Q140" s="7">
        <f t="shared" si="87"/>
        <v>7518.7200000000012</v>
      </c>
      <c r="R140" s="7">
        <f t="shared" si="87"/>
        <v>771.08879999999999</v>
      </c>
      <c r="S140" s="7">
        <f t="shared" si="87"/>
        <v>624.84</v>
      </c>
      <c r="T140" s="7">
        <f t="shared" si="87"/>
        <v>0</v>
      </c>
      <c r="U140" s="7">
        <f t="shared" si="87"/>
        <v>0</v>
      </c>
      <c r="V140" s="7">
        <f t="shared" si="87"/>
        <v>0</v>
      </c>
      <c r="W140" s="7">
        <f t="shared" si="87"/>
        <v>804.12999999999988</v>
      </c>
      <c r="X140" s="7">
        <f t="shared" si="87"/>
        <v>18126.875</v>
      </c>
      <c r="Y140" s="7">
        <f t="shared" si="87"/>
        <v>28.5</v>
      </c>
      <c r="Z140" s="7">
        <f t="shared" si="87"/>
        <v>30003.85</v>
      </c>
      <c r="AA140" s="7">
        <f t="shared" si="58"/>
        <v>893.87755102040819</v>
      </c>
      <c r="AB140" s="7">
        <f t="shared" si="56"/>
        <v>103594.86497334042</v>
      </c>
      <c r="AD140" s="7">
        <f>2205*AB140/area!F38/2.47</f>
        <v>21.645292449074198</v>
      </c>
    </row>
    <row r="141" spans="1:30" x14ac:dyDescent="0.2">
      <c r="A141">
        <f t="shared" si="54"/>
        <v>2000</v>
      </c>
      <c r="B141" s="7">
        <f t="shared" ref="B141:Z141" si="88">IF(ISNUMBER(B39),B$107*B39/1000,"")</f>
        <v>13462.600000000002</v>
      </c>
      <c r="C141" s="7">
        <f t="shared" si="88"/>
        <v>1916.2</v>
      </c>
      <c r="D141" s="7">
        <f t="shared" si="88"/>
        <v>24.686199999999999</v>
      </c>
      <c r="E141" s="7">
        <f t="shared" si="88"/>
        <v>229.63204000000002</v>
      </c>
      <c r="F141" s="7">
        <f t="shared" si="88"/>
        <v>23825.948184319997</v>
      </c>
      <c r="G141" s="7" t="str">
        <f t="shared" si="88"/>
        <v/>
      </c>
      <c r="H141" s="7" t="str">
        <f t="shared" si="88"/>
        <v/>
      </c>
      <c r="I141" s="7" t="str">
        <f t="shared" si="88"/>
        <v/>
      </c>
      <c r="J141" s="7">
        <f t="shared" si="88"/>
        <v>1664.46</v>
      </c>
      <c r="K141" s="7">
        <f t="shared" si="88"/>
        <v>580.64</v>
      </c>
      <c r="L141" s="7">
        <f t="shared" si="88"/>
        <v>148.46986000000001</v>
      </c>
      <c r="M141" s="7">
        <f t="shared" si="88"/>
        <v>2674.1</v>
      </c>
      <c r="N141" s="7">
        <f t="shared" si="88"/>
        <v>166.27919</v>
      </c>
      <c r="O141" s="7">
        <f t="shared" si="88"/>
        <v>157.32</v>
      </c>
      <c r="P141" s="7">
        <f t="shared" si="88"/>
        <v>62.57195999999999</v>
      </c>
      <c r="Q141" s="7">
        <f t="shared" si="88"/>
        <v>8943.44</v>
      </c>
      <c r="R141" s="7">
        <f t="shared" si="88"/>
        <v>1345.2147000000002</v>
      </c>
      <c r="S141" s="7">
        <f t="shared" si="88"/>
        <v>458.37999999999994</v>
      </c>
      <c r="T141" s="7">
        <f t="shared" si="88"/>
        <v>53.091360000000002</v>
      </c>
      <c r="U141" s="7">
        <f t="shared" si="88"/>
        <v>0</v>
      </c>
      <c r="V141" s="7">
        <f t="shared" si="88"/>
        <v>0</v>
      </c>
      <c r="W141" s="7">
        <f t="shared" si="88"/>
        <v>987.45999999999992</v>
      </c>
      <c r="X141" s="7">
        <f t="shared" si="88"/>
        <v>16431.2</v>
      </c>
      <c r="Y141" s="7">
        <f t="shared" si="88"/>
        <v>55.1</v>
      </c>
      <c r="Z141" s="7">
        <f t="shared" si="88"/>
        <v>40527</v>
      </c>
      <c r="AA141" s="7">
        <f t="shared" si="58"/>
        <v>1006.8027210884353</v>
      </c>
      <c r="AB141" s="7">
        <f t="shared" si="56"/>
        <v>114720.59621540843</v>
      </c>
      <c r="AD141" s="7">
        <f>2205*AB141/area!F39/2.47</f>
        <v>21.618114026609856</v>
      </c>
    </row>
    <row r="142" spans="1:30" x14ac:dyDescent="0.2">
      <c r="A142">
        <f t="shared" si="54"/>
        <v>2001</v>
      </c>
      <c r="B142" s="7">
        <f t="shared" ref="B142:Z142" si="89">IF(ISNUMBER(B40),B$107*B40/1000,"")</f>
        <v>10246.35</v>
      </c>
      <c r="C142" s="7">
        <f t="shared" si="89"/>
        <v>2077.4</v>
      </c>
      <c r="D142" s="7">
        <f t="shared" si="89"/>
        <v>31.487500000000001</v>
      </c>
      <c r="E142" s="7">
        <f t="shared" si="89"/>
        <v>150.86291</v>
      </c>
      <c r="F142" s="7">
        <f t="shared" si="89"/>
        <v>18160.1191296</v>
      </c>
      <c r="G142" s="7" t="str">
        <f t="shared" si="89"/>
        <v/>
      </c>
      <c r="H142" s="7" t="str">
        <f t="shared" si="89"/>
        <v/>
      </c>
      <c r="I142" s="7" t="str">
        <f t="shared" si="89"/>
        <v/>
      </c>
      <c r="J142" s="7">
        <f t="shared" si="89"/>
        <v>1576.26</v>
      </c>
      <c r="K142" s="7">
        <f t="shared" si="89"/>
        <v>870.88</v>
      </c>
      <c r="L142" s="7">
        <f t="shared" si="89"/>
        <v>76.163110000000003</v>
      </c>
      <c r="M142" s="7">
        <f t="shared" si="89"/>
        <v>2592.1999999999998</v>
      </c>
      <c r="N142" s="7">
        <f t="shared" si="89"/>
        <v>35.11486</v>
      </c>
      <c r="O142" s="7">
        <f t="shared" si="89"/>
        <v>122.26500000000001</v>
      </c>
      <c r="P142" s="7">
        <f t="shared" si="89"/>
        <v>96.702119999999994</v>
      </c>
      <c r="Q142" s="7">
        <f t="shared" si="89"/>
        <v>6582.4000000000005</v>
      </c>
      <c r="R142" s="7">
        <f t="shared" si="89"/>
        <v>1224.5225400000002</v>
      </c>
      <c r="S142" s="7">
        <f t="shared" si="89"/>
        <v>309.14</v>
      </c>
      <c r="T142" s="7">
        <f t="shared" si="89"/>
        <v>35.394239999999996</v>
      </c>
      <c r="U142" s="7">
        <f t="shared" si="89"/>
        <v>440.4</v>
      </c>
      <c r="V142" s="7">
        <f t="shared" si="89"/>
        <v>0</v>
      </c>
      <c r="W142" s="7">
        <f t="shared" si="89"/>
        <v>901.12999999999988</v>
      </c>
      <c r="X142" s="7">
        <f t="shared" si="89"/>
        <v>17996.349999999999</v>
      </c>
      <c r="Y142" s="7">
        <f t="shared" si="89"/>
        <v>20.9</v>
      </c>
      <c r="Z142" s="7">
        <f t="shared" si="89"/>
        <v>32590.7</v>
      </c>
      <c r="AA142" s="7">
        <f t="shared" si="58"/>
        <v>949.98639455782313</v>
      </c>
      <c r="AB142" s="7">
        <f t="shared" si="56"/>
        <v>97086.727804157825</v>
      </c>
      <c r="AD142" s="7">
        <f>2205*AB142/area!F40/2.47</f>
        <v>18.934488103525627</v>
      </c>
    </row>
    <row r="143" spans="1:30" x14ac:dyDescent="0.2">
      <c r="A143">
        <f t="shared" si="54"/>
        <v>2002</v>
      </c>
      <c r="B143" s="7">
        <f t="shared" ref="B143:Z143" si="90">IF(ISNUMBER(B41),B$107*B41/1000,"")</f>
        <v>9758.31</v>
      </c>
      <c r="C143" s="7">
        <f t="shared" si="90"/>
        <v>3006.9</v>
      </c>
      <c r="D143" s="7">
        <f t="shared" si="90"/>
        <v>17.884900000000002</v>
      </c>
      <c r="E143" s="7">
        <f t="shared" si="90"/>
        <v>436.56789000000003</v>
      </c>
      <c r="F143" s="7">
        <f t="shared" si="90"/>
        <v>23244.632201600001</v>
      </c>
      <c r="G143" s="7" t="str">
        <f t="shared" si="90"/>
        <v/>
      </c>
      <c r="H143" s="7" t="str">
        <f t="shared" si="90"/>
        <v/>
      </c>
      <c r="I143" s="7" t="str">
        <f t="shared" si="90"/>
        <v/>
      </c>
      <c r="J143" s="7">
        <f t="shared" si="90"/>
        <v>2320.29</v>
      </c>
      <c r="K143" s="7">
        <f t="shared" si="90"/>
        <v>580.64</v>
      </c>
      <c r="L143" s="7">
        <f t="shared" si="90"/>
        <v>80.983559999999997</v>
      </c>
      <c r="M143" s="7">
        <f t="shared" si="90"/>
        <v>2789.8</v>
      </c>
      <c r="N143" s="7">
        <f t="shared" si="90"/>
        <v>0</v>
      </c>
      <c r="O143" s="7">
        <f t="shared" si="90"/>
        <v>174.42</v>
      </c>
      <c r="P143" s="7">
        <f t="shared" si="90"/>
        <v>189.61199999999997</v>
      </c>
      <c r="Q143" s="7">
        <f t="shared" si="90"/>
        <v>8957.52</v>
      </c>
      <c r="R143" s="7">
        <f t="shared" si="90"/>
        <v>1482.6696600000002</v>
      </c>
      <c r="S143" s="7">
        <f t="shared" si="90"/>
        <v>312.42</v>
      </c>
      <c r="T143" s="7">
        <f t="shared" si="90"/>
        <v>7.3738000000000001</v>
      </c>
      <c r="U143" s="7">
        <f t="shared" si="90"/>
        <v>1306.8</v>
      </c>
      <c r="V143" s="7">
        <f t="shared" si="90"/>
        <v>0</v>
      </c>
      <c r="W143" s="7">
        <f t="shared" si="90"/>
        <v>1320.17</v>
      </c>
      <c r="X143" s="7">
        <f t="shared" si="90"/>
        <v>12518.9</v>
      </c>
      <c r="Y143" s="7">
        <f t="shared" si="90"/>
        <v>23.75</v>
      </c>
      <c r="Z143" s="7">
        <f t="shared" si="90"/>
        <v>31589.4</v>
      </c>
      <c r="AA143" s="7">
        <f t="shared" si="58"/>
        <v>1005.7142857142857</v>
      </c>
      <c r="AB143" s="7">
        <f t="shared" si="56"/>
        <v>101124.75829731429</v>
      </c>
      <c r="AD143" s="7">
        <f>2205*AB143/area!F41/2.47</f>
        <v>19.675999299904198</v>
      </c>
    </row>
    <row r="144" spans="1:30" x14ac:dyDescent="0.2">
      <c r="A144">
        <f t="shared" si="54"/>
        <v>2003</v>
      </c>
      <c r="B144" s="7">
        <f t="shared" ref="B144:Z144" si="91">IF(ISNUMBER(B42),B$107*B42/1000,"")</f>
        <v>10932.760000000002</v>
      </c>
      <c r="C144" s="7">
        <f t="shared" si="91"/>
        <v>2151.5</v>
      </c>
      <c r="D144" s="7">
        <f t="shared" si="91"/>
        <v>13.602600000000001</v>
      </c>
      <c r="E144" s="7">
        <f t="shared" si="91"/>
        <v>424.55225999999999</v>
      </c>
      <c r="F144" s="7">
        <f t="shared" si="91"/>
        <v>28329.145273599999</v>
      </c>
      <c r="G144" s="7" t="str">
        <f t="shared" si="91"/>
        <v/>
      </c>
      <c r="H144" s="7" t="str">
        <f t="shared" si="91"/>
        <v/>
      </c>
      <c r="I144" s="7" t="str">
        <f t="shared" si="91"/>
        <v/>
      </c>
      <c r="J144" s="7">
        <f t="shared" si="91"/>
        <v>3120.39</v>
      </c>
      <c r="K144" s="7">
        <f t="shared" si="91"/>
        <v>1016</v>
      </c>
      <c r="L144" s="7">
        <f t="shared" si="91"/>
        <v>63.629940000000005</v>
      </c>
      <c r="M144" s="7">
        <f t="shared" si="91"/>
        <v>2542.8000000000002</v>
      </c>
      <c r="N144" s="7">
        <f t="shared" si="91"/>
        <v>27.88533</v>
      </c>
      <c r="O144" s="7">
        <f t="shared" si="91"/>
        <v>70.11</v>
      </c>
      <c r="P144" s="7">
        <f t="shared" si="91"/>
        <v>197.19647999999998</v>
      </c>
      <c r="Q144" s="7">
        <f t="shared" si="91"/>
        <v>9093.0400000000009</v>
      </c>
      <c r="R144" s="7">
        <f t="shared" si="91"/>
        <v>1151.60436</v>
      </c>
      <c r="S144" s="7">
        <f t="shared" si="91"/>
        <v>416.55999999999995</v>
      </c>
      <c r="T144" s="7">
        <f t="shared" si="91"/>
        <v>0</v>
      </c>
      <c r="U144" s="7">
        <f t="shared" si="91"/>
        <v>1796.4</v>
      </c>
      <c r="V144" s="7">
        <f t="shared" si="91"/>
        <v>0</v>
      </c>
      <c r="W144" s="7">
        <f t="shared" si="91"/>
        <v>1209.5899999999999</v>
      </c>
      <c r="X144" s="7">
        <f t="shared" si="91"/>
        <v>13041</v>
      </c>
      <c r="Y144" s="7">
        <f t="shared" si="91"/>
        <v>36.1</v>
      </c>
      <c r="Z144" s="7">
        <f t="shared" si="91"/>
        <v>37475.599999999999</v>
      </c>
      <c r="AA144" s="7">
        <f t="shared" si="58"/>
        <v>1353.3605442176868</v>
      </c>
      <c r="AB144" s="7">
        <f t="shared" si="56"/>
        <v>114462.8267878177</v>
      </c>
      <c r="AD144" s="7">
        <f>2205*AB144/area!F42/2.47</f>
        <v>21.742433192719265</v>
      </c>
    </row>
    <row r="145" spans="1:30" x14ac:dyDescent="0.2">
      <c r="A145">
        <f t="shared" si="54"/>
        <v>2004</v>
      </c>
      <c r="B145" s="7">
        <f t="shared" ref="B145:Z145" si="92">IF(ISNUMBER(B43),B$107*B43/1000,"")</f>
        <v>10607.4</v>
      </c>
      <c r="C145" s="7">
        <f t="shared" si="92"/>
        <v>500.5</v>
      </c>
      <c r="D145" s="7">
        <f t="shared" si="92"/>
        <v>3.7785000000000002</v>
      </c>
      <c r="E145" s="7">
        <f t="shared" si="92"/>
        <v>152.19798</v>
      </c>
      <c r="F145" s="7">
        <f t="shared" si="92"/>
        <v>27965.62260672</v>
      </c>
      <c r="G145" s="7" t="str">
        <f t="shared" si="92"/>
        <v/>
      </c>
      <c r="H145" s="7" t="str">
        <f t="shared" si="92"/>
        <v/>
      </c>
      <c r="I145" s="7" t="str">
        <f t="shared" si="92"/>
        <v/>
      </c>
      <c r="J145" s="7">
        <f t="shared" si="92"/>
        <v>112.14</v>
      </c>
      <c r="K145" s="7">
        <f t="shared" si="92"/>
        <v>1088.6400000000001</v>
      </c>
      <c r="L145" s="7">
        <f t="shared" si="92"/>
        <v>90.624460000000013</v>
      </c>
      <c r="M145" s="7">
        <f t="shared" si="92"/>
        <v>1717.3</v>
      </c>
      <c r="N145" s="7">
        <f t="shared" si="92"/>
        <v>18.590220000000002</v>
      </c>
      <c r="O145" s="7">
        <f t="shared" si="92"/>
        <v>52.155000000000008</v>
      </c>
      <c r="P145" s="7">
        <f t="shared" si="92"/>
        <v>51.195239999999998</v>
      </c>
      <c r="Q145" s="7">
        <f t="shared" si="92"/>
        <v>7831.1200000000008</v>
      </c>
      <c r="R145" s="7">
        <f t="shared" si="92"/>
        <v>1341.0240000000003</v>
      </c>
      <c r="S145" s="7">
        <f t="shared" si="92"/>
        <v>708.4799999999999</v>
      </c>
      <c r="T145" s="7">
        <f t="shared" si="92"/>
        <v>0</v>
      </c>
      <c r="U145" s="7">
        <f t="shared" si="92"/>
        <v>489.6</v>
      </c>
      <c r="V145" s="7">
        <f t="shared" si="92"/>
        <v>0</v>
      </c>
      <c r="W145" s="7">
        <f t="shared" si="92"/>
        <v>426.79999999999995</v>
      </c>
      <c r="X145" s="7">
        <f t="shared" si="92"/>
        <v>20083.025000000001</v>
      </c>
      <c r="Y145" s="7">
        <f t="shared" si="92"/>
        <v>72.2</v>
      </c>
      <c r="Z145" s="7">
        <f t="shared" si="92"/>
        <v>35219.35</v>
      </c>
      <c r="AA145" s="7">
        <f t="shared" si="58"/>
        <v>1240</v>
      </c>
      <c r="AB145" s="7">
        <f t="shared" si="56"/>
        <v>109771.74300672</v>
      </c>
      <c r="AD145" s="7">
        <f>2205*AB145/area!F43/2.47</f>
        <v>23.459757828031382</v>
      </c>
    </row>
    <row r="146" spans="1:30" x14ac:dyDescent="0.2">
      <c r="A146">
        <f t="shared" si="54"/>
        <v>2005</v>
      </c>
      <c r="B146" s="7">
        <f t="shared" ref="B146:Z146" si="93">IF(ISNUMBER(B44),B$107*B44/1000,"")</f>
        <v>5005.7299999999996</v>
      </c>
      <c r="C146" s="7">
        <f t="shared" si="93"/>
        <v>746.2</v>
      </c>
      <c r="D146" s="7">
        <f t="shared" si="93"/>
        <v>11.587400000000001</v>
      </c>
      <c r="E146" s="7">
        <f t="shared" si="93"/>
        <v>105.47053</v>
      </c>
      <c r="F146" s="7">
        <f t="shared" si="93"/>
        <v>20193.9243584</v>
      </c>
      <c r="G146" s="7" t="str">
        <f t="shared" si="93"/>
        <v/>
      </c>
      <c r="H146" s="7" t="str">
        <f t="shared" si="93"/>
        <v/>
      </c>
      <c r="I146" s="7" t="str">
        <f t="shared" si="93"/>
        <v/>
      </c>
      <c r="J146" s="7">
        <f t="shared" si="93"/>
        <v>1152.27</v>
      </c>
      <c r="K146" s="7">
        <f t="shared" si="93"/>
        <v>870.88</v>
      </c>
      <c r="L146" s="7">
        <f t="shared" si="93"/>
        <v>46.276319999999998</v>
      </c>
      <c r="M146" s="7">
        <f t="shared" si="93"/>
        <v>1882.4</v>
      </c>
      <c r="N146" s="7">
        <f t="shared" si="93"/>
        <v>0</v>
      </c>
      <c r="O146" s="7">
        <f t="shared" si="93"/>
        <v>16.245000000000001</v>
      </c>
      <c r="P146" s="7">
        <f t="shared" si="93"/>
        <v>0</v>
      </c>
      <c r="Q146" s="7">
        <f t="shared" si="93"/>
        <v>3878.1600000000003</v>
      </c>
      <c r="R146" s="7">
        <f t="shared" si="93"/>
        <v>476.90166000000005</v>
      </c>
      <c r="S146" s="7">
        <f t="shared" si="93"/>
        <v>312.42</v>
      </c>
      <c r="T146" s="7">
        <f t="shared" si="93"/>
        <v>0</v>
      </c>
      <c r="U146" s="7">
        <f t="shared" si="93"/>
        <v>669.6</v>
      </c>
      <c r="V146" s="7">
        <f t="shared" si="93"/>
        <v>0</v>
      </c>
      <c r="W146" s="7">
        <f t="shared" si="93"/>
        <v>705.19</v>
      </c>
      <c r="X146" s="7">
        <f t="shared" si="93"/>
        <v>19691.45</v>
      </c>
      <c r="Y146" s="7">
        <f t="shared" si="93"/>
        <v>10.45</v>
      </c>
      <c r="Z146" s="7">
        <f t="shared" si="93"/>
        <v>22492.2</v>
      </c>
      <c r="AA146" s="7">
        <f t="shared" si="58"/>
        <v>868.57142857142856</v>
      </c>
      <c r="AB146" s="7">
        <f t="shared" si="56"/>
        <v>79135.926696971437</v>
      </c>
      <c r="AD146" s="7">
        <f>2205*AB146/area!F44/2.47</f>
        <v>18.501095877699505</v>
      </c>
    </row>
    <row r="147" spans="1:30" x14ac:dyDescent="0.2">
      <c r="A147">
        <f t="shared" si="54"/>
        <v>2006</v>
      </c>
      <c r="B147" s="7">
        <f t="shared" ref="B147:Z147" si="94">IF(ISNUMBER(B45),B$107*B45/1000,"")</f>
        <v>8592.99</v>
      </c>
      <c r="C147" s="7">
        <f t="shared" si="94"/>
        <v>1992.9</v>
      </c>
      <c r="D147" s="7">
        <f t="shared" si="94"/>
        <v>18.640600000000003</v>
      </c>
      <c r="E147" s="7">
        <f t="shared" si="94"/>
        <v>53.402799999999999</v>
      </c>
      <c r="F147" s="7">
        <f t="shared" si="94"/>
        <v>29237.151230080002</v>
      </c>
      <c r="G147" s="7" t="str">
        <f t="shared" si="94"/>
        <v/>
      </c>
      <c r="H147" s="7" t="str">
        <f t="shared" si="94"/>
        <v/>
      </c>
      <c r="I147" s="7" t="str">
        <f t="shared" si="94"/>
        <v/>
      </c>
      <c r="J147" s="7">
        <f t="shared" si="94"/>
        <v>2392.11</v>
      </c>
      <c r="K147" s="7">
        <f t="shared" si="94"/>
        <v>1647.52</v>
      </c>
      <c r="L147" s="7">
        <f t="shared" si="94"/>
        <v>91.588549999999998</v>
      </c>
      <c r="M147" s="7">
        <f t="shared" si="94"/>
        <v>2509</v>
      </c>
      <c r="N147" s="7">
        <f t="shared" si="94"/>
        <v>0</v>
      </c>
      <c r="O147" s="7">
        <f t="shared" si="94"/>
        <v>122.26500000000001</v>
      </c>
      <c r="P147" s="7">
        <f t="shared" si="94"/>
        <v>0</v>
      </c>
      <c r="Q147" s="7">
        <f t="shared" si="94"/>
        <v>8513.1200000000008</v>
      </c>
      <c r="R147" s="7">
        <f t="shared" si="94"/>
        <v>867.47490000000016</v>
      </c>
      <c r="S147" s="7">
        <f t="shared" si="94"/>
        <v>708.4799999999999</v>
      </c>
      <c r="T147" s="7">
        <f t="shared" si="94"/>
        <v>0</v>
      </c>
      <c r="U147" s="7">
        <f t="shared" si="94"/>
        <v>3027.6</v>
      </c>
      <c r="V147" s="7">
        <f t="shared" si="94"/>
        <v>0</v>
      </c>
      <c r="W147" s="7">
        <f t="shared" si="94"/>
        <v>1525.81</v>
      </c>
      <c r="X147" s="7">
        <f t="shared" si="94"/>
        <v>20083.025000000001</v>
      </c>
      <c r="Y147" s="7">
        <f t="shared" si="94"/>
        <v>0</v>
      </c>
      <c r="Z147" s="7">
        <f t="shared" si="94"/>
        <v>36051.550000000003</v>
      </c>
      <c r="AA147" s="7">
        <f t="shared" si="58"/>
        <v>1169.6326530612243</v>
      </c>
      <c r="AB147" s="7">
        <f t="shared" si="56"/>
        <v>118604.26073314124</v>
      </c>
      <c r="AD147" s="7">
        <f>2205*AB147/area!F45/2.47</f>
        <v>23.093525611411227</v>
      </c>
    </row>
    <row r="148" spans="1:30" x14ac:dyDescent="0.2">
      <c r="A148">
        <f t="shared" si="54"/>
        <v>2007</v>
      </c>
      <c r="B148" s="7">
        <f t="shared" ref="B148:Z148" si="95">IF(ISNUMBER(B46),B$107*B46/1000,"")</f>
        <v>9920.99</v>
      </c>
      <c r="C148" s="7">
        <f t="shared" si="95"/>
        <v>1327.3</v>
      </c>
      <c r="D148" s="7">
        <f t="shared" si="95"/>
        <v>11.587400000000001</v>
      </c>
      <c r="E148" s="7">
        <f t="shared" si="95"/>
        <v>90.784759999999991</v>
      </c>
      <c r="F148" s="7">
        <f t="shared" si="95"/>
        <v>31234.12376576</v>
      </c>
      <c r="G148" s="7" t="str">
        <f t="shared" si="95"/>
        <v/>
      </c>
      <c r="H148" s="7" t="str">
        <f t="shared" si="95"/>
        <v/>
      </c>
      <c r="I148" s="7" t="str">
        <f t="shared" si="95"/>
        <v/>
      </c>
      <c r="J148" s="7">
        <f t="shared" si="95"/>
        <v>3109.05</v>
      </c>
      <c r="K148" s="7">
        <f t="shared" si="95"/>
        <v>1306.4000000000001</v>
      </c>
      <c r="L148" s="7">
        <f t="shared" si="95"/>
        <v>74.234930000000006</v>
      </c>
      <c r="M148" s="7">
        <f t="shared" si="95"/>
        <v>1370.2</v>
      </c>
      <c r="N148" s="7">
        <f t="shared" si="95"/>
        <v>0</v>
      </c>
      <c r="O148" s="7">
        <f t="shared" si="95"/>
        <v>36.765000000000001</v>
      </c>
      <c r="P148" s="7">
        <f t="shared" si="95"/>
        <v>0</v>
      </c>
      <c r="Q148" s="7">
        <f t="shared" si="95"/>
        <v>10599.6</v>
      </c>
      <c r="R148" s="7">
        <f t="shared" si="95"/>
        <v>818.86278000000016</v>
      </c>
      <c r="S148" s="7">
        <f t="shared" si="95"/>
        <v>597.78</v>
      </c>
      <c r="T148" s="7">
        <f t="shared" si="95"/>
        <v>0</v>
      </c>
      <c r="U148" s="7">
        <f t="shared" si="95"/>
        <v>2433.6</v>
      </c>
      <c r="V148" s="7">
        <f t="shared" si="95"/>
        <v>0</v>
      </c>
      <c r="W148" s="7">
        <f t="shared" si="95"/>
        <v>1162.06</v>
      </c>
      <c r="X148" s="7">
        <f t="shared" si="95"/>
        <v>19404.525000000001</v>
      </c>
      <c r="Y148" s="7">
        <f t="shared" si="95"/>
        <v>0</v>
      </c>
      <c r="Z148" s="7">
        <f t="shared" si="95"/>
        <v>30508.3</v>
      </c>
      <c r="AA148" s="7">
        <f t="shared" si="58"/>
        <v>1287.6190476190473</v>
      </c>
      <c r="AB148" s="7">
        <f t="shared" si="56"/>
        <v>115293.78268337906</v>
      </c>
      <c r="AD148" s="7">
        <f>2205*AB148/area!F46/2.47</f>
        <v>22.291975652301456</v>
      </c>
    </row>
    <row r="149" spans="1:30" x14ac:dyDescent="0.2">
      <c r="A149">
        <f t="shared" si="54"/>
        <v>2008</v>
      </c>
      <c r="B149" s="7">
        <f t="shared" ref="B149:Z149" si="96">IF(ISNUMBER(B47),B$107*B47/1000,"")</f>
        <v>9306.7900000000009</v>
      </c>
      <c r="C149" s="7">
        <f t="shared" si="96"/>
        <v>1194.7</v>
      </c>
      <c r="D149" s="7">
        <f t="shared" si="96"/>
        <v>0</v>
      </c>
      <c r="E149" s="7">
        <f t="shared" si="96"/>
        <v>138.84728000000001</v>
      </c>
      <c r="F149" s="7">
        <f t="shared" si="96"/>
        <v>41259.021980159996</v>
      </c>
      <c r="G149" s="7" t="str">
        <f t="shared" si="96"/>
        <v/>
      </c>
      <c r="H149" s="7" t="str">
        <f t="shared" si="96"/>
        <v/>
      </c>
      <c r="I149" s="7" t="str">
        <f t="shared" si="96"/>
        <v/>
      </c>
      <c r="J149" s="7">
        <f t="shared" si="96"/>
        <v>2984.31</v>
      </c>
      <c r="K149" s="7">
        <f t="shared" si="96"/>
        <v>1828.96</v>
      </c>
      <c r="L149" s="7">
        <f t="shared" si="96"/>
        <v>0</v>
      </c>
      <c r="M149" s="7">
        <f t="shared" si="96"/>
        <v>2096.9</v>
      </c>
      <c r="N149" s="7">
        <f t="shared" si="96"/>
        <v>0</v>
      </c>
      <c r="O149" s="7">
        <f t="shared" si="96"/>
        <v>44.460000000000008</v>
      </c>
      <c r="P149" s="7">
        <f t="shared" si="96"/>
        <v>0</v>
      </c>
      <c r="Q149" s="7">
        <f t="shared" si="96"/>
        <v>9826.08</v>
      </c>
      <c r="R149" s="7">
        <f t="shared" si="96"/>
        <v>901.0005000000001</v>
      </c>
      <c r="S149" s="7">
        <f t="shared" si="96"/>
        <v>687.15999999999985</v>
      </c>
      <c r="T149" s="7">
        <f t="shared" si="96"/>
        <v>0</v>
      </c>
      <c r="U149" s="7">
        <f t="shared" si="96"/>
        <v>2906.4</v>
      </c>
      <c r="V149" s="7">
        <f t="shared" si="96"/>
        <v>0</v>
      </c>
      <c r="W149" s="7">
        <f t="shared" si="96"/>
        <v>1024.32</v>
      </c>
      <c r="X149" s="7">
        <f t="shared" si="96"/>
        <v>18205.075000000001</v>
      </c>
      <c r="Y149" s="7">
        <f t="shared" si="96"/>
        <v>0</v>
      </c>
      <c r="Z149" s="7">
        <f t="shared" si="96"/>
        <v>40668.550000000003</v>
      </c>
      <c r="AA149" s="7">
        <f t="shared" si="58"/>
        <v>1234.285714285714</v>
      </c>
      <c r="AB149" s="7">
        <f t="shared" si="56"/>
        <v>134306.86047444571</v>
      </c>
      <c r="AD149" s="7">
        <f>2205*AB149/area!F47/2.47</f>
        <v>26.799425387793281</v>
      </c>
    </row>
    <row r="150" spans="1:30" x14ac:dyDescent="0.2">
      <c r="A150">
        <f t="shared" si="54"/>
        <v>2009</v>
      </c>
      <c r="B150" s="7">
        <f t="shared" ref="B150:Z150" si="97">IF(ISNUMBER(B48),B$107*B48/1000,"")</f>
        <v>7951.4000000000005</v>
      </c>
      <c r="C150" s="7">
        <f t="shared" si="97"/>
        <v>1099.8</v>
      </c>
      <c r="D150" s="7">
        <f t="shared" si="97"/>
        <v>0</v>
      </c>
      <c r="E150" s="7">
        <f t="shared" si="97"/>
        <v>116.15109</v>
      </c>
      <c r="F150" s="7">
        <f t="shared" si="97"/>
        <v>46308.303780479997</v>
      </c>
      <c r="G150" s="7" t="str">
        <f t="shared" si="97"/>
        <v/>
      </c>
      <c r="H150" s="7" t="str">
        <f t="shared" si="97"/>
        <v/>
      </c>
      <c r="I150" s="7" t="str">
        <f t="shared" si="97"/>
        <v/>
      </c>
      <c r="J150" s="7">
        <f t="shared" si="97"/>
        <v>2288.16</v>
      </c>
      <c r="K150" s="7">
        <f t="shared" si="97"/>
        <v>1727.2</v>
      </c>
      <c r="L150" s="7">
        <f t="shared" si="97"/>
        <v>0</v>
      </c>
      <c r="M150" s="7">
        <f t="shared" si="97"/>
        <v>2311.4</v>
      </c>
      <c r="N150" s="7">
        <f t="shared" si="97"/>
        <v>0</v>
      </c>
      <c r="O150" s="7">
        <f t="shared" si="97"/>
        <v>27.360000000000003</v>
      </c>
      <c r="P150" s="7">
        <f t="shared" si="97"/>
        <v>0</v>
      </c>
      <c r="Q150" s="7">
        <f t="shared" si="97"/>
        <v>6785.6800000000012</v>
      </c>
      <c r="R150" s="7">
        <f t="shared" si="97"/>
        <v>838.1400000000001</v>
      </c>
      <c r="S150" s="7">
        <f t="shared" si="97"/>
        <v>812.61999999999989</v>
      </c>
      <c r="T150" s="7">
        <f t="shared" si="97"/>
        <v>0</v>
      </c>
      <c r="U150" s="7">
        <f t="shared" si="97"/>
        <v>3853.2</v>
      </c>
      <c r="V150" s="7">
        <f t="shared" si="97"/>
        <v>0</v>
      </c>
      <c r="W150" s="7">
        <f t="shared" si="97"/>
        <v>988.42999999999984</v>
      </c>
      <c r="X150" s="7">
        <f t="shared" si="97"/>
        <v>17474.825000000001</v>
      </c>
      <c r="Y150" s="7">
        <f t="shared" si="97"/>
        <v>0</v>
      </c>
      <c r="Z150" s="7">
        <f t="shared" si="97"/>
        <v>39376.550000000003</v>
      </c>
      <c r="AA150" s="7">
        <f t="shared" si="58"/>
        <v>1180.9523809523807</v>
      </c>
      <c r="AB150" s="7">
        <f t="shared" si="56"/>
        <v>133140.17225143235</v>
      </c>
      <c r="AD150" s="7">
        <f>2205*AB150/area!F48/2.47</f>
        <v>27.148671765473829</v>
      </c>
    </row>
    <row r="151" spans="1:30" x14ac:dyDescent="0.2">
      <c r="A151">
        <v>2010</v>
      </c>
      <c r="B151" s="7">
        <f t="shared" ref="B151:Z151" si="98">IF(ISNUMBER(B49),B$107*B49/1000,"")</f>
        <v>4047.9100000000003</v>
      </c>
      <c r="C151" s="7">
        <f t="shared" si="98"/>
        <v>993.2</v>
      </c>
      <c r="D151" s="7">
        <f t="shared" si="98"/>
        <v>0</v>
      </c>
      <c r="E151" s="7">
        <f t="shared" si="98"/>
        <v>137.51220999999998</v>
      </c>
      <c r="F151" s="7">
        <f t="shared" si="98"/>
        <v>35484.296267520003</v>
      </c>
      <c r="G151" s="7" t="str">
        <f t="shared" si="98"/>
        <v/>
      </c>
      <c r="H151" s="7" t="str">
        <f t="shared" si="98"/>
        <v/>
      </c>
      <c r="I151" s="7" t="str">
        <f t="shared" si="98"/>
        <v/>
      </c>
      <c r="J151" s="7">
        <f t="shared" si="98"/>
        <v>3024.63</v>
      </c>
      <c r="K151" s="7">
        <f t="shared" si="98"/>
        <v>900</v>
      </c>
      <c r="L151" s="7">
        <f t="shared" si="98"/>
        <v>0</v>
      </c>
      <c r="M151" s="7">
        <f t="shared" si="98"/>
        <v>998.4</v>
      </c>
      <c r="N151" s="7">
        <f t="shared" si="98"/>
        <v>0</v>
      </c>
      <c r="O151" s="7">
        <f t="shared" si="98"/>
        <v>29.070000000000004</v>
      </c>
      <c r="P151" s="7">
        <f t="shared" si="98"/>
        <v>0</v>
      </c>
      <c r="Q151" s="7">
        <f t="shared" si="98"/>
        <v>5428.72</v>
      </c>
      <c r="R151" s="7">
        <f t="shared" si="98"/>
        <v>524.67564000000004</v>
      </c>
      <c r="S151" s="7">
        <f t="shared" si="98"/>
        <v>478.87999999999994</v>
      </c>
      <c r="T151" s="7">
        <f t="shared" si="98"/>
        <v>0</v>
      </c>
      <c r="U151" s="7">
        <f t="shared" si="98"/>
        <v>5224.8</v>
      </c>
      <c r="V151" s="7">
        <f t="shared" si="98"/>
        <v>0</v>
      </c>
      <c r="W151" s="7">
        <f t="shared" si="98"/>
        <v>655.72</v>
      </c>
      <c r="X151" s="7">
        <f t="shared" si="98"/>
        <v>17474.825000000001</v>
      </c>
      <c r="Y151" s="7">
        <f t="shared" si="98"/>
        <v>0</v>
      </c>
      <c r="Z151" s="7">
        <f t="shared" si="98"/>
        <v>30883.55</v>
      </c>
      <c r="AA151" s="7">
        <f t="shared" si="58"/>
        <v>1036.1904761904761</v>
      </c>
      <c r="AB151" s="7">
        <f t="shared" si="56"/>
        <v>107322.37959371049</v>
      </c>
      <c r="AD151" s="7">
        <f>2205*AB151/area!F49/2.47</f>
        <v>23.550361957635165</v>
      </c>
    </row>
    <row r="152" spans="1:30" x14ac:dyDescent="0.2">
      <c r="A152">
        <v>2011</v>
      </c>
      <c r="B152" s="7">
        <f t="shared" ref="B152:Z152" si="99">IF(ISNUMBER(B50),B$107*B50/1000,"")</f>
        <v>2168.79</v>
      </c>
      <c r="C152" s="7">
        <f t="shared" si="99"/>
        <v>536.9</v>
      </c>
      <c r="D152" s="7">
        <f t="shared" si="99"/>
        <v>0</v>
      </c>
      <c r="E152" s="7">
        <f t="shared" si="99"/>
        <v>0</v>
      </c>
      <c r="F152" s="7">
        <f t="shared" si="99"/>
        <v>27965.62260672</v>
      </c>
      <c r="G152" s="7" t="str">
        <f t="shared" si="99"/>
        <v/>
      </c>
      <c r="H152" s="7" t="str">
        <f t="shared" si="99"/>
        <v/>
      </c>
      <c r="I152" s="7" t="str">
        <f t="shared" si="99"/>
        <v/>
      </c>
      <c r="J152" s="7">
        <f t="shared" si="99"/>
        <v>2608.1999999999998</v>
      </c>
      <c r="K152" s="7">
        <f t="shared" si="99"/>
        <v>812.8</v>
      </c>
      <c r="L152" s="7">
        <f t="shared" si="99"/>
        <v>0</v>
      </c>
      <c r="M152" s="7">
        <f t="shared" si="99"/>
        <v>709.8</v>
      </c>
      <c r="N152" s="7">
        <f t="shared" si="99"/>
        <v>0</v>
      </c>
      <c r="O152" s="7">
        <f t="shared" si="99"/>
        <v>0</v>
      </c>
      <c r="P152" s="7">
        <f t="shared" si="99"/>
        <v>0</v>
      </c>
      <c r="Q152" s="7">
        <f t="shared" si="99"/>
        <v>3799.8400000000006</v>
      </c>
      <c r="R152" s="7">
        <f t="shared" si="99"/>
        <v>212.04942000000003</v>
      </c>
      <c r="S152" s="7">
        <f t="shared" si="99"/>
        <v>489.53999999999996</v>
      </c>
      <c r="T152" s="7">
        <f t="shared" si="99"/>
        <v>0</v>
      </c>
      <c r="U152" s="7">
        <f t="shared" si="99"/>
        <v>4964.3999999999996</v>
      </c>
      <c r="V152" s="7">
        <f t="shared" si="99"/>
        <v>0</v>
      </c>
      <c r="W152" s="7">
        <f t="shared" si="99"/>
        <v>192.06</v>
      </c>
      <c r="X152" s="7">
        <f t="shared" si="99"/>
        <v>16953.3</v>
      </c>
      <c r="Y152" s="7">
        <f t="shared" si="99"/>
        <v>0</v>
      </c>
      <c r="Z152" s="7">
        <f t="shared" si="99"/>
        <v>21174.55</v>
      </c>
      <c r="AA152" s="7">
        <f t="shared" si="58"/>
        <v>952.38095238095229</v>
      </c>
      <c r="AB152" s="7">
        <f t="shared" si="56"/>
        <v>83540.232979100954</v>
      </c>
      <c r="AD152" s="7">
        <f>2205*AB152/area!F50/2.47</f>
        <v>21.925321084273943</v>
      </c>
    </row>
    <row r="153" spans="1:30" x14ac:dyDescent="0.2">
      <c r="A153">
        <v>2012</v>
      </c>
      <c r="B153" s="7">
        <f t="shared" ref="B153:Z153" si="100">IF(ISNUMBER(B51),B$107*B51/1000,"")</f>
        <v>5131.8900000000003</v>
      </c>
      <c r="C153" s="7">
        <f t="shared" si="100"/>
        <v>1453.4</v>
      </c>
      <c r="D153" s="7">
        <f t="shared" si="100"/>
        <v>0</v>
      </c>
      <c r="E153" s="7">
        <f t="shared" si="100"/>
        <v>0</v>
      </c>
      <c r="F153" s="7">
        <f t="shared" si="100"/>
        <v>33631.451661439998</v>
      </c>
      <c r="G153" s="7" t="str">
        <f t="shared" si="100"/>
        <v/>
      </c>
      <c r="H153" s="7" t="str">
        <f t="shared" si="100"/>
        <v/>
      </c>
      <c r="I153" s="7" t="str">
        <f t="shared" si="100"/>
        <v/>
      </c>
      <c r="J153" s="7">
        <f t="shared" si="100"/>
        <v>5137.0200000000004</v>
      </c>
      <c r="K153" s="7">
        <f t="shared" si="100"/>
        <v>1596.64</v>
      </c>
      <c r="L153" s="7">
        <f t="shared" si="100"/>
        <v>0</v>
      </c>
      <c r="M153" s="7">
        <f t="shared" si="100"/>
        <v>858</v>
      </c>
      <c r="N153" s="7">
        <f t="shared" si="100"/>
        <v>0</v>
      </c>
      <c r="O153" s="7">
        <f t="shared" si="100"/>
        <v>14.535000000000002</v>
      </c>
      <c r="P153" s="7">
        <f t="shared" si="100"/>
        <v>0</v>
      </c>
      <c r="Q153" s="7">
        <f t="shared" si="100"/>
        <v>5293.2</v>
      </c>
      <c r="R153" s="7">
        <f t="shared" si="100"/>
        <v>536.40960000000007</v>
      </c>
      <c r="S153" s="7">
        <f t="shared" si="100"/>
        <v>1020.8999999999999</v>
      </c>
      <c r="T153" s="7">
        <f t="shared" si="100"/>
        <v>0</v>
      </c>
      <c r="U153" s="7">
        <f t="shared" si="100"/>
        <v>9242.4</v>
      </c>
      <c r="V153" s="7">
        <f t="shared" si="100"/>
        <v>0</v>
      </c>
      <c r="W153" s="7">
        <f t="shared" si="100"/>
        <v>842.92999999999984</v>
      </c>
      <c r="X153" s="7">
        <f t="shared" si="100"/>
        <v>15048.9</v>
      </c>
      <c r="Y153" s="7">
        <f t="shared" si="100"/>
        <v>0</v>
      </c>
      <c r="Z153" s="7">
        <f t="shared" si="100"/>
        <v>37268.5</v>
      </c>
      <c r="AA153" s="7">
        <f t="shared" si="58"/>
        <v>1129.9591836734694</v>
      </c>
      <c r="AB153" s="7">
        <f t="shared" si="56"/>
        <v>118206.13544511348</v>
      </c>
      <c r="AD153" s="7">
        <f>2205*AB153/area!F51/2.47</f>
        <v>23.700741326057237</v>
      </c>
    </row>
    <row r="154" spans="1:30" x14ac:dyDescent="0.2">
      <c r="A154">
        <v>2013</v>
      </c>
      <c r="B154" s="7">
        <f t="shared" ref="B154:Z154" si="101">IF(ISNUMBER(B52),B$107*B52/1000,"")</f>
        <v>5854.8200000000006</v>
      </c>
      <c r="C154" s="7">
        <f t="shared" si="101"/>
        <v>972.4</v>
      </c>
      <c r="D154" s="7">
        <f t="shared" si="101"/>
        <v>0</v>
      </c>
      <c r="E154" s="7">
        <f t="shared" si="101"/>
        <v>0</v>
      </c>
      <c r="F154" s="7">
        <f t="shared" si="101"/>
        <v>45980.012385279995</v>
      </c>
      <c r="G154" s="7" t="str">
        <f t="shared" si="101"/>
        <v/>
      </c>
      <c r="H154" s="7" t="str">
        <f t="shared" si="101"/>
        <v/>
      </c>
      <c r="I154" s="7" t="str">
        <f t="shared" si="101"/>
        <v/>
      </c>
      <c r="J154" s="7">
        <f t="shared" si="101"/>
        <v>7681.59</v>
      </c>
      <c r="K154" s="7">
        <f t="shared" si="101"/>
        <v>2438.56</v>
      </c>
      <c r="L154" s="7">
        <f t="shared" si="101"/>
        <v>0</v>
      </c>
      <c r="M154" s="7">
        <f t="shared" si="101"/>
        <v>707.2</v>
      </c>
      <c r="N154" s="7">
        <f t="shared" si="101"/>
        <v>0</v>
      </c>
      <c r="O154" s="7">
        <f t="shared" si="101"/>
        <v>0</v>
      </c>
      <c r="P154" s="7">
        <f t="shared" si="101"/>
        <v>0</v>
      </c>
      <c r="Q154" s="7">
        <f t="shared" si="101"/>
        <v>5198.16</v>
      </c>
      <c r="R154" s="7">
        <f t="shared" si="101"/>
        <v>567.42078000000004</v>
      </c>
      <c r="S154" s="7">
        <f t="shared" si="101"/>
        <v>583.02</v>
      </c>
      <c r="T154" s="7">
        <f t="shared" si="101"/>
        <v>0</v>
      </c>
      <c r="U154" s="7">
        <f t="shared" si="101"/>
        <v>12818.4</v>
      </c>
      <c r="V154" s="7">
        <f t="shared" si="101"/>
        <v>0</v>
      </c>
      <c r="W154" s="7">
        <f t="shared" si="101"/>
        <v>503.42999999999995</v>
      </c>
      <c r="X154" s="7">
        <f t="shared" si="101"/>
        <v>15388.15</v>
      </c>
      <c r="Y154" s="7">
        <f t="shared" si="101"/>
        <v>0</v>
      </c>
      <c r="Z154" s="7">
        <f t="shared" si="101"/>
        <v>49020</v>
      </c>
      <c r="AA154" s="7">
        <f t="shared" si="58"/>
        <v>1172.517006802721</v>
      </c>
      <c r="AB154" s="7">
        <f t="shared" si="56"/>
        <v>148885.68017208271</v>
      </c>
      <c r="AD154" s="7">
        <f>2205*AB154/area!F52/2.47</f>
        <v>30.125642932805683</v>
      </c>
    </row>
    <row r="155" spans="1:30" x14ac:dyDescent="0.2">
      <c r="B155" s="7"/>
      <c r="C155" s="7"/>
      <c r="D155" s="7"/>
      <c r="E155" s="7"/>
      <c r="F155" s="7"/>
      <c r="G155" s="7"/>
      <c r="H155" s="7"/>
      <c r="I155" s="7"/>
      <c r="J155" s="7"/>
      <c r="K155" s="7"/>
      <c r="L155" s="7"/>
      <c r="M155" s="7"/>
      <c r="N155" s="7"/>
      <c r="O155" s="7"/>
      <c r="P155" s="7"/>
      <c r="Q155" s="7"/>
    </row>
    <row r="156" spans="1:30" x14ac:dyDescent="0.2">
      <c r="B156" s="7"/>
      <c r="C156" s="7"/>
      <c r="D156" s="7"/>
      <c r="E156" s="7"/>
      <c r="F156" s="7"/>
      <c r="G156" s="7"/>
      <c r="H156" s="7"/>
      <c r="I156" s="7"/>
      <c r="J156" s="7"/>
      <c r="K156" s="7"/>
      <c r="L156" s="7"/>
      <c r="M156" s="7"/>
      <c r="N156" s="7"/>
      <c r="O156" s="7"/>
      <c r="P156" s="7"/>
      <c r="Q156" s="7"/>
    </row>
    <row r="157" spans="1:30" x14ac:dyDescent="0.2">
      <c r="B157" s="7"/>
      <c r="C157" s="7"/>
      <c r="D157" s="7"/>
      <c r="E157" s="7"/>
      <c r="F157" s="7"/>
      <c r="G157" s="7"/>
      <c r="H157" s="7"/>
      <c r="I157" s="7"/>
      <c r="J157" s="7"/>
      <c r="K157" s="7"/>
      <c r="L157" s="7"/>
      <c r="M157" s="7"/>
      <c r="N157" s="7"/>
      <c r="O157" s="7"/>
      <c r="P157" s="7"/>
      <c r="Q157" s="7"/>
    </row>
    <row r="158" spans="1:30" ht="25.5" x14ac:dyDescent="0.35">
      <c r="A158" s="9" t="s">
        <v>97</v>
      </c>
    </row>
    <row r="159" spans="1:30" x14ac:dyDescent="0.2">
      <c r="A159" s="15" t="s">
        <v>20</v>
      </c>
      <c r="B159" s="16">
        <f>Coefficients!C16</f>
        <v>6.7</v>
      </c>
      <c r="C159" s="16">
        <f>Coefficients!D16</f>
        <v>15</v>
      </c>
      <c r="D159" s="16">
        <f>Coefficients!E16</f>
        <v>9.9600000000000009</v>
      </c>
      <c r="E159" s="16">
        <f>Coefficients!F16</f>
        <v>4.3559999999999999</v>
      </c>
      <c r="F159" s="16">
        <f>Coefficients!G16</f>
        <v>7.919999999999999</v>
      </c>
      <c r="G159" s="16">
        <f>Coefficients!H16</f>
        <v>16.212</v>
      </c>
      <c r="H159" s="16">
        <f>Coefficients!I16</f>
        <v>10.5</v>
      </c>
      <c r="I159" s="16">
        <f>Coefficients!J16</f>
        <v>15.203999999999999</v>
      </c>
      <c r="J159" s="16">
        <f>Coefficients!K16</f>
        <v>4.5</v>
      </c>
      <c r="K159" s="16">
        <f>Coefficients!L16</f>
        <v>3.7</v>
      </c>
      <c r="L159" s="16">
        <f>Coefficients!M16</f>
        <v>12.743999999999998</v>
      </c>
      <c r="M159" s="16">
        <f>Coefficients!N16</f>
        <v>11</v>
      </c>
      <c r="N159" s="16">
        <f>Coefficients!O16</f>
        <v>11.46</v>
      </c>
      <c r="O159" s="16">
        <f>Coefficients!P16</f>
        <v>6.3000000000000007</v>
      </c>
      <c r="P159" s="16">
        <f>Coefficients!Q16</f>
        <v>8.8559999999999999</v>
      </c>
      <c r="Q159" s="16">
        <f>Coefficients!R16</f>
        <v>5.9</v>
      </c>
      <c r="R159" s="16">
        <f>Coefficients!S16</f>
        <v>11.772</v>
      </c>
      <c r="S159" s="16">
        <f>Coefficients!T16</f>
        <v>5.5</v>
      </c>
      <c r="T159" s="16">
        <f>Coefficients!U16</f>
        <v>8.2439999999999998</v>
      </c>
      <c r="U159" s="16">
        <f>Coefficients!V16</f>
        <v>20</v>
      </c>
      <c r="V159" s="16">
        <f>Coefficients!W16</f>
        <v>3.7</v>
      </c>
      <c r="W159" s="16">
        <f>Coefficients!X16</f>
        <v>9</v>
      </c>
      <c r="X159" s="16">
        <f>Coefficients!Y16</f>
        <v>23</v>
      </c>
      <c r="Y159" s="16">
        <f>Coefficients!Z16</f>
        <v>5.5</v>
      </c>
      <c r="Z159" s="16">
        <f>Coefficients!AA16</f>
        <v>5.5</v>
      </c>
      <c r="AA159" s="16">
        <f>ON!Q159</f>
        <v>5.5</v>
      </c>
    </row>
    <row r="161" spans="1:30" x14ac:dyDescent="0.2">
      <c r="A161" t="s">
        <v>19</v>
      </c>
      <c r="B161" t="str">
        <f>B109</f>
        <v>Barley</v>
      </c>
      <c r="C161" t="str">
        <f t="shared" ref="C161:Z161" si="102">C109</f>
        <v>Beans, dry</v>
      </c>
      <c r="D161" t="str">
        <f t="shared" si="102"/>
        <v>Buckwheat</v>
      </c>
      <c r="E161" t="str">
        <f t="shared" si="102"/>
        <v>Canary seed</v>
      </c>
      <c r="F161" t="str">
        <f t="shared" si="102"/>
        <v>Canola</v>
      </c>
      <c r="G161" t="str">
        <f t="shared" si="102"/>
        <v/>
      </c>
      <c r="H161" t="str">
        <f t="shared" si="102"/>
        <v/>
      </c>
      <c r="I161" t="str">
        <f t="shared" si="102"/>
        <v/>
      </c>
      <c r="J161" t="str">
        <f t="shared" si="102"/>
        <v>Corn for grain</v>
      </c>
      <c r="K161" t="str">
        <f t="shared" si="102"/>
        <v>Corn, fodder</v>
      </c>
      <c r="L161" t="str">
        <f t="shared" si="102"/>
        <v>Fababeans</v>
      </c>
      <c r="M161" t="str">
        <f t="shared" si="102"/>
        <v>Flaxseed</v>
      </c>
      <c r="N161" t="str">
        <f t="shared" si="102"/>
        <v>Lentils</v>
      </c>
      <c r="O161" t="str">
        <f t="shared" si="102"/>
        <v>Mixed grains</v>
      </c>
      <c r="P161" t="str">
        <f t="shared" si="102"/>
        <v>Mustard seed</v>
      </c>
      <c r="Q161" t="str">
        <f t="shared" si="102"/>
        <v>Oats</v>
      </c>
      <c r="R161" t="str">
        <f t="shared" si="102"/>
        <v>Peas, dry</v>
      </c>
      <c r="S161" t="str">
        <f t="shared" si="102"/>
        <v>Rye, all</v>
      </c>
      <c r="T161" t="str">
        <f t="shared" si="102"/>
        <v>Safflower</v>
      </c>
      <c r="U161" t="str">
        <f t="shared" si="102"/>
        <v>Soybeans</v>
      </c>
      <c r="V161" t="str">
        <f t="shared" si="102"/>
        <v>Sugar beets</v>
      </c>
      <c r="W161" t="str">
        <f t="shared" si="102"/>
        <v>Sunflower seed</v>
      </c>
      <c r="X161" t="str">
        <f t="shared" si="102"/>
        <v>Tame hay</v>
      </c>
      <c r="Y161" t="str">
        <f t="shared" si="102"/>
        <v>Triticale</v>
      </c>
      <c r="Z161" t="str">
        <f t="shared" si="102"/>
        <v>Wheat, all</v>
      </c>
      <c r="AA161" s="62" t="s">
        <v>26</v>
      </c>
    </row>
    <row r="162" spans="1:30" x14ac:dyDescent="0.2">
      <c r="A162">
        <f t="shared" ref="A162:A202" si="103">A8</f>
        <v>1969</v>
      </c>
      <c r="B162" s="7">
        <f>IF(ISNUMBER(B8),B$159*B8/1000,"")</f>
        <v>6123.8</v>
      </c>
      <c r="C162" s="7">
        <f t="shared" ref="C162:Z162" si="104">IF(ISNUMBER(C8),C$159*C8/1000,"")</f>
        <v>0</v>
      </c>
      <c r="D162" s="7">
        <f t="shared" si="104"/>
        <v>140.934</v>
      </c>
      <c r="E162" s="7">
        <f t="shared" si="104"/>
        <v>0</v>
      </c>
      <c r="F162" s="7">
        <f t="shared" si="104"/>
        <v>628.84799999999984</v>
      </c>
      <c r="G162" s="7" t="str">
        <f t="shared" si="104"/>
        <v/>
      </c>
      <c r="H162" s="7" t="str">
        <f t="shared" si="104"/>
        <v/>
      </c>
      <c r="I162" s="7" t="str">
        <f t="shared" si="104"/>
        <v/>
      </c>
      <c r="J162" s="7">
        <f t="shared" si="104"/>
        <v>11.25</v>
      </c>
      <c r="K162" s="7">
        <f t="shared" si="104"/>
        <v>525.4</v>
      </c>
      <c r="L162" s="7">
        <f t="shared" si="104"/>
        <v>0</v>
      </c>
      <c r="M162" s="7">
        <f t="shared" si="104"/>
        <v>2850.1</v>
      </c>
      <c r="N162" s="7">
        <f t="shared" si="104"/>
        <v>0</v>
      </c>
      <c r="O162" s="7">
        <f t="shared" si="104"/>
        <v>912.87000000000012</v>
      </c>
      <c r="P162" s="7">
        <f t="shared" si="104"/>
        <v>120.44159999999999</v>
      </c>
      <c r="Q162" s="7">
        <f t="shared" si="104"/>
        <v>6277.6</v>
      </c>
      <c r="R162" s="7">
        <f t="shared" si="104"/>
        <v>240.14880000000002</v>
      </c>
      <c r="S162" s="7">
        <f t="shared" si="104"/>
        <v>415.25</v>
      </c>
      <c r="T162" s="7">
        <f t="shared" si="104"/>
        <v>0</v>
      </c>
      <c r="U162" s="7">
        <f t="shared" si="104"/>
        <v>0</v>
      </c>
      <c r="V162" s="7">
        <f t="shared" si="104"/>
        <v>1151.81</v>
      </c>
      <c r="W162" s="7">
        <f t="shared" si="104"/>
        <v>138.6</v>
      </c>
      <c r="X162" s="7">
        <f t="shared" si="104"/>
        <v>39652</v>
      </c>
      <c r="Y162" s="7">
        <f t="shared" si="104"/>
        <v>0</v>
      </c>
      <c r="Z162" s="7">
        <f t="shared" si="104"/>
        <v>9581</v>
      </c>
      <c r="AA162" s="7">
        <f>AA$159*AA8/1000</f>
        <v>947.84580498866205</v>
      </c>
      <c r="AB162" s="7">
        <f t="shared" ref="AB162:AB206" si="105">SUM(B162:AA162)</f>
        <v>69717.898204988669</v>
      </c>
      <c r="AD162" s="7">
        <f>2205*AB162/area!F8/2.47</f>
        <v>18.889571468760508</v>
      </c>
    </row>
    <row r="163" spans="1:30" x14ac:dyDescent="0.2">
      <c r="A163">
        <f t="shared" si="103"/>
        <v>1970</v>
      </c>
      <c r="B163" s="7">
        <f t="shared" ref="B163:Z163" si="106">IF(ISNUMBER(B9),B$159*B9/1000,"")</f>
        <v>7437</v>
      </c>
      <c r="C163" s="7">
        <f t="shared" si="106"/>
        <v>0</v>
      </c>
      <c r="D163" s="7">
        <f t="shared" si="106"/>
        <v>303.77999999999997</v>
      </c>
      <c r="E163" s="7">
        <f t="shared" si="106"/>
        <v>0</v>
      </c>
      <c r="F163" s="7">
        <f t="shared" si="106"/>
        <v>1293.3359999999998</v>
      </c>
      <c r="G163" s="7" t="str">
        <f t="shared" si="106"/>
        <v/>
      </c>
      <c r="H163" s="7" t="str">
        <f t="shared" si="106"/>
        <v/>
      </c>
      <c r="I163" s="7" t="str">
        <f t="shared" si="106"/>
        <v/>
      </c>
      <c r="J163" s="7">
        <f t="shared" si="106"/>
        <v>16.2</v>
      </c>
      <c r="K163" s="7">
        <f t="shared" si="106"/>
        <v>403.3</v>
      </c>
      <c r="L163" s="7">
        <f t="shared" si="106"/>
        <v>0</v>
      </c>
      <c r="M163" s="7">
        <f t="shared" si="106"/>
        <v>3213.1</v>
      </c>
      <c r="N163" s="7">
        <f t="shared" si="106"/>
        <v>0</v>
      </c>
      <c r="O163" s="7">
        <f t="shared" si="106"/>
        <v>1183.1400000000003</v>
      </c>
      <c r="P163" s="7">
        <f t="shared" si="106"/>
        <v>84.132000000000005</v>
      </c>
      <c r="Q163" s="7">
        <f t="shared" si="106"/>
        <v>4820.3</v>
      </c>
      <c r="R163" s="7">
        <f t="shared" si="106"/>
        <v>326.673</v>
      </c>
      <c r="S163" s="7">
        <f t="shared" si="106"/>
        <v>396</v>
      </c>
      <c r="T163" s="7">
        <f t="shared" si="106"/>
        <v>0</v>
      </c>
      <c r="U163" s="7">
        <f t="shared" si="106"/>
        <v>0</v>
      </c>
      <c r="V163" s="7">
        <f t="shared" si="106"/>
        <v>725.57</v>
      </c>
      <c r="W163" s="7">
        <f t="shared" si="106"/>
        <v>212.4</v>
      </c>
      <c r="X163" s="7">
        <f t="shared" si="106"/>
        <v>46529</v>
      </c>
      <c r="Y163" s="7">
        <f t="shared" si="106"/>
        <v>0</v>
      </c>
      <c r="Z163" s="7">
        <f t="shared" si="106"/>
        <v>4565</v>
      </c>
      <c r="AA163" s="7">
        <f t="shared" ref="AA163:AA206" si="107">AA$159*AA9/1000</f>
        <v>922.90249433106578</v>
      </c>
      <c r="AB163" s="7">
        <f t="shared" si="105"/>
        <v>72431.833494331062</v>
      </c>
      <c r="AD163" s="7">
        <f>2205*AB163/area!F9/2.47</f>
        <v>21.268918390149967</v>
      </c>
    </row>
    <row r="164" spans="1:30" x14ac:dyDescent="0.2">
      <c r="A164">
        <f t="shared" si="103"/>
        <v>1971</v>
      </c>
      <c r="B164" s="7">
        <f t="shared" ref="B164:Z164" si="108">IF(ISNUMBER(B10),B$159*B10/1000,"")</f>
        <v>13714.9</v>
      </c>
      <c r="C164" s="7">
        <f t="shared" si="108"/>
        <v>0</v>
      </c>
      <c r="D164" s="7">
        <f t="shared" si="108"/>
        <v>347.10600000000005</v>
      </c>
      <c r="E164" s="7">
        <f t="shared" si="108"/>
        <v>0</v>
      </c>
      <c r="F164" s="7">
        <f t="shared" si="108"/>
        <v>2155.8239999999996</v>
      </c>
      <c r="G164" s="7" t="str">
        <f t="shared" si="108"/>
        <v/>
      </c>
      <c r="H164" s="7" t="str">
        <f t="shared" si="108"/>
        <v/>
      </c>
      <c r="I164" s="7" t="str">
        <f t="shared" si="108"/>
        <v/>
      </c>
      <c r="J164" s="7">
        <f t="shared" si="108"/>
        <v>50.4</v>
      </c>
      <c r="K164" s="7">
        <f t="shared" si="108"/>
        <v>236.8</v>
      </c>
      <c r="L164" s="7">
        <f t="shared" si="108"/>
        <v>0</v>
      </c>
      <c r="M164" s="7">
        <f t="shared" si="108"/>
        <v>1648.9</v>
      </c>
      <c r="N164" s="7">
        <f t="shared" si="108"/>
        <v>0</v>
      </c>
      <c r="O164" s="7">
        <f t="shared" si="108"/>
        <v>1736.2800000000002</v>
      </c>
      <c r="P164" s="7">
        <f t="shared" si="108"/>
        <v>32.767200000000003</v>
      </c>
      <c r="Q164" s="7">
        <f t="shared" si="108"/>
        <v>6914.8</v>
      </c>
      <c r="R164" s="7">
        <f t="shared" si="108"/>
        <v>384.35579999999999</v>
      </c>
      <c r="S164" s="7">
        <f t="shared" si="108"/>
        <v>460.9</v>
      </c>
      <c r="T164" s="7">
        <f t="shared" si="108"/>
        <v>0</v>
      </c>
      <c r="U164" s="7">
        <f t="shared" si="108"/>
        <v>0</v>
      </c>
      <c r="V164" s="7">
        <f t="shared" si="108"/>
        <v>1218.4100000000001</v>
      </c>
      <c r="W164" s="7">
        <f t="shared" si="108"/>
        <v>474.3</v>
      </c>
      <c r="X164" s="7">
        <f t="shared" si="108"/>
        <v>43815</v>
      </c>
      <c r="Y164" s="7">
        <f t="shared" si="108"/>
        <v>0</v>
      </c>
      <c r="Z164" s="7">
        <f t="shared" si="108"/>
        <v>11077</v>
      </c>
      <c r="AA164" s="7">
        <f t="shared" si="107"/>
        <v>1022.6757369614513</v>
      </c>
      <c r="AB164" s="7">
        <f t="shared" si="105"/>
        <v>85290.418736961452</v>
      </c>
      <c r="AD164" s="7">
        <f>2205*AB164/area!F10/2.47</f>
        <v>20.930567638041932</v>
      </c>
    </row>
    <row r="165" spans="1:30" x14ac:dyDescent="0.2">
      <c r="A165">
        <f t="shared" si="103"/>
        <v>1972</v>
      </c>
      <c r="B165" s="7">
        <f t="shared" ref="B165:Z165" si="109">IF(ISNUMBER(B11),B$159*B11/1000,"")</f>
        <v>12401.7</v>
      </c>
      <c r="C165" s="7">
        <f t="shared" si="109"/>
        <v>0</v>
      </c>
      <c r="D165" s="7">
        <f t="shared" si="109"/>
        <v>249.49800000000002</v>
      </c>
      <c r="E165" s="7">
        <f t="shared" si="109"/>
        <v>0</v>
      </c>
      <c r="F165" s="7">
        <f t="shared" si="109"/>
        <v>1526.9759999999997</v>
      </c>
      <c r="G165" s="7" t="str">
        <f t="shared" si="109"/>
        <v/>
      </c>
      <c r="H165" s="7" t="str">
        <f t="shared" si="109"/>
        <v/>
      </c>
      <c r="I165" s="7" t="str">
        <f t="shared" si="109"/>
        <v/>
      </c>
      <c r="J165" s="7">
        <f t="shared" si="109"/>
        <v>80.099999999999994</v>
      </c>
      <c r="K165" s="7">
        <f t="shared" si="109"/>
        <v>536.5</v>
      </c>
      <c r="L165" s="7">
        <f t="shared" si="109"/>
        <v>0</v>
      </c>
      <c r="M165" s="7">
        <f t="shared" si="109"/>
        <v>1648.9</v>
      </c>
      <c r="N165" s="7">
        <f t="shared" si="109"/>
        <v>0</v>
      </c>
      <c r="O165" s="7">
        <f t="shared" si="109"/>
        <v>1607.1300000000003</v>
      </c>
      <c r="P165" s="7">
        <f t="shared" si="109"/>
        <v>50.479199999999999</v>
      </c>
      <c r="Q165" s="7">
        <f t="shared" si="109"/>
        <v>5003.2</v>
      </c>
      <c r="R165" s="7">
        <f t="shared" si="109"/>
        <v>320.19840000000005</v>
      </c>
      <c r="S165" s="7">
        <f t="shared" si="109"/>
        <v>257.39999999999998</v>
      </c>
      <c r="T165" s="7">
        <f t="shared" si="109"/>
        <v>0</v>
      </c>
      <c r="U165" s="7">
        <f t="shared" si="109"/>
        <v>0</v>
      </c>
      <c r="V165" s="7">
        <f t="shared" si="109"/>
        <v>1110.3699999999999</v>
      </c>
      <c r="W165" s="7">
        <f t="shared" si="109"/>
        <v>620.1</v>
      </c>
      <c r="X165" s="7">
        <f t="shared" si="109"/>
        <v>41722</v>
      </c>
      <c r="Y165" s="7">
        <f t="shared" si="109"/>
        <v>0</v>
      </c>
      <c r="Z165" s="7">
        <f t="shared" si="109"/>
        <v>10329</v>
      </c>
      <c r="AA165" s="7">
        <f t="shared" si="107"/>
        <v>623.58276643990928</v>
      </c>
      <c r="AB165" s="7">
        <f t="shared" si="105"/>
        <v>78087.134366439917</v>
      </c>
      <c r="AD165" s="7">
        <f>2205*AB165/area!F11/2.47</f>
        <v>19.57411639722401</v>
      </c>
    </row>
    <row r="166" spans="1:30" x14ac:dyDescent="0.2">
      <c r="A166">
        <f t="shared" si="103"/>
        <v>1973</v>
      </c>
      <c r="B166" s="7">
        <f t="shared" ref="B166:Z166" si="110">IF(ISNUMBER(B12),B$159*B12/1000,"")</f>
        <v>12106.9</v>
      </c>
      <c r="C166" s="7">
        <f t="shared" si="110"/>
        <v>0</v>
      </c>
      <c r="D166" s="7">
        <f t="shared" si="110"/>
        <v>195.21600000000004</v>
      </c>
      <c r="E166" s="7">
        <f t="shared" si="110"/>
        <v>0</v>
      </c>
      <c r="F166" s="7">
        <f t="shared" si="110"/>
        <v>1382.8319999999999</v>
      </c>
      <c r="G166" s="7" t="str">
        <f t="shared" si="110"/>
        <v/>
      </c>
      <c r="H166" s="7" t="str">
        <f t="shared" si="110"/>
        <v/>
      </c>
      <c r="I166" s="7" t="str">
        <f t="shared" si="110"/>
        <v/>
      </c>
      <c r="J166" s="7">
        <f t="shared" si="110"/>
        <v>100.8</v>
      </c>
      <c r="K166" s="7">
        <f t="shared" si="110"/>
        <v>555</v>
      </c>
      <c r="L166" s="7">
        <f t="shared" si="110"/>
        <v>0</v>
      </c>
      <c r="M166" s="7">
        <f t="shared" si="110"/>
        <v>2123</v>
      </c>
      <c r="N166" s="7">
        <f t="shared" si="110"/>
        <v>0</v>
      </c>
      <c r="O166" s="7">
        <f t="shared" si="110"/>
        <v>1607.1300000000003</v>
      </c>
      <c r="P166" s="7">
        <f t="shared" si="110"/>
        <v>128.41200000000001</v>
      </c>
      <c r="Q166" s="7">
        <f t="shared" si="110"/>
        <v>5734.8</v>
      </c>
      <c r="R166" s="7">
        <f t="shared" si="110"/>
        <v>268.99020000000002</v>
      </c>
      <c r="S166" s="7">
        <f t="shared" si="110"/>
        <v>297.55</v>
      </c>
      <c r="T166" s="7">
        <f t="shared" si="110"/>
        <v>0</v>
      </c>
      <c r="U166" s="7">
        <f t="shared" si="110"/>
        <v>0</v>
      </c>
      <c r="V166" s="7">
        <f t="shared" si="110"/>
        <v>1032.3</v>
      </c>
      <c r="W166" s="7">
        <f t="shared" si="110"/>
        <v>357.3</v>
      </c>
      <c r="X166" s="7">
        <f t="shared" si="110"/>
        <v>45908</v>
      </c>
      <c r="Y166" s="7">
        <f t="shared" si="110"/>
        <v>0</v>
      </c>
      <c r="Z166" s="7">
        <f t="shared" si="110"/>
        <v>11522.5</v>
      </c>
      <c r="AA166" s="7">
        <f t="shared" si="107"/>
        <v>1097.5056689342405</v>
      </c>
      <c r="AB166" s="7">
        <f t="shared" si="105"/>
        <v>84418.235868934236</v>
      </c>
      <c r="AD166" s="7">
        <f>2205*AB166/area!F12/2.47</f>
        <v>19.922384845804302</v>
      </c>
    </row>
    <row r="167" spans="1:30" x14ac:dyDescent="0.2">
      <c r="A167">
        <f t="shared" si="103"/>
        <v>1974</v>
      </c>
      <c r="B167" s="7">
        <f t="shared" ref="B167:Z167" si="111">IF(ISNUMBER(B13),B$159*B13/1000,"")</f>
        <v>7731.8</v>
      </c>
      <c r="C167" s="7">
        <f t="shared" si="111"/>
        <v>0</v>
      </c>
      <c r="D167" s="7">
        <f t="shared" si="111"/>
        <v>151.88999999999999</v>
      </c>
      <c r="E167" s="7">
        <f t="shared" si="111"/>
        <v>0</v>
      </c>
      <c r="F167" s="7">
        <f t="shared" si="111"/>
        <v>1526.9759999999997</v>
      </c>
      <c r="G167" s="7" t="str">
        <f t="shared" si="111"/>
        <v/>
      </c>
      <c r="H167" s="7" t="str">
        <f t="shared" si="111"/>
        <v/>
      </c>
      <c r="I167" s="7" t="str">
        <f t="shared" si="111"/>
        <v/>
      </c>
      <c r="J167" s="7">
        <f t="shared" si="111"/>
        <v>21.6</v>
      </c>
      <c r="K167" s="7">
        <f t="shared" si="111"/>
        <v>706.7</v>
      </c>
      <c r="L167" s="7">
        <f t="shared" si="111"/>
        <v>0</v>
      </c>
      <c r="M167" s="7">
        <f t="shared" si="111"/>
        <v>1843.6</v>
      </c>
      <c r="N167" s="7">
        <f t="shared" si="111"/>
        <v>0</v>
      </c>
      <c r="O167" s="7">
        <f t="shared" si="111"/>
        <v>771.75000000000011</v>
      </c>
      <c r="P167" s="7">
        <f t="shared" si="111"/>
        <v>120.44159999999999</v>
      </c>
      <c r="Q167" s="7">
        <f t="shared" si="111"/>
        <v>3911.7000000000003</v>
      </c>
      <c r="R167" s="7">
        <f t="shared" si="111"/>
        <v>266.04720000000003</v>
      </c>
      <c r="S167" s="7">
        <f t="shared" si="111"/>
        <v>346.5</v>
      </c>
      <c r="T167" s="7">
        <f t="shared" si="111"/>
        <v>0</v>
      </c>
      <c r="U167" s="7">
        <f t="shared" si="111"/>
        <v>0</v>
      </c>
      <c r="V167" s="7">
        <f t="shared" si="111"/>
        <v>743.33</v>
      </c>
      <c r="W167" s="7">
        <f t="shared" si="111"/>
        <v>74.7</v>
      </c>
      <c r="X167" s="7">
        <f t="shared" si="111"/>
        <v>50071</v>
      </c>
      <c r="Y167" s="7">
        <f t="shared" si="111"/>
        <v>0</v>
      </c>
      <c r="Z167" s="7">
        <f t="shared" si="111"/>
        <v>8827.5</v>
      </c>
      <c r="AA167" s="7">
        <f t="shared" si="107"/>
        <v>1222.2222222222222</v>
      </c>
      <c r="AB167" s="7">
        <f t="shared" si="105"/>
        <v>78337.757022222228</v>
      </c>
      <c r="AD167" s="7">
        <f>2205*AB167/area!F13/2.47</f>
        <v>19.647085310922002</v>
      </c>
    </row>
    <row r="168" spans="1:30" x14ac:dyDescent="0.2">
      <c r="A168">
        <f t="shared" si="103"/>
        <v>1975</v>
      </c>
      <c r="B168" s="7">
        <f t="shared" ref="B168:Z168" si="112">IF(ISNUMBER(B14),B$159*B14/1000,"")</f>
        <v>7437</v>
      </c>
      <c r="C168" s="7">
        <f t="shared" si="112"/>
        <v>0</v>
      </c>
      <c r="D168" s="7">
        <f t="shared" si="112"/>
        <v>93.126000000000019</v>
      </c>
      <c r="E168" s="7">
        <f t="shared" si="112"/>
        <v>0</v>
      </c>
      <c r="F168" s="7">
        <f t="shared" si="112"/>
        <v>2245.3199999999997</v>
      </c>
      <c r="G168" s="7" t="str">
        <f t="shared" si="112"/>
        <v/>
      </c>
      <c r="H168" s="7" t="str">
        <f t="shared" si="112"/>
        <v/>
      </c>
      <c r="I168" s="7" t="str">
        <f t="shared" si="112"/>
        <v/>
      </c>
      <c r="J168" s="7">
        <f t="shared" si="112"/>
        <v>85.95</v>
      </c>
      <c r="K168" s="7">
        <f t="shared" si="112"/>
        <v>973.1</v>
      </c>
      <c r="L168" s="7">
        <f t="shared" si="112"/>
        <v>0</v>
      </c>
      <c r="M168" s="7">
        <f t="shared" si="112"/>
        <v>2347.4</v>
      </c>
      <c r="N168" s="7">
        <f t="shared" si="112"/>
        <v>0</v>
      </c>
      <c r="O168" s="7">
        <f t="shared" si="112"/>
        <v>964.53000000000009</v>
      </c>
      <c r="P168" s="7">
        <f t="shared" si="112"/>
        <v>58.449599999999997</v>
      </c>
      <c r="Q168" s="7">
        <f t="shared" si="112"/>
        <v>4548.8999999999996</v>
      </c>
      <c r="R168" s="7">
        <f t="shared" si="112"/>
        <v>240.14880000000002</v>
      </c>
      <c r="S168" s="7">
        <f t="shared" si="112"/>
        <v>418</v>
      </c>
      <c r="T168" s="7">
        <f t="shared" si="112"/>
        <v>0</v>
      </c>
      <c r="U168" s="7">
        <f t="shared" si="112"/>
        <v>0</v>
      </c>
      <c r="V168" s="7">
        <f t="shared" si="112"/>
        <v>1329.78</v>
      </c>
      <c r="W168" s="7">
        <f t="shared" si="112"/>
        <v>269.10000000000002</v>
      </c>
      <c r="X168" s="7">
        <f t="shared" si="112"/>
        <v>52164</v>
      </c>
      <c r="Y168" s="7">
        <f t="shared" si="112"/>
        <v>0</v>
      </c>
      <c r="Z168" s="7">
        <f t="shared" si="112"/>
        <v>11676.5</v>
      </c>
      <c r="AA168" s="7">
        <f t="shared" si="107"/>
        <v>1122.4489795918366</v>
      </c>
      <c r="AB168" s="7">
        <f t="shared" si="105"/>
        <v>85973.753379591828</v>
      </c>
      <c r="AD168" s="7">
        <f>2205*AB168/area!F14/2.47</f>
        <v>20.992558633556072</v>
      </c>
    </row>
    <row r="169" spans="1:30" x14ac:dyDescent="0.2">
      <c r="A169">
        <f t="shared" si="103"/>
        <v>1976</v>
      </c>
      <c r="B169" s="7">
        <f t="shared" ref="B169:Z169" si="113">IF(ISNUMBER(B15),B$159*B15/1000,"")</f>
        <v>9775.2999999999993</v>
      </c>
      <c r="C169" s="7">
        <f t="shared" si="113"/>
        <v>0</v>
      </c>
      <c r="D169" s="7">
        <f t="shared" si="113"/>
        <v>86.652000000000015</v>
      </c>
      <c r="E169" s="7">
        <f t="shared" si="113"/>
        <v>0</v>
      </c>
      <c r="F169" s="7">
        <f t="shared" si="113"/>
        <v>808.63199999999983</v>
      </c>
      <c r="G169" s="7" t="str">
        <f t="shared" si="113"/>
        <v/>
      </c>
      <c r="H169" s="7" t="str">
        <f t="shared" si="113"/>
        <v/>
      </c>
      <c r="I169" s="7" t="str">
        <f t="shared" si="113"/>
        <v/>
      </c>
      <c r="J169" s="7">
        <f t="shared" si="113"/>
        <v>131.4</v>
      </c>
      <c r="K169" s="7">
        <f t="shared" si="113"/>
        <v>939.8</v>
      </c>
      <c r="L169" s="7">
        <f t="shared" si="113"/>
        <v>0</v>
      </c>
      <c r="M169" s="7">
        <f t="shared" si="113"/>
        <v>1760</v>
      </c>
      <c r="N169" s="7">
        <f t="shared" si="113"/>
        <v>0</v>
      </c>
      <c r="O169" s="7">
        <f t="shared" si="113"/>
        <v>887.04000000000008</v>
      </c>
      <c r="P169" s="7">
        <f t="shared" si="113"/>
        <v>57.564</v>
      </c>
      <c r="Q169" s="7">
        <f t="shared" si="113"/>
        <v>5551.9</v>
      </c>
      <c r="R169" s="7">
        <f t="shared" si="113"/>
        <v>317.25540000000001</v>
      </c>
      <c r="S169" s="7">
        <f t="shared" si="113"/>
        <v>375.65</v>
      </c>
      <c r="T169" s="7">
        <f t="shared" si="113"/>
        <v>0</v>
      </c>
      <c r="U169" s="7">
        <f t="shared" si="113"/>
        <v>0</v>
      </c>
      <c r="V169" s="7">
        <f t="shared" si="113"/>
        <v>1294.6300000000001</v>
      </c>
      <c r="W169" s="7">
        <f t="shared" si="113"/>
        <v>216</v>
      </c>
      <c r="X169" s="7">
        <f t="shared" si="113"/>
        <v>54257</v>
      </c>
      <c r="Y169" s="7">
        <f t="shared" si="113"/>
        <v>0</v>
      </c>
      <c r="Z169" s="7">
        <f t="shared" si="113"/>
        <v>15416.5</v>
      </c>
      <c r="AA169" s="7">
        <f t="shared" si="107"/>
        <v>1047.6190476190475</v>
      </c>
      <c r="AB169" s="7">
        <f t="shared" si="105"/>
        <v>92922.942447619062</v>
      </c>
      <c r="AD169" s="7">
        <f>2205*AB169/area!F15/2.47</f>
        <v>21.902706386784885</v>
      </c>
    </row>
    <row r="170" spans="1:30" x14ac:dyDescent="0.2">
      <c r="A170">
        <f t="shared" si="103"/>
        <v>1977</v>
      </c>
      <c r="B170" s="7">
        <f t="shared" ref="B170:Z170" si="114">IF(ISNUMBER(B16),B$159*B16/1000,"")</f>
        <v>13714.9</v>
      </c>
      <c r="C170" s="7">
        <f t="shared" si="114"/>
        <v>0</v>
      </c>
      <c r="D170" s="7">
        <f t="shared" si="114"/>
        <v>325.19400000000002</v>
      </c>
      <c r="E170" s="7">
        <f t="shared" si="114"/>
        <v>0</v>
      </c>
      <c r="F170" s="7">
        <f t="shared" si="114"/>
        <v>2299.1759999999995</v>
      </c>
      <c r="G170" s="7" t="str">
        <f t="shared" si="114"/>
        <v/>
      </c>
      <c r="H170" s="7" t="str">
        <f t="shared" si="114"/>
        <v/>
      </c>
      <c r="I170" s="7" t="str">
        <f t="shared" si="114"/>
        <v/>
      </c>
      <c r="J170" s="7">
        <f t="shared" si="114"/>
        <v>177.3</v>
      </c>
      <c r="K170" s="7">
        <f t="shared" si="114"/>
        <v>1176.5999999999999</v>
      </c>
      <c r="L170" s="7">
        <f t="shared" si="114"/>
        <v>0</v>
      </c>
      <c r="M170" s="7">
        <f t="shared" si="114"/>
        <v>3632.2</v>
      </c>
      <c r="N170" s="7">
        <f t="shared" si="114"/>
        <v>0</v>
      </c>
      <c r="O170" s="7">
        <f t="shared" si="114"/>
        <v>1028.7900000000002</v>
      </c>
      <c r="P170" s="7">
        <f t="shared" si="114"/>
        <v>144.3528</v>
      </c>
      <c r="Q170" s="7">
        <f t="shared" si="114"/>
        <v>5274.6</v>
      </c>
      <c r="R170" s="7">
        <f t="shared" si="114"/>
        <v>432.62099999999998</v>
      </c>
      <c r="S170" s="7">
        <f t="shared" si="114"/>
        <v>463.65</v>
      </c>
      <c r="T170" s="7">
        <f t="shared" si="114"/>
        <v>0</v>
      </c>
      <c r="U170" s="7">
        <f t="shared" si="114"/>
        <v>0</v>
      </c>
      <c r="V170" s="7">
        <f t="shared" si="114"/>
        <v>1477.04</v>
      </c>
      <c r="W170" s="7">
        <f t="shared" si="114"/>
        <v>714.6</v>
      </c>
      <c r="X170" s="7">
        <f t="shared" si="114"/>
        <v>54257</v>
      </c>
      <c r="Y170" s="7">
        <f t="shared" si="114"/>
        <v>0</v>
      </c>
      <c r="Z170" s="7">
        <f t="shared" si="114"/>
        <v>15119.5</v>
      </c>
      <c r="AA170" s="7">
        <f t="shared" si="107"/>
        <v>1371.8820861678005</v>
      </c>
      <c r="AB170" s="7">
        <f t="shared" si="105"/>
        <v>101609.40588616779</v>
      </c>
      <c r="AD170" s="7">
        <f>2205*AB170/area!F16/2.47</f>
        <v>23.455281175181156</v>
      </c>
    </row>
    <row r="171" spans="1:30" x14ac:dyDescent="0.2">
      <c r="A171">
        <f t="shared" si="103"/>
        <v>1978</v>
      </c>
      <c r="B171" s="7">
        <f t="shared" ref="B171:Z171" si="115">IF(ISNUMBER(B17),B$159*B17/1000,"")</f>
        <v>12401.7</v>
      </c>
      <c r="C171" s="7">
        <f t="shared" si="115"/>
        <v>0</v>
      </c>
      <c r="D171" s="7">
        <f t="shared" si="115"/>
        <v>585.64800000000002</v>
      </c>
      <c r="E171" s="7">
        <f t="shared" si="115"/>
        <v>0</v>
      </c>
      <c r="F171" s="7">
        <f t="shared" si="115"/>
        <v>4580.1359999999995</v>
      </c>
      <c r="G171" s="7" t="str">
        <f t="shared" si="115"/>
        <v/>
      </c>
      <c r="H171" s="7" t="str">
        <f t="shared" si="115"/>
        <v/>
      </c>
      <c r="I171" s="7" t="str">
        <f t="shared" si="115"/>
        <v/>
      </c>
      <c r="J171" s="7">
        <f t="shared" si="115"/>
        <v>662.85</v>
      </c>
      <c r="K171" s="7">
        <f t="shared" si="115"/>
        <v>1343.1</v>
      </c>
      <c r="L171" s="7">
        <f t="shared" si="115"/>
        <v>0</v>
      </c>
      <c r="M171" s="7">
        <f t="shared" si="115"/>
        <v>3492.5</v>
      </c>
      <c r="N171" s="7">
        <f t="shared" si="115"/>
        <v>0</v>
      </c>
      <c r="O171" s="7">
        <f t="shared" si="115"/>
        <v>977.13000000000011</v>
      </c>
      <c r="P171" s="7">
        <f t="shared" si="115"/>
        <v>256.82400000000001</v>
      </c>
      <c r="Q171" s="7">
        <f t="shared" si="115"/>
        <v>3728.8</v>
      </c>
      <c r="R171" s="7">
        <f t="shared" si="115"/>
        <v>608.61239999999998</v>
      </c>
      <c r="S171" s="7">
        <f t="shared" si="115"/>
        <v>546.70000000000005</v>
      </c>
      <c r="T171" s="7">
        <f t="shared" si="115"/>
        <v>0</v>
      </c>
      <c r="U171" s="7">
        <f t="shared" si="115"/>
        <v>0</v>
      </c>
      <c r="V171" s="7">
        <f t="shared" si="115"/>
        <v>1376.03</v>
      </c>
      <c r="W171" s="7">
        <f t="shared" si="115"/>
        <v>1036.8</v>
      </c>
      <c r="X171" s="7">
        <f t="shared" si="115"/>
        <v>60513</v>
      </c>
      <c r="Y171" s="7">
        <f t="shared" si="115"/>
        <v>0</v>
      </c>
      <c r="Z171" s="7">
        <f t="shared" si="115"/>
        <v>15570.5</v>
      </c>
      <c r="AA171" s="7">
        <f t="shared" si="107"/>
        <v>1696.1451247165535</v>
      </c>
      <c r="AB171" s="7">
        <f t="shared" si="105"/>
        <v>109376.47552471656</v>
      </c>
      <c r="AD171" s="7">
        <f>2205*AB171/area!F17/2.47</f>
        <v>24.015540403917708</v>
      </c>
    </row>
    <row r="172" spans="1:30" x14ac:dyDescent="0.2">
      <c r="A172">
        <f t="shared" si="103"/>
        <v>1979</v>
      </c>
      <c r="B172" s="7">
        <f t="shared" ref="B172:Z172" si="116">IF(ISNUMBER(B18),B$159*B18/1000,"")</f>
        <v>8462.1</v>
      </c>
      <c r="C172" s="7">
        <f t="shared" si="116"/>
        <v>0</v>
      </c>
      <c r="D172" s="7">
        <f t="shared" si="116"/>
        <v>216.63000000000002</v>
      </c>
      <c r="E172" s="7">
        <f t="shared" si="116"/>
        <v>0</v>
      </c>
      <c r="F172" s="7">
        <f t="shared" si="116"/>
        <v>4490.6399999999994</v>
      </c>
      <c r="G172" s="7" t="str">
        <f t="shared" si="116"/>
        <v/>
      </c>
      <c r="H172" s="7" t="str">
        <f t="shared" si="116"/>
        <v/>
      </c>
      <c r="I172" s="7" t="str">
        <f t="shared" si="116"/>
        <v/>
      </c>
      <c r="J172" s="7">
        <f t="shared" si="116"/>
        <v>891.45</v>
      </c>
      <c r="K172" s="7">
        <f t="shared" si="116"/>
        <v>1209.9000000000001</v>
      </c>
      <c r="L172" s="7">
        <f t="shared" si="116"/>
        <v>0</v>
      </c>
      <c r="M172" s="7">
        <f t="shared" si="116"/>
        <v>4889.5</v>
      </c>
      <c r="N172" s="7">
        <f t="shared" si="116"/>
        <v>0</v>
      </c>
      <c r="O172" s="7">
        <f t="shared" si="116"/>
        <v>758.5200000000001</v>
      </c>
      <c r="P172" s="7">
        <f t="shared" si="116"/>
        <v>84.132000000000005</v>
      </c>
      <c r="Q172" s="7">
        <f t="shared" si="116"/>
        <v>1817.2</v>
      </c>
      <c r="R172" s="7">
        <f t="shared" si="116"/>
        <v>608.61239999999998</v>
      </c>
      <c r="S172" s="7">
        <f t="shared" si="116"/>
        <v>437.8</v>
      </c>
      <c r="T172" s="7">
        <f t="shared" si="116"/>
        <v>0</v>
      </c>
      <c r="U172" s="7">
        <f t="shared" si="116"/>
        <v>0</v>
      </c>
      <c r="V172" s="7">
        <f t="shared" si="116"/>
        <v>925.74</v>
      </c>
      <c r="W172" s="7">
        <f t="shared" si="116"/>
        <v>1878.3</v>
      </c>
      <c r="X172" s="7">
        <f t="shared" si="116"/>
        <v>54257</v>
      </c>
      <c r="Y172" s="7">
        <f t="shared" si="116"/>
        <v>0</v>
      </c>
      <c r="Z172" s="7">
        <f t="shared" si="116"/>
        <v>11225.5</v>
      </c>
      <c r="AA172" s="7">
        <f t="shared" si="107"/>
        <v>1550.4761904761904</v>
      </c>
      <c r="AB172" s="7">
        <f t="shared" si="105"/>
        <v>93703.500590476193</v>
      </c>
      <c r="AD172" s="7">
        <f>2205*AB172/area!F18/2.47</f>
        <v>20.736963360934073</v>
      </c>
    </row>
    <row r="173" spans="1:30" x14ac:dyDescent="0.2">
      <c r="A173">
        <f t="shared" si="103"/>
        <v>1980</v>
      </c>
      <c r="B173" s="7">
        <f t="shared" ref="B173:Z173" si="117">IF(ISNUMBER(B19),B$159*B19/1000,"")</f>
        <v>10505.6</v>
      </c>
      <c r="C173" s="7">
        <f t="shared" si="117"/>
        <v>0</v>
      </c>
      <c r="D173" s="7">
        <f t="shared" si="117"/>
        <v>173.30400000000003</v>
      </c>
      <c r="E173" s="7">
        <f t="shared" si="117"/>
        <v>0</v>
      </c>
      <c r="F173" s="7">
        <f t="shared" si="117"/>
        <v>2334.8159999999993</v>
      </c>
      <c r="G173" s="7" t="str">
        <f t="shared" si="117"/>
        <v/>
      </c>
      <c r="H173" s="7" t="str">
        <f t="shared" si="117"/>
        <v/>
      </c>
      <c r="I173" s="7" t="str">
        <f t="shared" si="117"/>
        <v/>
      </c>
      <c r="J173" s="7">
        <f t="shared" si="117"/>
        <v>857.25</v>
      </c>
      <c r="K173" s="7">
        <f t="shared" si="117"/>
        <v>1409.7</v>
      </c>
      <c r="L173" s="7">
        <f t="shared" si="117"/>
        <v>0</v>
      </c>
      <c r="M173" s="7">
        <f t="shared" si="117"/>
        <v>2318.8000000000002</v>
      </c>
      <c r="N173" s="7">
        <f t="shared" si="117"/>
        <v>0</v>
      </c>
      <c r="O173" s="7">
        <f t="shared" si="117"/>
        <v>553.1400000000001</v>
      </c>
      <c r="P173" s="7">
        <f t="shared" si="117"/>
        <v>144.3528</v>
      </c>
      <c r="Q173" s="7">
        <f t="shared" si="117"/>
        <v>1640.2</v>
      </c>
      <c r="R173" s="7">
        <f t="shared" si="117"/>
        <v>576.82799999999997</v>
      </c>
      <c r="S173" s="7">
        <f t="shared" si="117"/>
        <v>412.5</v>
      </c>
      <c r="T173" s="7">
        <f t="shared" si="117"/>
        <v>0</v>
      </c>
      <c r="U173" s="7">
        <f t="shared" si="117"/>
        <v>0</v>
      </c>
      <c r="V173" s="7">
        <f t="shared" si="117"/>
        <v>868.76</v>
      </c>
      <c r="W173" s="7">
        <f t="shared" si="117"/>
        <v>1429.2</v>
      </c>
      <c r="X173" s="7">
        <f t="shared" si="117"/>
        <v>31303</v>
      </c>
      <c r="Y173" s="7">
        <f t="shared" si="117"/>
        <v>0</v>
      </c>
      <c r="Z173" s="7">
        <f t="shared" si="117"/>
        <v>10477.5</v>
      </c>
      <c r="AA173" s="7">
        <f t="shared" si="107"/>
        <v>1571.6780045351475</v>
      </c>
      <c r="AB173" s="7">
        <f t="shared" si="105"/>
        <v>66576.628804535154</v>
      </c>
      <c r="AD173" s="7">
        <f>2205*AB173/area!F19/2.47</f>
        <v>15.053826253167841</v>
      </c>
    </row>
    <row r="174" spans="1:30" x14ac:dyDescent="0.2">
      <c r="A174">
        <f t="shared" si="103"/>
        <v>1981</v>
      </c>
      <c r="B174" s="7">
        <f t="shared" ref="B174:Z174" si="118">IF(ISNUMBER(B20),B$159*B20/1000,"")</f>
        <v>15611</v>
      </c>
      <c r="C174" s="7">
        <f t="shared" si="118"/>
        <v>0</v>
      </c>
      <c r="D174" s="7">
        <f t="shared" si="118"/>
        <v>455.17200000000008</v>
      </c>
      <c r="E174" s="7">
        <f t="shared" si="118"/>
        <v>0</v>
      </c>
      <c r="F174" s="7">
        <f t="shared" si="118"/>
        <v>2425.1039999999994</v>
      </c>
      <c r="G174" s="7" t="str">
        <f t="shared" si="118"/>
        <v/>
      </c>
      <c r="H174" s="7" t="str">
        <f t="shared" si="118"/>
        <v/>
      </c>
      <c r="I174" s="7" t="str">
        <f t="shared" si="118"/>
        <v/>
      </c>
      <c r="J174" s="7">
        <f t="shared" si="118"/>
        <v>1943.1</v>
      </c>
      <c r="K174" s="7">
        <f t="shared" si="118"/>
        <v>1309.8</v>
      </c>
      <c r="L174" s="7">
        <f t="shared" si="118"/>
        <v>0</v>
      </c>
      <c r="M174" s="7">
        <f t="shared" si="118"/>
        <v>2877.6</v>
      </c>
      <c r="N174" s="7">
        <f t="shared" si="118"/>
        <v>171.9</v>
      </c>
      <c r="O174" s="7">
        <f t="shared" si="118"/>
        <v>694.2600000000001</v>
      </c>
      <c r="P174" s="7">
        <f t="shared" si="118"/>
        <v>169.14959999999999</v>
      </c>
      <c r="Q174" s="7">
        <f t="shared" si="118"/>
        <v>2731.7</v>
      </c>
      <c r="R174" s="7">
        <f t="shared" si="118"/>
        <v>929.39940000000001</v>
      </c>
      <c r="S174" s="7">
        <f t="shared" si="118"/>
        <v>963.05</v>
      </c>
      <c r="T174" s="7">
        <f t="shared" si="118"/>
        <v>0</v>
      </c>
      <c r="U174" s="7">
        <f t="shared" si="118"/>
        <v>0</v>
      </c>
      <c r="V174" s="7">
        <f t="shared" si="118"/>
        <v>1256.8900000000001</v>
      </c>
      <c r="W174" s="7">
        <f t="shared" si="118"/>
        <v>1429.2</v>
      </c>
      <c r="X174" s="7">
        <f t="shared" si="118"/>
        <v>52164</v>
      </c>
      <c r="Y174" s="7">
        <f t="shared" si="118"/>
        <v>0</v>
      </c>
      <c r="Z174" s="7">
        <f t="shared" si="118"/>
        <v>18293</v>
      </c>
      <c r="AA174" s="7">
        <f t="shared" si="107"/>
        <v>1713.8548752834465</v>
      </c>
      <c r="AB174" s="7">
        <f t="shared" si="105"/>
        <v>105138.17987528343</v>
      </c>
      <c r="AD174" s="7">
        <f>2205*AB174/area!F20/2.47</f>
        <v>21.804399773095803</v>
      </c>
    </row>
    <row r="175" spans="1:30" x14ac:dyDescent="0.2">
      <c r="A175">
        <f t="shared" si="103"/>
        <v>1982</v>
      </c>
      <c r="B175" s="7">
        <f t="shared" ref="B175:Z175" si="119">IF(ISNUMBER(B21),B$159*B21/1000,"")</f>
        <v>15899.1</v>
      </c>
      <c r="C175" s="7">
        <f t="shared" si="119"/>
        <v>0</v>
      </c>
      <c r="D175" s="7">
        <f t="shared" si="119"/>
        <v>216.63000000000002</v>
      </c>
      <c r="E175" s="7">
        <f t="shared" si="119"/>
        <v>0</v>
      </c>
      <c r="F175" s="7">
        <f t="shared" si="119"/>
        <v>3161.6639999999998</v>
      </c>
      <c r="G175" s="7" t="str">
        <f t="shared" si="119"/>
        <v/>
      </c>
      <c r="H175" s="7" t="str">
        <f t="shared" si="119"/>
        <v/>
      </c>
      <c r="I175" s="7" t="str">
        <f t="shared" si="119"/>
        <v/>
      </c>
      <c r="J175" s="7">
        <f t="shared" si="119"/>
        <v>1143</v>
      </c>
      <c r="K175" s="7">
        <f t="shared" si="119"/>
        <v>1779.7</v>
      </c>
      <c r="L175" s="7">
        <f t="shared" si="119"/>
        <v>0</v>
      </c>
      <c r="M175" s="7">
        <f t="shared" si="119"/>
        <v>4805.8999999999996</v>
      </c>
      <c r="N175" s="7">
        <f t="shared" si="119"/>
        <v>207.42600000000002</v>
      </c>
      <c r="O175" s="7">
        <f t="shared" si="119"/>
        <v>822.78000000000009</v>
      </c>
      <c r="P175" s="7">
        <f t="shared" si="119"/>
        <v>94.759199999999993</v>
      </c>
      <c r="Q175" s="7">
        <f t="shared" si="119"/>
        <v>3091.6</v>
      </c>
      <c r="R175" s="7">
        <f t="shared" si="119"/>
        <v>961.18380000000002</v>
      </c>
      <c r="S175" s="7">
        <f t="shared" si="119"/>
        <v>1172.05</v>
      </c>
      <c r="T175" s="7">
        <f t="shared" si="119"/>
        <v>0</v>
      </c>
      <c r="U175" s="7">
        <f t="shared" si="119"/>
        <v>0</v>
      </c>
      <c r="V175" s="7">
        <f t="shared" si="119"/>
        <v>1377.51</v>
      </c>
      <c r="W175" s="7">
        <f t="shared" si="119"/>
        <v>785.7</v>
      </c>
      <c r="X175" s="7">
        <f t="shared" si="119"/>
        <v>52164</v>
      </c>
      <c r="Y175" s="7">
        <f t="shared" si="119"/>
        <v>0</v>
      </c>
      <c r="Z175" s="7">
        <f t="shared" si="119"/>
        <v>20355.5</v>
      </c>
      <c r="AA175" s="7">
        <f t="shared" si="107"/>
        <v>1470.408163265306</v>
      </c>
      <c r="AB175" s="7">
        <f t="shared" si="105"/>
        <v>109508.91116326531</v>
      </c>
      <c r="AD175" s="7">
        <f>2205*AB175/area!F21/2.47</f>
        <v>22.535059780960683</v>
      </c>
    </row>
    <row r="176" spans="1:30" x14ac:dyDescent="0.2">
      <c r="A176">
        <f t="shared" si="103"/>
        <v>1983</v>
      </c>
      <c r="B176" s="7">
        <f t="shared" ref="B176:Z176" si="120">IF(ISNUMBER(B22),B$159*B22/1000,"")</f>
        <v>10646.3</v>
      </c>
      <c r="C176" s="7">
        <f t="shared" si="120"/>
        <v>0</v>
      </c>
      <c r="D176" s="7">
        <f t="shared" si="120"/>
        <v>238.04400000000004</v>
      </c>
      <c r="E176" s="7">
        <f t="shared" si="120"/>
        <v>0</v>
      </c>
      <c r="F176" s="7">
        <f t="shared" si="120"/>
        <v>3144.2399999999993</v>
      </c>
      <c r="G176" s="7" t="str">
        <f t="shared" si="120"/>
        <v/>
      </c>
      <c r="H176" s="7" t="str">
        <f t="shared" si="120"/>
        <v/>
      </c>
      <c r="I176" s="7" t="str">
        <f t="shared" si="120"/>
        <v/>
      </c>
      <c r="J176" s="7">
        <f t="shared" si="120"/>
        <v>981</v>
      </c>
      <c r="K176" s="7">
        <f t="shared" si="120"/>
        <v>1139.5999999999999</v>
      </c>
      <c r="L176" s="7">
        <f t="shared" si="120"/>
        <v>0</v>
      </c>
      <c r="M176" s="7">
        <f t="shared" si="120"/>
        <v>3267</v>
      </c>
      <c r="N176" s="7">
        <f t="shared" si="120"/>
        <v>129.49800000000002</v>
      </c>
      <c r="O176" s="7">
        <f t="shared" si="120"/>
        <v>617.40000000000009</v>
      </c>
      <c r="P176" s="7">
        <f t="shared" si="120"/>
        <v>102.72959999999999</v>
      </c>
      <c r="Q176" s="7">
        <f t="shared" si="120"/>
        <v>2365.9</v>
      </c>
      <c r="R176" s="7">
        <f t="shared" si="120"/>
        <v>800.49599999999998</v>
      </c>
      <c r="S176" s="7">
        <f t="shared" si="120"/>
        <v>896.5</v>
      </c>
      <c r="T176" s="7">
        <f t="shared" si="120"/>
        <v>0</v>
      </c>
      <c r="U176" s="7">
        <f t="shared" si="120"/>
        <v>0</v>
      </c>
      <c r="V176" s="7">
        <f t="shared" si="120"/>
        <v>1295.74</v>
      </c>
      <c r="W176" s="7">
        <f t="shared" si="120"/>
        <v>367.2</v>
      </c>
      <c r="X176" s="7">
        <f t="shared" si="120"/>
        <v>50071</v>
      </c>
      <c r="Y176" s="7">
        <f t="shared" si="120"/>
        <v>0</v>
      </c>
      <c r="Z176" s="7">
        <f t="shared" si="120"/>
        <v>18755.55</v>
      </c>
      <c r="AA176" s="7">
        <f t="shared" si="107"/>
        <v>1476.1451247165535</v>
      </c>
      <c r="AB176" s="7">
        <f t="shared" si="105"/>
        <v>96294.342724716553</v>
      </c>
      <c r="AD176" s="7">
        <f>2205*AB176/area!F22/2.47</f>
        <v>19.535605471991556</v>
      </c>
    </row>
    <row r="177" spans="1:30" x14ac:dyDescent="0.2">
      <c r="A177">
        <f t="shared" si="103"/>
        <v>1984</v>
      </c>
      <c r="B177" s="7">
        <f t="shared" ref="B177:Z177" si="121">IF(ISNUMBER(B23),B$159*B23/1000,"")</f>
        <v>12984.6</v>
      </c>
      <c r="C177" s="7">
        <f t="shared" si="121"/>
        <v>0</v>
      </c>
      <c r="D177" s="7">
        <f t="shared" si="121"/>
        <v>130.47600000000003</v>
      </c>
      <c r="E177" s="7">
        <f t="shared" si="121"/>
        <v>0</v>
      </c>
      <c r="F177" s="7">
        <f t="shared" si="121"/>
        <v>4308.4799999999987</v>
      </c>
      <c r="G177" s="7" t="str">
        <f t="shared" si="121"/>
        <v/>
      </c>
      <c r="H177" s="7" t="str">
        <f t="shared" si="121"/>
        <v/>
      </c>
      <c r="I177" s="7" t="str">
        <f t="shared" si="121"/>
        <v/>
      </c>
      <c r="J177" s="7">
        <f t="shared" si="121"/>
        <v>1062</v>
      </c>
      <c r="K177" s="7">
        <f t="shared" si="121"/>
        <v>906.5</v>
      </c>
      <c r="L177" s="7">
        <f t="shared" si="121"/>
        <v>0</v>
      </c>
      <c r="M177" s="7">
        <f t="shared" si="121"/>
        <v>4829</v>
      </c>
      <c r="N177" s="7">
        <f t="shared" si="121"/>
        <v>155.85599999999999</v>
      </c>
      <c r="O177" s="7">
        <f t="shared" si="121"/>
        <v>655.20000000000016</v>
      </c>
      <c r="P177" s="7">
        <f t="shared" si="121"/>
        <v>120.44159999999999</v>
      </c>
      <c r="Q177" s="7">
        <f t="shared" si="121"/>
        <v>2548.8000000000002</v>
      </c>
      <c r="R177" s="7">
        <f t="shared" si="121"/>
        <v>960.59520000000009</v>
      </c>
      <c r="S177" s="7">
        <f t="shared" si="121"/>
        <v>1076.9000000000001</v>
      </c>
      <c r="T177" s="7">
        <f t="shared" si="121"/>
        <v>0</v>
      </c>
      <c r="U177" s="7">
        <f t="shared" si="121"/>
        <v>0</v>
      </c>
      <c r="V177" s="7">
        <f t="shared" si="121"/>
        <v>1228.4000000000001</v>
      </c>
      <c r="W177" s="7">
        <f t="shared" si="121"/>
        <v>714.6</v>
      </c>
      <c r="X177" s="7">
        <f t="shared" si="121"/>
        <v>48001</v>
      </c>
      <c r="Y177" s="7">
        <f t="shared" si="121"/>
        <v>0</v>
      </c>
      <c r="Z177" s="7">
        <f t="shared" si="121"/>
        <v>20582.650000000001</v>
      </c>
      <c r="AA177" s="7">
        <f t="shared" si="107"/>
        <v>1573.4240362811793</v>
      </c>
      <c r="AB177" s="7">
        <f t="shared" si="105"/>
        <v>101838.92283628118</v>
      </c>
      <c r="AD177" s="7">
        <f>2205*AB177/area!F23/2.47</f>
        <v>19.721636850060644</v>
      </c>
    </row>
    <row r="178" spans="1:30" x14ac:dyDescent="0.2">
      <c r="A178">
        <f t="shared" si="103"/>
        <v>1985</v>
      </c>
      <c r="B178" s="7">
        <f t="shared" ref="B178:Z178" si="122">IF(ISNUMBER(B24),B$159*B24/1000,"")</f>
        <v>16924.2</v>
      </c>
      <c r="C178" s="7">
        <f t="shared" si="122"/>
        <v>0</v>
      </c>
      <c r="D178" s="7">
        <f t="shared" si="122"/>
        <v>106.57200000000002</v>
      </c>
      <c r="E178" s="7">
        <f t="shared" si="122"/>
        <v>0</v>
      </c>
      <c r="F178" s="7">
        <f t="shared" si="122"/>
        <v>5029.1999999999989</v>
      </c>
      <c r="G178" s="7" t="str">
        <f t="shared" si="122"/>
        <v/>
      </c>
      <c r="H178" s="7" t="str">
        <f t="shared" si="122"/>
        <v/>
      </c>
      <c r="I178" s="7" t="str">
        <f t="shared" si="122"/>
        <v/>
      </c>
      <c r="J178" s="7">
        <f t="shared" si="122"/>
        <v>342</v>
      </c>
      <c r="K178" s="7">
        <f t="shared" si="122"/>
        <v>939.8</v>
      </c>
      <c r="L178" s="7">
        <f t="shared" si="122"/>
        <v>0</v>
      </c>
      <c r="M178" s="7">
        <f t="shared" si="122"/>
        <v>6149</v>
      </c>
      <c r="N178" s="7">
        <f t="shared" si="122"/>
        <v>171.9</v>
      </c>
      <c r="O178" s="7">
        <f t="shared" si="122"/>
        <v>705.60000000000014</v>
      </c>
      <c r="P178" s="7">
        <f t="shared" si="122"/>
        <v>132.84</v>
      </c>
      <c r="Q178" s="7">
        <f t="shared" si="122"/>
        <v>2914.6</v>
      </c>
      <c r="R178" s="7">
        <f t="shared" si="122"/>
        <v>1185.4404000000002</v>
      </c>
      <c r="S178" s="7">
        <f t="shared" si="122"/>
        <v>920.15</v>
      </c>
      <c r="T178" s="7">
        <f t="shared" si="122"/>
        <v>0</v>
      </c>
      <c r="U178" s="7">
        <f t="shared" si="122"/>
        <v>0</v>
      </c>
      <c r="V178" s="7">
        <f t="shared" si="122"/>
        <v>1073</v>
      </c>
      <c r="W178" s="7">
        <f t="shared" si="122"/>
        <v>531</v>
      </c>
      <c r="X178" s="7">
        <f t="shared" si="122"/>
        <v>50071</v>
      </c>
      <c r="Y178" s="7">
        <f t="shared" si="122"/>
        <v>0</v>
      </c>
      <c r="Z178" s="7">
        <f t="shared" si="122"/>
        <v>28743</v>
      </c>
      <c r="AA178" s="7">
        <f t="shared" si="107"/>
        <v>2018.9115646258504</v>
      </c>
      <c r="AB178" s="7">
        <f t="shared" si="105"/>
        <v>117958.21396462584</v>
      </c>
      <c r="AD178" s="7">
        <f>2205*AB178/area!F24/2.47</f>
        <v>22.856431196672151</v>
      </c>
    </row>
    <row r="179" spans="1:30" x14ac:dyDescent="0.2">
      <c r="A179">
        <f t="shared" si="103"/>
        <v>1986</v>
      </c>
      <c r="B179" s="7">
        <f t="shared" ref="B179:Z179" si="123">IF(ISNUMBER(B25),B$159*B25/1000,"")</f>
        <v>12399.69</v>
      </c>
      <c r="C179" s="7">
        <f t="shared" si="123"/>
        <v>0</v>
      </c>
      <c r="D179" s="7">
        <f t="shared" si="123"/>
        <v>201.19200000000004</v>
      </c>
      <c r="E179" s="7">
        <f t="shared" si="123"/>
        <v>124.58159999999999</v>
      </c>
      <c r="F179" s="7">
        <f t="shared" si="123"/>
        <v>4490.6399999999994</v>
      </c>
      <c r="G179" s="7" t="str">
        <f t="shared" si="123"/>
        <v/>
      </c>
      <c r="H179" s="7" t="str">
        <f t="shared" si="123"/>
        <v/>
      </c>
      <c r="I179" s="7" t="str">
        <f t="shared" si="123"/>
        <v/>
      </c>
      <c r="J179" s="7">
        <f t="shared" si="123"/>
        <v>274.5</v>
      </c>
      <c r="K179" s="7">
        <f t="shared" si="123"/>
        <v>1007.14</v>
      </c>
      <c r="L179" s="7">
        <f t="shared" si="123"/>
        <v>0</v>
      </c>
      <c r="M179" s="7">
        <f t="shared" si="123"/>
        <v>6007.1</v>
      </c>
      <c r="N179" s="7">
        <f t="shared" si="123"/>
        <v>239.51400000000004</v>
      </c>
      <c r="O179" s="7">
        <f t="shared" si="123"/>
        <v>231.21000000000004</v>
      </c>
      <c r="P179" s="7">
        <f t="shared" si="123"/>
        <v>152.32320000000001</v>
      </c>
      <c r="Q179" s="7">
        <f t="shared" si="123"/>
        <v>2684.5</v>
      </c>
      <c r="R179" s="7">
        <f t="shared" si="123"/>
        <v>1217.2248</v>
      </c>
      <c r="S179" s="7">
        <f t="shared" si="123"/>
        <v>315.7</v>
      </c>
      <c r="T179" s="7">
        <f t="shared" si="123"/>
        <v>0</v>
      </c>
      <c r="U179" s="7">
        <f t="shared" si="123"/>
        <v>0</v>
      </c>
      <c r="V179" s="7">
        <f t="shared" si="123"/>
        <v>1295.74</v>
      </c>
      <c r="W179" s="7">
        <f t="shared" si="123"/>
        <v>297.89999999999998</v>
      </c>
      <c r="X179" s="7">
        <f t="shared" si="123"/>
        <v>70941.2</v>
      </c>
      <c r="Y179" s="7">
        <f t="shared" si="123"/>
        <v>0</v>
      </c>
      <c r="Z179" s="7">
        <f t="shared" si="123"/>
        <v>24520.65</v>
      </c>
      <c r="AA179" s="7">
        <f t="shared" si="107"/>
        <v>1922.1315192743764</v>
      </c>
      <c r="AB179" s="7">
        <f t="shared" si="105"/>
        <v>128322.93711927437</v>
      </c>
      <c r="AD179" s="7">
        <f>2205*AB179/area!F25/2.47</f>
        <v>25.738239853925695</v>
      </c>
    </row>
    <row r="180" spans="1:30" x14ac:dyDescent="0.2">
      <c r="A180">
        <f t="shared" si="103"/>
        <v>1987</v>
      </c>
      <c r="B180" s="7">
        <f t="shared" ref="B180:Z180" si="124">IF(ISNUMBER(B26),B$159*B26/1000,"")</f>
        <v>12982.59</v>
      </c>
      <c r="C180" s="7">
        <f t="shared" si="124"/>
        <v>0</v>
      </c>
      <c r="D180" s="7">
        <f t="shared" si="124"/>
        <v>201.19200000000004</v>
      </c>
      <c r="E180" s="7">
        <f t="shared" si="124"/>
        <v>58.370400000000004</v>
      </c>
      <c r="F180" s="7">
        <f t="shared" si="124"/>
        <v>4490.6399999999994</v>
      </c>
      <c r="G180" s="7" t="str">
        <f t="shared" si="124"/>
        <v/>
      </c>
      <c r="H180" s="7" t="str">
        <f t="shared" si="124"/>
        <v/>
      </c>
      <c r="I180" s="7" t="str">
        <f t="shared" si="124"/>
        <v/>
      </c>
      <c r="J180" s="7">
        <f t="shared" si="124"/>
        <v>491.4</v>
      </c>
      <c r="K180" s="7">
        <f t="shared" si="124"/>
        <v>772.19</v>
      </c>
      <c r="L180" s="7">
        <f t="shared" si="124"/>
        <v>0</v>
      </c>
      <c r="M180" s="7">
        <f t="shared" si="124"/>
        <v>4386.8</v>
      </c>
      <c r="N180" s="7">
        <f t="shared" si="124"/>
        <v>426.31200000000007</v>
      </c>
      <c r="O180" s="7">
        <f t="shared" si="124"/>
        <v>231.21000000000004</v>
      </c>
      <c r="P180" s="7">
        <f t="shared" si="124"/>
        <v>68.191199999999995</v>
      </c>
      <c r="Q180" s="7">
        <f t="shared" si="124"/>
        <v>2547.62</v>
      </c>
      <c r="R180" s="7">
        <f t="shared" si="124"/>
        <v>1697.5224000000001</v>
      </c>
      <c r="S180" s="7">
        <f t="shared" si="124"/>
        <v>251.35</v>
      </c>
      <c r="T180" s="7">
        <f t="shared" si="124"/>
        <v>0</v>
      </c>
      <c r="U180" s="7">
        <f t="shared" si="124"/>
        <v>0</v>
      </c>
      <c r="V180" s="7">
        <f t="shared" si="124"/>
        <v>1634.66</v>
      </c>
      <c r="W180" s="7">
        <f t="shared" si="124"/>
        <v>400.5</v>
      </c>
      <c r="X180" s="7">
        <f t="shared" si="124"/>
        <v>66769</v>
      </c>
      <c r="Y180" s="7">
        <f t="shared" si="124"/>
        <v>0</v>
      </c>
      <c r="Z180" s="7">
        <f t="shared" si="124"/>
        <v>21703</v>
      </c>
      <c r="AA180" s="7">
        <f t="shared" si="107"/>
        <v>2370.8616780045354</v>
      </c>
      <c r="AB180" s="7">
        <f t="shared" si="105"/>
        <v>121483.40967800454</v>
      </c>
      <c r="AD180" s="7">
        <f>2205*AB180/area!F26/2.47</f>
        <v>24.459151519225127</v>
      </c>
    </row>
    <row r="181" spans="1:30" x14ac:dyDescent="0.2">
      <c r="A181">
        <f t="shared" si="103"/>
        <v>1988</v>
      </c>
      <c r="B181" s="7">
        <f t="shared" ref="B181:Z181" si="125">IF(ISNUMBER(B27),B$159*B27/1000,"")</f>
        <v>7439.68</v>
      </c>
      <c r="C181" s="7">
        <f t="shared" si="125"/>
        <v>0</v>
      </c>
      <c r="D181" s="7">
        <f t="shared" si="125"/>
        <v>136.452</v>
      </c>
      <c r="E181" s="7">
        <f t="shared" si="125"/>
        <v>33.541199999999996</v>
      </c>
      <c r="F181" s="7">
        <f t="shared" si="125"/>
        <v>5029.1999999999989</v>
      </c>
      <c r="G181" s="7" t="str">
        <f t="shared" si="125"/>
        <v/>
      </c>
      <c r="H181" s="7" t="str">
        <f t="shared" si="125"/>
        <v/>
      </c>
      <c r="I181" s="7" t="str">
        <f t="shared" si="125"/>
        <v/>
      </c>
      <c r="J181" s="7">
        <f t="shared" si="125"/>
        <v>514.35</v>
      </c>
      <c r="K181" s="7">
        <f t="shared" si="125"/>
        <v>536.87</v>
      </c>
      <c r="L181" s="7">
        <f t="shared" si="125"/>
        <v>0</v>
      </c>
      <c r="M181" s="7">
        <f t="shared" si="125"/>
        <v>1983.3</v>
      </c>
      <c r="N181" s="7">
        <f t="shared" si="125"/>
        <v>83.658000000000001</v>
      </c>
      <c r="O181" s="7">
        <f t="shared" si="125"/>
        <v>102.69000000000001</v>
      </c>
      <c r="P181" s="7">
        <f t="shared" si="125"/>
        <v>53.136000000000003</v>
      </c>
      <c r="Q181" s="7">
        <f t="shared" si="125"/>
        <v>1364.67</v>
      </c>
      <c r="R181" s="7">
        <f t="shared" si="125"/>
        <v>928.81080000000009</v>
      </c>
      <c r="S181" s="7">
        <f t="shared" si="125"/>
        <v>307.45</v>
      </c>
      <c r="T181" s="7">
        <f t="shared" si="125"/>
        <v>0</v>
      </c>
      <c r="U181" s="7">
        <f t="shared" si="125"/>
        <v>0</v>
      </c>
      <c r="V181" s="7">
        <f t="shared" si="125"/>
        <v>839.16</v>
      </c>
      <c r="W181" s="7">
        <f t="shared" si="125"/>
        <v>383.4</v>
      </c>
      <c r="X181" s="7">
        <f t="shared" si="125"/>
        <v>39645.1</v>
      </c>
      <c r="Y181" s="7">
        <f t="shared" si="125"/>
        <v>0</v>
      </c>
      <c r="Z181" s="7">
        <f t="shared" si="125"/>
        <v>13098.25</v>
      </c>
      <c r="AA181" s="7">
        <f t="shared" si="107"/>
        <v>1537.0068027210882</v>
      </c>
      <c r="AB181" s="7">
        <f t="shared" si="105"/>
        <v>74016.724802721088</v>
      </c>
      <c r="AD181" s="7">
        <f>2205*AB181/area!F27/2.47</f>
        <v>14.637941137551431</v>
      </c>
    </row>
    <row r="182" spans="1:30" x14ac:dyDescent="0.2">
      <c r="A182">
        <f t="shared" si="103"/>
        <v>1989</v>
      </c>
      <c r="B182" s="7">
        <f t="shared" ref="B182:Z182" si="126">IF(ISNUMBER(B28),B$159*B28/1000,"")</f>
        <v>10356.86</v>
      </c>
      <c r="C182" s="7">
        <f t="shared" si="126"/>
        <v>0</v>
      </c>
      <c r="D182" s="7">
        <f t="shared" si="126"/>
        <v>117.52800000000002</v>
      </c>
      <c r="E182" s="7">
        <f t="shared" si="126"/>
        <v>87.991199999999992</v>
      </c>
      <c r="F182" s="7">
        <f t="shared" si="126"/>
        <v>3053.9519999999993</v>
      </c>
      <c r="G182" s="7" t="str">
        <f t="shared" si="126"/>
        <v/>
      </c>
      <c r="H182" s="7" t="str">
        <f t="shared" si="126"/>
        <v/>
      </c>
      <c r="I182" s="7" t="str">
        <f t="shared" si="126"/>
        <v/>
      </c>
      <c r="J182" s="7">
        <f t="shared" si="126"/>
        <v>514.35</v>
      </c>
      <c r="K182" s="7">
        <f t="shared" si="126"/>
        <v>671.18</v>
      </c>
      <c r="L182" s="7">
        <f t="shared" si="126"/>
        <v>0</v>
      </c>
      <c r="M182" s="7">
        <f t="shared" si="126"/>
        <v>2403.5</v>
      </c>
      <c r="N182" s="7">
        <f t="shared" si="126"/>
        <v>171.9</v>
      </c>
      <c r="O182" s="7">
        <f t="shared" si="126"/>
        <v>166.95000000000002</v>
      </c>
      <c r="P182" s="7">
        <f t="shared" si="126"/>
        <v>65.534400000000005</v>
      </c>
      <c r="Q182" s="7">
        <f t="shared" si="126"/>
        <v>1947.0000000000002</v>
      </c>
      <c r="R182" s="7">
        <f t="shared" si="126"/>
        <v>833.45759999999996</v>
      </c>
      <c r="S182" s="7">
        <f t="shared" si="126"/>
        <v>1089.55</v>
      </c>
      <c r="T182" s="7">
        <f t="shared" si="126"/>
        <v>0</v>
      </c>
      <c r="U182" s="7">
        <f t="shared" si="126"/>
        <v>0</v>
      </c>
      <c r="V182" s="7">
        <f t="shared" si="126"/>
        <v>1218.4100000000001</v>
      </c>
      <c r="W182" s="7">
        <f t="shared" si="126"/>
        <v>567</v>
      </c>
      <c r="X182" s="7">
        <f t="shared" si="126"/>
        <v>60508.4</v>
      </c>
      <c r="Y182" s="7">
        <f t="shared" si="126"/>
        <v>0</v>
      </c>
      <c r="Z182" s="7">
        <f t="shared" si="126"/>
        <v>22947.1</v>
      </c>
      <c r="AA182" s="7">
        <f t="shared" si="107"/>
        <v>1548.9795918367347</v>
      </c>
      <c r="AB182" s="7">
        <f t="shared" si="105"/>
        <v>108269.64279183674</v>
      </c>
      <c r="AD182" s="7">
        <f>2205*AB182/area!F28/2.47</f>
        <v>20.588633653225781</v>
      </c>
    </row>
    <row r="183" spans="1:30" x14ac:dyDescent="0.2">
      <c r="A183">
        <f t="shared" si="103"/>
        <v>1990</v>
      </c>
      <c r="B183" s="7">
        <f t="shared" ref="B183:Z183" si="127">IF(ISNUMBER(B29),B$159*B29/1000,"")</f>
        <v>13128.65</v>
      </c>
      <c r="C183" s="7">
        <f t="shared" si="127"/>
        <v>0</v>
      </c>
      <c r="D183" s="7">
        <f t="shared" si="127"/>
        <v>217.12800000000004</v>
      </c>
      <c r="E183" s="7">
        <f t="shared" si="127"/>
        <v>78.843599999999995</v>
      </c>
      <c r="F183" s="7">
        <f t="shared" si="127"/>
        <v>3646.3679999999995</v>
      </c>
      <c r="G183" s="7" t="str">
        <f t="shared" si="127"/>
        <v/>
      </c>
      <c r="H183" s="7" t="str">
        <f t="shared" si="127"/>
        <v/>
      </c>
      <c r="I183" s="7" t="str">
        <f t="shared" si="127"/>
        <v/>
      </c>
      <c r="J183" s="7">
        <f t="shared" si="127"/>
        <v>742.95</v>
      </c>
      <c r="K183" s="7">
        <f t="shared" si="127"/>
        <v>671.18</v>
      </c>
      <c r="L183" s="7">
        <f t="shared" si="127"/>
        <v>0</v>
      </c>
      <c r="M183" s="7">
        <f t="shared" si="127"/>
        <v>4191</v>
      </c>
      <c r="N183" s="7">
        <f t="shared" si="127"/>
        <v>436.62600000000003</v>
      </c>
      <c r="O183" s="7">
        <f t="shared" si="127"/>
        <v>166.95000000000002</v>
      </c>
      <c r="P183" s="7">
        <f t="shared" si="127"/>
        <v>116.89919999999999</v>
      </c>
      <c r="Q183" s="7">
        <f t="shared" si="127"/>
        <v>2001.8700000000003</v>
      </c>
      <c r="R183" s="7">
        <f t="shared" si="127"/>
        <v>865.24199999999996</v>
      </c>
      <c r="S183" s="7">
        <f t="shared" si="127"/>
        <v>866.25</v>
      </c>
      <c r="T183" s="7">
        <f t="shared" si="127"/>
        <v>0</v>
      </c>
      <c r="U183" s="7">
        <f t="shared" si="127"/>
        <v>0</v>
      </c>
      <c r="V183" s="7">
        <f t="shared" si="127"/>
        <v>1302.4000000000001</v>
      </c>
      <c r="W183" s="7">
        <f t="shared" si="127"/>
        <v>906.3</v>
      </c>
      <c r="X183" s="7">
        <f t="shared" si="127"/>
        <v>83460.100000000006</v>
      </c>
      <c r="Y183" s="7">
        <f t="shared" si="127"/>
        <v>0</v>
      </c>
      <c r="Z183" s="7">
        <f t="shared" si="127"/>
        <v>32364.2</v>
      </c>
      <c r="AA183" s="7">
        <f t="shared" si="107"/>
        <v>2117.1882086167802</v>
      </c>
      <c r="AB183" s="7">
        <f t="shared" si="105"/>
        <v>147280.14500861679</v>
      </c>
      <c r="AD183" s="7">
        <f>2205*AB183/area!F29/2.47</f>
        <v>28.357176522504602</v>
      </c>
    </row>
    <row r="184" spans="1:30" x14ac:dyDescent="0.2">
      <c r="A184">
        <f t="shared" si="103"/>
        <v>1991</v>
      </c>
      <c r="B184" s="7">
        <f t="shared" ref="B184:Z184" si="128">IF(ISNUMBER(B30),B$159*B30/1000,"")</f>
        <v>9554.8700000000008</v>
      </c>
      <c r="C184" s="7">
        <f t="shared" si="128"/>
        <v>0</v>
      </c>
      <c r="D184" s="7">
        <f t="shared" si="128"/>
        <v>173.30400000000003</v>
      </c>
      <c r="E184" s="7">
        <f t="shared" si="128"/>
        <v>31.7988</v>
      </c>
      <c r="F184" s="7">
        <f t="shared" si="128"/>
        <v>6305.1119999999992</v>
      </c>
      <c r="G184" s="7" t="str">
        <f t="shared" si="128"/>
        <v/>
      </c>
      <c r="H184" s="7" t="str">
        <f t="shared" si="128"/>
        <v/>
      </c>
      <c r="I184" s="7" t="str">
        <f t="shared" si="128"/>
        <v/>
      </c>
      <c r="J184" s="7">
        <f t="shared" si="128"/>
        <v>925.65</v>
      </c>
      <c r="K184" s="7">
        <f t="shared" si="128"/>
        <v>1174.75</v>
      </c>
      <c r="L184" s="7">
        <f t="shared" si="128"/>
        <v>33.134399999999992</v>
      </c>
      <c r="M184" s="7">
        <f t="shared" si="128"/>
        <v>3632.2</v>
      </c>
      <c r="N184" s="7">
        <f t="shared" si="128"/>
        <v>733.44</v>
      </c>
      <c r="O184" s="7">
        <f t="shared" si="128"/>
        <v>192.78000000000003</v>
      </c>
      <c r="P184" s="7">
        <f t="shared" si="128"/>
        <v>78.818399999999997</v>
      </c>
      <c r="Q184" s="7">
        <f t="shared" si="128"/>
        <v>1310.3900000000001</v>
      </c>
      <c r="R184" s="7">
        <f t="shared" si="128"/>
        <v>993.55680000000007</v>
      </c>
      <c r="S184" s="7">
        <f t="shared" si="128"/>
        <v>335.5</v>
      </c>
      <c r="T184" s="7">
        <f t="shared" si="128"/>
        <v>0</v>
      </c>
      <c r="U184" s="7">
        <f t="shared" si="128"/>
        <v>0</v>
      </c>
      <c r="V184" s="7">
        <f t="shared" si="128"/>
        <v>1678.32</v>
      </c>
      <c r="W184" s="7">
        <f t="shared" si="128"/>
        <v>1118.7</v>
      </c>
      <c r="X184" s="7">
        <f t="shared" si="128"/>
        <v>81374</v>
      </c>
      <c r="Y184" s="7">
        <f t="shared" si="128"/>
        <v>13.2</v>
      </c>
      <c r="Z184" s="7">
        <f t="shared" si="128"/>
        <v>26434.65</v>
      </c>
      <c r="AA184" s="7">
        <f t="shared" si="107"/>
        <v>2132.6530612244901</v>
      </c>
      <c r="AB184" s="7">
        <f t="shared" si="105"/>
        <v>138226.82746122449</v>
      </c>
      <c r="AD184" s="7">
        <f>2205*AB184/area!F30/2.47</f>
        <v>26.616633805774271</v>
      </c>
    </row>
    <row r="185" spans="1:30" x14ac:dyDescent="0.2">
      <c r="A185">
        <f t="shared" si="103"/>
        <v>1992</v>
      </c>
      <c r="B185" s="7">
        <f t="shared" ref="B185:Z185" si="129">IF(ISNUMBER(B31),B$159*B31/1000,"")</f>
        <v>10502.92</v>
      </c>
      <c r="C185" s="7">
        <f t="shared" si="129"/>
        <v>250.5</v>
      </c>
      <c r="D185" s="7">
        <f t="shared" si="129"/>
        <v>64.740000000000009</v>
      </c>
      <c r="E185" s="7">
        <f t="shared" si="129"/>
        <v>31.7988</v>
      </c>
      <c r="F185" s="7">
        <f t="shared" si="129"/>
        <v>7813.8719999999994</v>
      </c>
      <c r="G185" s="7" t="str">
        <f t="shared" si="129"/>
        <v/>
      </c>
      <c r="H185" s="7" t="str">
        <f t="shared" si="129"/>
        <v/>
      </c>
      <c r="I185" s="7" t="str">
        <f t="shared" si="129"/>
        <v/>
      </c>
      <c r="J185" s="7">
        <f t="shared" si="129"/>
        <v>160.19999999999999</v>
      </c>
      <c r="K185" s="7">
        <f t="shared" si="129"/>
        <v>352.61</v>
      </c>
      <c r="L185" s="7">
        <f t="shared" si="129"/>
        <v>77.738399999999999</v>
      </c>
      <c r="M185" s="7">
        <f t="shared" si="129"/>
        <v>2291.3000000000002</v>
      </c>
      <c r="N185" s="7">
        <f t="shared" si="129"/>
        <v>909.92400000000009</v>
      </c>
      <c r="O185" s="7">
        <f t="shared" si="129"/>
        <v>160.65000000000003</v>
      </c>
      <c r="P185" s="7">
        <f t="shared" si="129"/>
        <v>30.995999999999999</v>
      </c>
      <c r="Q185" s="7">
        <f t="shared" si="129"/>
        <v>3275.68</v>
      </c>
      <c r="R185" s="7">
        <f t="shared" si="129"/>
        <v>1281.9708000000001</v>
      </c>
      <c r="S185" s="7">
        <f t="shared" si="129"/>
        <v>363</v>
      </c>
      <c r="T185" s="7">
        <f t="shared" si="129"/>
        <v>0</v>
      </c>
      <c r="U185" s="7">
        <f t="shared" si="129"/>
        <v>0</v>
      </c>
      <c r="V185" s="7">
        <f t="shared" si="129"/>
        <v>1242.0899999999999</v>
      </c>
      <c r="W185" s="7">
        <f t="shared" si="129"/>
        <v>497.7</v>
      </c>
      <c r="X185" s="7">
        <f t="shared" si="129"/>
        <v>77618.100000000006</v>
      </c>
      <c r="Y185" s="7">
        <f t="shared" si="129"/>
        <v>15.4</v>
      </c>
      <c r="Z185" s="7">
        <f t="shared" si="129"/>
        <v>31942.35</v>
      </c>
      <c r="AA185" s="7">
        <f t="shared" si="107"/>
        <v>2843.5374149659865</v>
      </c>
      <c r="AB185" s="7">
        <f t="shared" si="105"/>
        <v>141727.07741496598</v>
      </c>
      <c r="AD185" s="7">
        <f>2205*AB185/area!F31/2.47</f>
        <v>27.90184130543776</v>
      </c>
    </row>
    <row r="186" spans="1:30" x14ac:dyDescent="0.2">
      <c r="A186">
        <f t="shared" si="103"/>
        <v>1993</v>
      </c>
      <c r="B186" s="7">
        <f t="shared" ref="B186:Z186" si="130">IF(ISNUMBER(B32),B$159*B32/1000,"")</f>
        <v>8314.7000000000007</v>
      </c>
      <c r="C186" s="7">
        <f t="shared" si="130"/>
        <v>145.5</v>
      </c>
      <c r="D186" s="7">
        <f t="shared" si="130"/>
        <v>28.884000000000004</v>
      </c>
      <c r="E186" s="7">
        <f t="shared" si="130"/>
        <v>13.5036</v>
      </c>
      <c r="F186" s="7">
        <f t="shared" si="130"/>
        <v>7185.0239999999994</v>
      </c>
      <c r="G186" s="7" t="str">
        <f t="shared" si="130"/>
        <v/>
      </c>
      <c r="H186" s="7" t="str">
        <f t="shared" si="130"/>
        <v/>
      </c>
      <c r="I186" s="7" t="str">
        <f t="shared" si="130"/>
        <v/>
      </c>
      <c r="J186" s="7">
        <f t="shared" si="130"/>
        <v>165.6</v>
      </c>
      <c r="K186" s="7">
        <f t="shared" si="130"/>
        <v>671.18</v>
      </c>
      <c r="L186" s="7">
        <f t="shared" si="130"/>
        <v>47.152799999999999</v>
      </c>
      <c r="M186" s="7">
        <f t="shared" si="130"/>
        <v>2682.9</v>
      </c>
      <c r="N186" s="7">
        <f t="shared" si="130"/>
        <v>276.18599999999998</v>
      </c>
      <c r="O186" s="7">
        <f t="shared" si="130"/>
        <v>180.18000000000004</v>
      </c>
      <c r="P186" s="7">
        <f t="shared" si="130"/>
        <v>33.652800000000006</v>
      </c>
      <c r="Q186" s="7">
        <f t="shared" si="130"/>
        <v>2911.65</v>
      </c>
      <c r="R186" s="7">
        <f t="shared" si="130"/>
        <v>1008.8604</v>
      </c>
      <c r="S186" s="7">
        <f t="shared" si="130"/>
        <v>237.6</v>
      </c>
      <c r="T186" s="7">
        <f t="shared" si="130"/>
        <v>0</v>
      </c>
      <c r="U186" s="7">
        <f t="shared" si="130"/>
        <v>0</v>
      </c>
      <c r="V186" s="7">
        <f t="shared" si="130"/>
        <v>1050.43</v>
      </c>
      <c r="W186" s="7">
        <f t="shared" si="130"/>
        <v>424.8</v>
      </c>
      <c r="X186" s="7">
        <f t="shared" si="130"/>
        <v>68229.5</v>
      </c>
      <c r="Y186" s="7">
        <f t="shared" si="130"/>
        <v>10.45</v>
      </c>
      <c r="Z186" s="7">
        <f t="shared" si="130"/>
        <v>20005.150000000001</v>
      </c>
      <c r="AA186" s="7">
        <f t="shared" si="107"/>
        <v>2454.4217687074829</v>
      </c>
      <c r="AB186" s="7">
        <f t="shared" si="105"/>
        <v>116077.32536870748</v>
      </c>
      <c r="AD186" s="7">
        <f>2205*AB186/area!F32/2.47</f>
        <v>22.446250741277353</v>
      </c>
    </row>
    <row r="187" spans="1:30" x14ac:dyDescent="0.2">
      <c r="A187">
        <f t="shared" si="103"/>
        <v>1994</v>
      </c>
      <c r="B187" s="7">
        <f t="shared" ref="B187:Z187" si="131">IF(ISNUMBER(B33),B$159*B33/1000,"")</f>
        <v>8898.27</v>
      </c>
      <c r="C187" s="7">
        <f t="shared" si="131"/>
        <v>510</v>
      </c>
      <c r="D187" s="7">
        <f t="shared" si="131"/>
        <v>86.652000000000015</v>
      </c>
      <c r="E187" s="7">
        <f t="shared" si="131"/>
        <v>59.241599999999998</v>
      </c>
      <c r="F187" s="7">
        <f t="shared" si="131"/>
        <v>11765.159999999998</v>
      </c>
      <c r="G187" s="7" t="str">
        <f t="shared" si="131"/>
        <v/>
      </c>
      <c r="H187" s="7" t="str">
        <f t="shared" si="131"/>
        <v/>
      </c>
      <c r="I187" s="7" t="str">
        <f t="shared" si="131"/>
        <v/>
      </c>
      <c r="J187" s="7">
        <f t="shared" si="131"/>
        <v>525.6</v>
      </c>
      <c r="K187" s="7">
        <f t="shared" si="131"/>
        <v>1174.75</v>
      </c>
      <c r="L187" s="7">
        <f t="shared" si="131"/>
        <v>76.463999999999984</v>
      </c>
      <c r="M187" s="7">
        <f t="shared" si="131"/>
        <v>4191</v>
      </c>
      <c r="N187" s="7">
        <f t="shared" si="131"/>
        <v>571.85400000000004</v>
      </c>
      <c r="O187" s="7">
        <f t="shared" si="131"/>
        <v>180.18000000000004</v>
      </c>
      <c r="P187" s="7">
        <f t="shared" si="131"/>
        <v>36.309599999999996</v>
      </c>
      <c r="Q187" s="7">
        <f t="shared" si="131"/>
        <v>3912.8800000000006</v>
      </c>
      <c r="R187" s="7">
        <f t="shared" si="131"/>
        <v>1985.9364</v>
      </c>
      <c r="S187" s="7">
        <f t="shared" si="131"/>
        <v>209.55</v>
      </c>
      <c r="T187" s="7">
        <f t="shared" si="131"/>
        <v>0</v>
      </c>
      <c r="U187" s="7">
        <f t="shared" si="131"/>
        <v>0</v>
      </c>
      <c r="V187" s="7">
        <f t="shared" si="131"/>
        <v>1688.31</v>
      </c>
      <c r="W187" s="7">
        <f t="shared" si="131"/>
        <v>779.4</v>
      </c>
      <c r="X187" s="7">
        <f t="shared" si="131"/>
        <v>68855.100000000006</v>
      </c>
      <c r="Y187" s="7">
        <f t="shared" si="131"/>
        <v>28.05</v>
      </c>
      <c r="Z187" s="7">
        <f t="shared" si="131"/>
        <v>20331.3</v>
      </c>
      <c r="AA187" s="7">
        <f t="shared" si="107"/>
        <v>3806.3492063492063</v>
      </c>
      <c r="AB187" s="7">
        <f t="shared" si="105"/>
        <v>129672.35680634921</v>
      </c>
      <c r="AD187" s="7">
        <f>2205*AB187/area!F33/2.47</f>
        <v>24.384643275683107</v>
      </c>
    </row>
    <row r="188" spans="1:30" x14ac:dyDescent="0.2">
      <c r="A188">
        <f t="shared" si="103"/>
        <v>1995</v>
      </c>
      <c r="B188" s="7">
        <f t="shared" ref="B188:Z188" si="132">IF(ISNUMBER(B34),B$159*B34/1000,"")</f>
        <v>8898.27</v>
      </c>
      <c r="C188" s="7">
        <f t="shared" si="132"/>
        <v>687</v>
      </c>
      <c r="D188" s="7">
        <f t="shared" si="132"/>
        <v>136.452</v>
      </c>
      <c r="E188" s="7">
        <f t="shared" si="132"/>
        <v>53.1432</v>
      </c>
      <c r="F188" s="7">
        <f t="shared" si="132"/>
        <v>9717.8399999999983</v>
      </c>
      <c r="G188" s="7" t="str">
        <f t="shared" si="132"/>
        <v/>
      </c>
      <c r="H188" s="7" t="str">
        <f t="shared" si="132"/>
        <v/>
      </c>
      <c r="I188" s="7" t="str">
        <f t="shared" si="132"/>
        <v/>
      </c>
      <c r="J188" s="7">
        <f t="shared" si="132"/>
        <v>423</v>
      </c>
      <c r="K188" s="7">
        <f t="shared" si="132"/>
        <v>1107.78</v>
      </c>
      <c r="L188" s="7">
        <f t="shared" si="132"/>
        <v>73.915199999999984</v>
      </c>
      <c r="M188" s="7">
        <f t="shared" si="132"/>
        <v>4442.8999999999996</v>
      </c>
      <c r="N188" s="7">
        <f t="shared" si="132"/>
        <v>326.61</v>
      </c>
      <c r="O188" s="7">
        <f t="shared" si="132"/>
        <v>192.78000000000003</v>
      </c>
      <c r="P188" s="7">
        <f t="shared" si="132"/>
        <v>23.025599999999997</v>
      </c>
      <c r="Q188" s="7">
        <f t="shared" si="132"/>
        <v>3685.14</v>
      </c>
      <c r="R188" s="7">
        <f t="shared" si="132"/>
        <v>1730.4839999999999</v>
      </c>
      <c r="S188" s="7">
        <f t="shared" si="132"/>
        <v>293.14999999999998</v>
      </c>
      <c r="T188" s="7">
        <f t="shared" si="132"/>
        <v>0</v>
      </c>
      <c r="U188" s="7">
        <f t="shared" si="132"/>
        <v>0</v>
      </c>
      <c r="V188" s="7">
        <f t="shared" si="132"/>
        <v>1450.03</v>
      </c>
      <c r="W188" s="7">
        <f t="shared" si="132"/>
        <v>391.5</v>
      </c>
      <c r="X188" s="7">
        <f t="shared" si="132"/>
        <v>47989.5</v>
      </c>
      <c r="Y188" s="7">
        <f t="shared" si="132"/>
        <v>5.5</v>
      </c>
      <c r="Z188" s="7">
        <f t="shared" si="132"/>
        <v>18725.849999999999</v>
      </c>
      <c r="AA188" s="7">
        <f t="shared" si="107"/>
        <v>3068.0272108843542</v>
      </c>
      <c r="AB188" s="7">
        <f t="shared" si="105"/>
        <v>103421.89721088434</v>
      </c>
      <c r="AD188" s="7">
        <f>2205*AB188/area!F34/2.47</f>
        <v>19.726174532305194</v>
      </c>
    </row>
    <row r="189" spans="1:30" x14ac:dyDescent="0.2">
      <c r="A189">
        <f t="shared" si="103"/>
        <v>1996</v>
      </c>
      <c r="B189" s="7">
        <f t="shared" ref="B189:Z189" si="133">IF(ISNUMBER(B35),B$159*B35/1000,"")</f>
        <v>14149.73</v>
      </c>
      <c r="C189" s="7">
        <f t="shared" si="133"/>
        <v>579</v>
      </c>
      <c r="D189" s="7">
        <f t="shared" si="133"/>
        <v>151.392</v>
      </c>
      <c r="E189" s="7">
        <f t="shared" si="133"/>
        <v>146.79719999999998</v>
      </c>
      <c r="F189" s="7">
        <f t="shared" si="133"/>
        <v>8460.1439999999984</v>
      </c>
      <c r="G189" s="7" t="str">
        <f t="shared" si="133"/>
        <v/>
      </c>
      <c r="H189" s="7" t="str">
        <f t="shared" si="133"/>
        <v/>
      </c>
      <c r="I189" s="7" t="str">
        <f t="shared" si="133"/>
        <v/>
      </c>
      <c r="J189" s="7">
        <f t="shared" si="133"/>
        <v>639.9</v>
      </c>
      <c r="K189" s="7">
        <f t="shared" si="133"/>
        <v>1007.14</v>
      </c>
      <c r="L189" s="7">
        <f t="shared" si="133"/>
        <v>68.817599999999985</v>
      </c>
      <c r="M189" s="7">
        <f t="shared" si="133"/>
        <v>3940.2</v>
      </c>
      <c r="N189" s="7">
        <f t="shared" si="133"/>
        <v>240.66000000000003</v>
      </c>
      <c r="O189" s="7">
        <f t="shared" si="133"/>
        <v>180.18000000000004</v>
      </c>
      <c r="P189" s="7">
        <f t="shared" si="133"/>
        <v>43.394400000000005</v>
      </c>
      <c r="Q189" s="7">
        <f t="shared" si="133"/>
        <v>6232.76</v>
      </c>
      <c r="R189" s="7">
        <f t="shared" si="133"/>
        <v>1553.904</v>
      </c>
      <c r="S189" s="7">
        <f t="shared" si="133"/>
        <v>363</v>
      </c>
      <c r="T189" s="7">
        <f t="shared" si="133"/>
        <v>0</v>
      </c>
      <c r="U189" s="7">
        <f t="shared" si="133"/>
        <v>0</v>
      </c>
      <c r="V189" s="7">
        <f t="shared" si="133"/>
        <v>1208.42</v>
      </c>
      <c r="W189" s="7">
        <f t="shared" si="133"/>
        <v>339.3</v>
      </c>
      <c r="X189" s="7">
        <f t="shared" si="133"/>
        <v>66769</v>
      </c>
      <c r="Y189" s="7">
        <f t="shared" si="133"/>
        <v>5.5</v>
      </c>
      <c r="Z189" s="7">
        <f t="shared" si="133"/>
        <v>24070.75</v>
      </c>
      <c r="AA189" s="7">
        <f t="shared" si="107"/>
        <v>4186.235827664399</v>
      </c>
      <c r="AB189" s="7">
        <f t="shared" si="105"/>
        <v>134336.22502766442</v>
      </c>
      <c r="AD189" s="7">
        <f>2205*AB189/area!F35/2.47</f>
        <v>25.891805512361</v>
      </c>
    </row>
    <row r="190" spans="1:30" x14ac:dyDescent="0.2">
      <c r="A190">
        <f t="shared" si="103"/>
        <v>1997</v>
      </c>
      <c r="B190" s="7">
        <f t="shared" ref="B190:Z190" si="134">IF(ISNUMBER(B36),B$159*B36/1000,"")</f>
        <v>11290.84</v>
      </c>
      <c r="C190" s="7">
        <f t="shared" si="134"/>
        <v>715.5</v>
      </c>
      <c r="D190" s="7">
        <f t="shared" si="134"/>
        <v>97.608000000000018</v>
      </c>
      <c r="E190" s="7">
        <f t="shared" si="134"/>
        <v>40.075199999999995</v>
      </c>
      <c r="F190" s="7">
        <f t="shared" si="134"/>
        <v>11855.447999999999</v>
      </c>
      <c r="G190" s="7" t="str">
        <f t="shared" si="134"/>
        <v/>
      </c>
      <c r="H190" s="7" t="str">
        <f t="shared" si="134"/>
        <v/>
      </c>
      <c r="I190" s="7" t="str">
        <f t="shared" si="134"/>
        <v/>
      </c>
      <c r="J190" s="7">
        <f t="shared" si="134"/>
        <v>685.8</v>
      </c>
      <c r="K190" s="7">
        <f t="shared" si="134"/>
        <v>923.15</v>
      </c>
      <c r="L190" s="7">
        <f t="shared" si="134"/>
        <v>43.329599999999992</v>
      </c>
      <c r="M190" s="7">
        <f t="shared" si="134"/>
        <v>3911.6</v>
      </c>
      <c r="N190" s="7">
        <f t="shared" si="134"/>
        <v>60.738000000000007</v>
      </c>
      <c r="O190" s="7">
        <f t="shared" si="134"/>
        <v>128.52000000000001</v>
      </c>
      <c r="P190" s="7">
        <f t="shared" si="134"/>
        <v>55.792799999999993</v>
      </c>
      <c r="Q190" s="7">
        <f t="shared" si="134"/>
        <v>4340.04</v>
      </c>
      <c r="R190" s="7">
        <f t="shared" si="134"/>
        <v>2098.9476</v>
      </c>
      <c r="S190" s="7">
        <f t="shared" si="134"/>
        <v>342.1</v>
      </c>
      <c r="T190" s="7">
        <f t="shared" si="134"/>
        <v>0</v>
      </c>
      <c r="U190" s="7">
        <f t="shared" si="134"/>
        <v>0</v>
      </c>
      <c r="V190" s="7">
        <f t="shared" si="134"/>
        <v>0</v>
      </c>
      <c r="W190" s="7">
        <f t="shared" si="134"/>
        <v>428.4</v>
      </c>
      <c r="X190" s="7">
        <f t="shared" si="134"/>
        <v>33384.5</v>
      </c>
      <c r="Y190" s="7">
        <f t="shared" si="134"/>
        <v>9.9</v>
      </c>
      <c r="Z190" s="7">
        <f t="shared" si="134"/>
        <v>18426.099999999999</v>
      </c>
      <c r="AA190" s="7">
        <f t="shared" si="107"/>
        <v>4101.9274376417234</v>
      </c>
      <c r="AB190" s="7">
        <f t="shared" si="105"/>
        <v>92940.316637641721</v>
      </c>
      <c r="AD190" s="7">
        <f>2205*AB190/area!F36/2.47</f>
        <v>17.722979286570432</v>
      </c>
    </row>
    <row r="191" spans="1:30" x14ac:dyDescent="0.2">
      <c r="A191">
        <f t="shared" si="103"/>
        <v>1998</v>
      </c>
      <c r="B191" s="7">
        <f t="shared" ref="B191:Z191" si="135">IF(ISNUMBER(B37),B$159*B37/1000,"")</f>
        <v>10926.36</v>
      </c>
      <c r="C191" s="7">
        <f t="shared" si="135"/>
        <v>1081.5</v>
      </c>
      <c r="D191" s="7">
        <f t="shared" si="135"/>
        <v>108.56400000000002</v>
      </c>
      <c r="E191" s="7">
        <f t="shared" si="135"/>
        <v>108.4644</v>
      </c>
      <c r="F191" s="7">
        <f t="shared" si="135"/>
        <v>14279.759999999998</v>
      </c>
      <c r="G191" s="7" t="str">
        <f t="shared" si="135"/>
        <v/>
      </c>
      <c r="H191" s="7" t="str">
        <f t="shared" si="135"/>
        <v/>
      </c>
      <c r="I191" s="7" t="str">
        <f t="shared" si="135"/>
        <v/>
      </c>
      <c r="J191" s="7">
        <f t="shared" si="135"/>
        <v>971.55</v>
      </c>
      <c r="K191" s="7">
        <f t="shared" si="135"/>
        <v>1678.32</v>
      </c>
      <c r="L191" s="7">
        <f t="shared" si="135"/>
        <v>131.26319999999998</v>
      </c>
      <c r="M191" s="7">
        <f t="shared" si="135"/>
        <v>3967.7</v>
      </c>
      <c r="N191" s="7">
        <f t="shared" si="135"/>
        <v>67.614000000000004</v>
      </c>
      <c r="O191" s="7">
        <f t="shared" si="135"/>
        <v>64.260000000000005</v>
      </c>
      <c r="P191" s="7">
        <f t="shared" si="135"/>
        <v>30.110399999999998</v>
      </c>
      <c r="Q191" s="7">
        <f t="shared" si="135"/>
        <v>6078.18</v>
      </c>
      <c r="R191" s="7">
        <f t="shared" si="135"/>
        <v>2659.2948000000001</v>
      </c>
      <c r="S191" s="7">
        <f t="shared" si="135"/>
        <v>642.4</v>
      </c>
      <c r="T191" s="7">
        <f t="shared" si="135"/>
        <v>7.4195999999999991</v>
      </c>
      <c r="U191" s="7">
        <f t="shared" si="135"/>
        <v>0</v>
      </c>
      <c r="V191" s="7">
        <f t="shared" si="135"/>
        <v>0</v>
      </c>
      <c r="W191" s="7">
        <f t="shared" si="135"/>
        <v>775.8</v>
      </c>
      <c r="X191" s="7">
        <f t="shared" si="135"/>
        <v>66246.899999999994</v>
      </c>
      <c r="Y191" s="7">
        <f t="shared" si="135"/>
        <v>50.05</v>
      </c>
      <c r="Z191" s="7">
        <f t="shared" si="135"/>
        <v>17708.349999999999</v>
      </c>
      <c r="AA191" s="7">
        <f t="shared" si="107"/>
        <v>4249.8412698412694</v>
      </c>
      <c r="AB191" s="7">
        <f t="shared" si="105"/>
        <v>131833.70166984128</v>
      </c>
      <c r="AD191" s="7">
        <f>2205*AB191/area!F37/2.47</f>
        <v>24.859236418463023</v>
      </c>
    </row>
    <row r="192" spans="1:30" x14ac:dyDescent="0.2">
      <c r="A192">
        <f t="shared" si="103"/>
        <v>1999</v>
      </c>
      <c r="B192" s="7">
        <f t="shared" ref="B192:Z192" si="136">IF(ISNUMBER(B38),B$159*B38/1000,"")</f>
        <v>8139.83</v>
      </c>
      <c r="C192" s="7">
        <f t="shared" si="136"/>
        <v>1824</v>
      </c>
      <c r="D192" s="7">
        <f t="shared" si="136"/>
        <v>86.652000000000015</v>
      </c>
      <c r="E192" s="7">
        <f t="shared" si="136"/>
        <v>33.105599999999995</v>
      </c>
      <c r="F192" s="7">
        <f t="shared" si="136"/>
        <v>13525.775999999998</v>
      </c>
      <c r="G192" s="7" t="str">
        <f t="shared" si="136"/>
        <v/>
      </c>
      <c r="H192" s="7" t="str">
        <f t="shared" si="136"/>
        <v/>
      </c>
      <c r="I192" s="7" t="str">
        <f t="shared" si="136"/>
        <v/>
      </c>
      <c r="J192" s="7">
        <f t="shared" si="136"/>
        <v>1074.5999999999999</v>
      </c>
      <c r="K192" s="7">
        <f t="shared" si="136"/>
        <v>839.16</v>
      </c>
      <c r="L192" s="7">
        <f t="shared" si="136"/>
        <v>82.835999999999984</v>
      </c>
      <c r="M192" s="7">
        <f t="shared" si="136"/>
        <v>2989.8</v>
      </c>
      <c r="N192" s="7">
        <f t="shared" si="136"/>
        <v>100.84800000000001</v>
      </c>
      <c r="O192" s="7">
        <f t="shared" si="136"/>
        <v>70.560000000000016</v>
      </c>
      <c r="P192" s="7">
        <f t="shared" si="136"/>
        <v>16.826400000000003</v>
      </c>
      <c r="Q192" s="7">
        <f t="shared" si="136"/>
        <v>5040.96</v>
      </c>
      <c r="R192" s="7">
        <f t="shared" si="136"/>
        <v>1083.0239999999999</v>
      </c>
      <c r="S192" s="7">
        <f t="shared" si="136"/>
        <v>419.1</v>
      </c>
      <c r="T192" s="7">
        <f t="shared" si="136"/>
        <v>0</v>
      </c>
      <c r="U192" s="7">
        <f t="shared" si="136"/>
        <v>0</v>
      </c>
      <c r="V192" s="7">
        <f t="shared" si="136"/>
        <v>0</v>
      </c>
      <c r="W192" s="7">
        <f t="shared" si="136"/>
        <v>746.1</v>
      </c>
      <c r="X192" s="7">
        <f t="shared" si="136"/>
        <v>72507.5</v>
      </c>
      <c r="Y192" s="7">
        <f t="shared" si="136"/>
        <v>16.5</v>
      </c>
      <c r="Z192" s="7">
        <f t="shared" si="136"/>
        <v>17370.650000000001</v>
      </c>
      <c r="AA192" s="7">
        <f t="shared" si="107"/>
        <v>4096.9387755102043</v>
      </c>
      <c r="AB192" s="7">
        <f t="shared" si="105"/>
        <v>130064.76677551019</v>
      </c>
      <c r="AD192" s="7">
        <f>2205*AB192/area!F38/2.47</f>
        <v>27.175960071969275</v>
      </c>
    </row>
    <row r="193" spans="1:30" x14ac:dyDescent="0.2">
      <c r="A193">
        <f t="shared" si="103"/>
        <v>2000</v>
      </c>
      <c r="B193" s="7">
        <f t="shared" ref="B193:Z193" si="137">IF(ISNUMBER(B39),B$159*B39/1000,"")</f>
        <v>10867.4</v>
      </c>
      <c r="C193" s="7">
        <f t="shared" si="137"/>
        <v>2211</v>
      </c>
      <c r="D193" s="7">
        <f t="shared" si="137"/>
        <v>97.608000000000018</v>
      </c>
      <c r="E193" s="7">
        <f t="shared" si="137"/>
        <v>74.923199999999994</v>
      </c>
      <c r="F193" s="7">
        <f t="shared" si="137"/>
        <v>11783.375999999998</v>
      </c>
      <c r="G193" s="7" t="str">
        <f t="shared" si="137"/>
        <v/>
      </c>
      <c r="H193" s="7" t="str">
        <f t="shared" si="137"/>
        <v/>
      </c>
      <c r="I193" s="7" t="str">
        <f t="shared" si="137"/>
        <v/>
      </c>
      <c r="J193" s="7">
        <f t="shared" si="137"/>
        <v>1188.9000000000001</v>
      </c>
      <c r="K193" s="7">
        <f t="shared" si="137"/>
        <v>1342.73</v>
      </c>
      <c r="L193" s="7">
        <f t="shared" si="137"/>
        <v>196.25759999999997</v>
      </c>
      <c r="M193" s="7">
        <f t="shared" si="137"/>
        <v>2262.6999999999998</v>
      </c>
      <c r="N193" s="7">
        <f t="shared" si="137"/>
        <v>184.506</v>
      </c>
      <c r="O193" s="7">
        <f t="shared" si="137"/>
        <v>115.92000000000002</v>
      </c>
      <c r="P193" s="7">
        <f t="shared" si="137"/>
        <v>29.224799999999998</v>
      </c>
      <c r="Q193" s="7">
        <f t="shared" si="137"/>
        <v>5996.17</v>
      </c>
      <c r="R193" s="7">
        <f t="shared" si="137"/>
        <v>1889.4059999999999</v>
      </c>
      <c r="S193" s="7">
        <f t="shared" si="137"/>
        <v>307.45</v>
      </c>
      <c r="T193" s="7">
        <f t="shared" si="137"/>
        <v>29.678399999999996</v>
      </c>
      <c r="U193" s="7">
        <f t="shared" si="137"/>
        <v>0</v>
      </c>
      <c r="V193" s="7">
        <f t="shared" si="137"/>
        <v>0</v>
      </c>
      <c r="W193" s="7">
        <f t="shared" si="137"/>
        <v>916.2</v>
      </c>
      <c r="X193" s="7">
        <f t="shared" si="137"/>
        <v>65724.800000000003</v>
      </c>
      <c r="Y193" s="7">
        <f t="shared" si="137"/>
        <v>31.9</v>
      </c>
      <c r="Z193" s="7">
        <f t="shared" si="137"/>
        <v>23463</v>
      </c>
      <c r="AA193" s="7">
        <f t="shared" si="107"/>
        <v>4614.5124716553291</v>
      </c>
      <c r="AB193" s="7">
        <f t="shared" si="105"/>
        <v>133327.66247165532</v>
      </c>
      <c r="AD193" s="7">
        <f>2205*AB193/area!F39/2.47</f>
        <v>25.124456333905179</v>
      </c>
    </row>
    <row r="194" spans="1:30" x14ac:dyDescent="0.2">
      <c r="A194">
        <f t="shared" si="103"/>
        <v>2001</v>
      </c>
      <c r="B194" s="7">
        <f t="shared" ref="B194:Z194" si="138">IF(ISNUMBER(B40),B$159*B40/1000,"")</f>
        <v>8271.15</v>
      </c>
      <c r="C194" s="7">
        <f t="shared" si="138"/>
        <v>2397</v>
      </c>
      <c r="D194" s="7">
        <f t="shared" si="138"/>
        <v>124.50000000000001</v>
      </c>
      <c r="E194" s="7">
        <f t="shared" si="138"/>
        <v>49.222799999999992</v>
      </c>
      <c r="F194" s="7">
        <f t="shared" si="138"/>
        <v>8981.2799999999988</v>
      </c>
      <c r="G194" s="7" t="str">
        <f t="shared" si="138"/>
        <v/>
      </c>
      <c r="H194" s="7" t="str">
        <f t="shared" si="138"/>
        <v/>
      </c>
      <c r="I194" s="7" t="str">
        <f t="shared" si="138"/>
        <v/>
      </c>
      <c r="J194" s="7">
        <f t="shared" si="138"/>
        <v>1125.9000000000001</v>
      </c>
      <c r="K194" s="7">
        <f t="shared" si="138"/>
        <v>2013.91</v>
      </c>
      <c r="L194" s="7">
        <f t="shared" si="138"/>
        <v>100.6776</v>
      </c>
      <c r="M194" s="7">
        <f t="shared" si="138"/>
        <v>2193.4</v>
      </c>
      <c r="N194" s="7">
        <f t="shared" si="138"/>
        <v>38.963999999999999</v>
      </c>
      <c r="O194" s="7">
        <f t="shared" si="138"/>
        <v>90.090000000000018</v>
      </c>
      <c r="P194" s="7">
        <f t="shared" si="138"/>
        <v>45.165599999999998</v>
      </c>
      <c r="Q194" s="7">
        <f t="shared" si="138"/>
        <v>4413.2</v>
      </c>
      <c r="R194" s="7">
        <f t="shared" si="138"/>
        <v>1719.8891999999998</v>
      </c>
      <c r="S194" s="7">
        <f t="shared" si="138"/>
        <v>207.35</v>
      </c>
      <c r="T194" s="7">
        <f t="shared" si="138"/>
        <v>19.785599999999999</v>
      </c>
      <c r="U194" s="7">
        <f t="shared" si="138"/>
        <v>734</v>
      </c>
      <c r="V194" s="7">
        <f t="shared" si="138"/>
        <v>0</v>
      </c>
      <c r="W194" s="7">
        <f t="shared" si="138"/>
        <v>836.1</v>
      </c>
      <c r="X194" s="7">
        <f t="shared" si="138"/>
        <v>71985.399999999994</v>
      </c>
      <c r="Y194" s="7">
        <f t="shared" si="138"/>
        <v>12.1</v>
      </c>
      <c r="Z194" s="7">
        <f t="shared" si="138"/>
        <v>18868.3</v>
      </c>
      <c r="AA194" s="7">
        <f t="shared" si="107"/>
        <v>4354.1043083900222</v>
      </c>
      <c r="AB194" s="7">
        <f t="shared" si="105"/>
        <v>128581.48910839003</v>
      </c>
      <c r="AD194" s="7">
        <f>2205*AB194/area!F40/2.47</f>
        <v>25.076802266603494</v>
      </c>
    </row>
    <row r="195" spans="1:30" x14ac:dyDescent="0.2">
      <c r="A195">
        <f t="shared" si="103"/>
        <v>2002</v>
      </c>
      <c r="B195" s="7">
        <f t="shared" ref="B195:Z195" si="139">IF(ISNUMBER(B41),B$159*B41/1000,"")</f>
        <v>7877.19</v>
      </c>
      <c r="C195" s="7">
        <f t="shared" si="139"/>
        <v>3469.5</v>
      </c>
      <c r="D195" s="7">
        <f t="shared" si="139"/>
        <v>70.715999999999994</v>
      </c>
      <c r="E195" s="7">
        <f t="shared" si="139"/>
        <v>142.44119999999998</v>
      </c>
      <c r="F195" s="7">
        <f t="shared" si="139"/>
        <v>11495.879999999997</v>
      </c>
      <c r="G195" s="7" t="str">
        <f t="shared" si="139"/>
        <v/>
      </c>
      <c r="H195" s="7" t="str">
        <f t="shared" si="139"/>
        <v/>
      </c>
      <c r="I195" s="7" t="str">
        <f t="shared" si="139"/>
        <v/>
      </c>
      <c r="J195" s="7">
        <f t="shared" si="139"/>
        <v>1657.35</v>
      </c>
      <c r="K195" s="7">
        <f t="shared" si="139"/>
        <v>1342.73</v>
      </c>
      <c r="L195" s="7">
        <f t="shared" si="139"/>
        <v>107.04959999999997</v>
      </c>
      <c r="M195" s="7">
        <f t="shared" si="139"/>
        <v>2360.6</v>
      </c>
      <c r="N195" s="7">
        <f t="shared" si="139"/>
        <v>0</v>
      </c>
      <c r="O195" s="7">
        <f t="shared" si="139"/>
        <v>128.52000000000001</v>
      </c>
      <c r="P195" s="7">
        <f t="shared" si="139"/>
        <v>88.56</v>
      </c>
      <c r="Q195" s="7">
        <f t="shared" si="139"/>
        <v>6005.61</v>
      </c>
      <c r="R195" s="7">
        <f t="shared" si="139"/>
        <v>2082.4668000000001</v>
      </c>
      <c r="S195" s="7">
        <f t="shared" si="139"/>
        <v>209.55</v>
      </c>
      <c r="T195" s="7">
        <f t="shared" si="139"/>
        <v>4.1219999999999999</v>
      </c>
      <c r="U195" s="7">
        <f t="shared" si="139"/>
        <v>2178</v>
      </c>
      <c r="V195" s="7">
        <f t="shared" si="139"/>
        <v>0</v>
      </c>
      <c r="W195" s="7">
        <f t="shared" si="139"/>
        <v>1224.9000000000001</v>
      </c>
      <c r="X195" s="7">
        <f t="shared" si="139"/>
        <v>50075.6</v>
      </c>
      <c r="Y195" s="7">
        <f t="shared" si="139"/>
        <v>13.75</v>
      </c>
      <c r="Z195" s="7">
        <f t="shared" si="139"/>
        <v>18288.599999999999</v>
      </c>
      <c r="AA195" s="7">
        <f t="shared" si="107"/>
        <v>4609.5238095238101</v>
      </c>
      <c r="AB195" s="7">
        <f t="shared" si="105"/>
        <v>113432.65940952383</v>
      </c>
      <c r="AD195" s="7">
        <f>2205*AB195/area!F41/2.47</f>
        <v>22.07076649386007</v>
      </c>
    </row>
    <row r="196" spans="1:30" x14ac:dyDescent="0.2">
      <c r="A196">
        <f t="shared" si="103"/>
        <v>2003</v>
      </c>
      <c r="B196" s="7">
        <f t="shared" ref="B196:Z196" si="140">IF(ISNUMBER(B42),B$159*B42/1000,"")</f>
        <v>8825.24</v>
      </c>
      <c r="C196" s="7">
        <f t="shared" si="140"/>
        <v>2482.5</v>
      </c>
      <c r="D196" s="7">
        <f t="shared" si="140"/>
        <v>53.784000000000006</v>
      </c>
      <c r="E196" s="7">
        <f t="shared" si="140"/>
        <v>138.52079999999998</v>
      </c>
      <c r="F196" s="7">
        <f t="shared" si="140"/>
        <v>14010.479999999998</v>
      </c>
      <c r="G196" s="7" t="str">
        <f t="shared" si="140"/>
        <v/>
      </c>
      <c r="H196" s="7" t="str">
        <f t="shared" si="140"/>
        <v/>
      </c>
      <c r="I196" s="7" t="str">
        <f t="shared" si="140"/>
        <v/>
      </c>
      <c r="J196" s="7">
        <f t="shared" si="140"/>
        <v>2228.85</v>
      </c>
      <c r="K196" s="7">
        <f t="shared" si="140"/>
        <v>2349.5</v>
      </c>
      <c r="L196" s="7">
        <f t="shared" si="140"/>
        <v>84.110399999999984</v>
      </c>
      <c r="M196" s="7">
        <f t="shared" si="140"/>
        <v>2151.6</v>
      </c>
      <c r="N196" s="7">
        <f t="shared" si="140"/>
        <v>30.942000000000004</v>
      </c>
      <c r="O196" s="7">
        <f t="shared" si="140"/>
        <v>51.660000000000011</v>
      </c>
      <c r="P196" s="7">
        <f t="shared" si="140"/>
        <v>92.102399999999989</v>
      </c>
      <c r="Q196" s="7">
        <f t="shared" si="140"/>
        <v>6096.47</v>
      </c>
      <c r="R196" s="7">
        <f t="shared" si="140"/>
        <v>1617.4728</v>
      </c>
      <c r="S196" s="7">
        <f t="shared" si="140"/>
        <v>279.39999999999998</v>
      </c>
      <c r="T196" s="7">
        <f t="shared" si="140"/>
        <v>0</v>
      </c>
      <c r="U196" s="7">
        <f t="shared" si="140"/>
        <v>2994</v>
      </c>
      <c r="V196" s="7">
        <f t="shared" si="140"/>
        <v>0</v>
      </c>
      <c r="W196" s="7">
        <f t="shared" si="140"/>
        <v>1122.3</v>
      </c>
      <c r="X196" s="7">
        <f t="shared" si="140"/>
        <v>52164</v>
      </c>
      <c r="Y196" s="7">
        <f t="shared" si="140"/>
        <v>20.9</v>
      </c>
      <c r="Z196" s="7">
        <f t="shared" si="140"/>
        <v>21696.400000000001</v>
      </c>
      <c r="AA196" s="7">
        <f t="shared" si="107"/>
        <v>6202.902494331066</v>
      </c>
      <c r="AB196" s="7">
        <f t="shared" si="105"/>
        <v>124693.13489433107</v>
      </c>
      <c r="AD196" s="7">
        <f>2205*AB196/area!F42/2.47</f>
        <v>23.685699812886952</v>
      </c>
    </row>
    <row r="197" spans="1:30" x14ac:dyDescent="0.2">
      <c r="A197">
        <f t="shared" si="103"/>
        <v>2004</v>
      </c>
      <c r="B197" s="7">
        <f t="shared" ref="B197:Z197" si="141">IF(ISNUMBER(B43),B$159*B43/1000,"")</f>
        <v>8562.6</v>
      </c>
      <c r="C197" s="7">
        <f t="shared" si="141"/>
        <v>577.5</v>
      </c>
      <c r="D197" s="7">
        <f t="shared" si="141"/>
        <v>14.940000000000001</v>
      </c>
      <c r="E197" s="7">
        <f t="shared" si="141"/>
        <v>49.6584</v>
      </c>
      <c r="F197" s="7">
        <f t="shared" si="141"/>
        <v>13830.695999999998</v>
      </c>
      <c r="G197" s="7" t="str">
        <f t="shared" si="141"/>
        <v/>
      </c>
      <c r="H197" s="7" t="str">
        <f t="shared" si="141"/>
        <v/>
      </c>
      <c r="I197" s="7" t="str">
        <f t="shared" si="141"/>
        <v/>
      </c>
      <c r="J197" s="7">
        <f t="shared" si="141"/>
        <v>80.099999999999994</v>
      </c>
      <c r="K197" s="7">
        <f t="shared" si="141"/>
        <v>2517.48</v>
      </c>
      <c r="L197" s="7">
        <f t="shared" si="141"/>
        <v>119.79359999999998</v>
      </c>
      <c r="M197" s="7">
        <f t="shared" si="141"/>
        <v>1453.1</v>
      </c>
      <c r="N197" s="7">
        <f t="shared" si="141"/>
        <v>20.628</v>
      </c>
      <c r="O197" s="7">
        <f t="shared" si="141"/>
        <v>38.430000000000007</v>
      </c>
      <c r="P197" s="7">
        <f t="shared" si="141"/>
        <v>23.911200000000001</v>
      </c>
      <c r="Q197" s="7">
        <f t="shared" si="141"/>
        <v>5250.41</v>
      </c>
      <c r="R197" s="7">
        <f t="shared" si="141"/>
        <v>1883.52</v>
      </c>
      <c r="S197" s="7">
        <f t="shared" si="141"/>
        <v>475.2</v>
      </c>
      <c r="T197" s="7">
        <f t="shared" si="141"/>
        <v>0</v>
      </c>
      <c r="U197" s="7">
        <f t="shared" si="141"/>
        <v>816</v>
      </c>
      <c r="V197" s="7">
        <f t="shared" si="141"/>
        <v>0</v>
      </c>
      <c r="W197" s="7">
        <f t="shared" si="141"/>
        <v>396</v>
      </c>
      <c r="X197" s="7">
        <f t="shared" si="141"/>
        <v>80332.100000000006</v>
      </c>
      <c r="Y197" s="7">
        <f t="shared" si="141"/>
        <v>41.8</v>
      </c>
      <c r="Z197" s="7">
        <f t="shared" si="141"/>
        <v>20390.150000000001</v>
      </c>
      <c r="AA197" s="7">
        <f t="shared" si="107"/>
        <v>5683.3333333333339</v>
      </c>
      <c r="AB197" s="7">
        <f t="shared" si="105"/>
        <v>142557.35053333335</v>
      </c>
      <c r="AD197" s="7">
        <f>2205*AB197/area!F43/2.47</f>
        <v>30.466501018509337</v>
      </c>
    </row>
    <row r="198" spans="1:30" x14ac:dyDescent="0.2">
      <c r="A198">
        <f t="shared" si="103"/>
        <v>2005</v>
      </c>
      <c r="B198" s="7">
        <f t="shared" ref="B198:Z198" si="142">IF(ISNUMBER(B44),B$159*B44/1000,"")</f>
        <v>4040.77</v>
      </c>
      <c r="C198" s="7">
        <f t="shared" si="142"/>
        <v>861</v>
      </c>
      <c r="D198" s="7">
        <f t="shared" si="142"/>
        <v>45.81600000000001</v>
      </c>
      <c r="E198" s="7">
        <f t="shared" si="142"/>
        <v>34.412399999999998</v>
      </c>
      <c r="F198" s="7">
        <f t="shared" si="142"/>
        <v>9987.119999999999</v>
      </c>
      <c r="G198" s="7" t="str">
        <f t="shared" si="142"/>
        <v/>
      </c>
      <c r="H198" s="7" t="str">
        <f t="shared" si="142"/>
        <v/>
      </c>
      <c r="I198" s="7" t="str">
        <f t="shared" si="142"/>
        <v/>
      </c>
      <c r="J198" s="7">
        <f t="shared" si="142"/>
        <v>823.05</v>
      </c>
      <c r="K198" s="7">
        <f t="shared" si="142"/>
        <v>2013.91</v>
      </c>
      <c r="L198" s="7">
        <f t="shared" si="142"/>
        <v>61.171199999999992</v>
      </c>
      <c r="M198" s="7">
        <f t="shared" si="142"/>
        <v>1592.8</v>
      </c>
      <c r="N198" s="7">
        <f t="shared" si="142"/>
        <v>0</v>
      </c>
      <c r="O198" s="7">
        <f t="shared" si="142"/>
        <v>11.970000000000002</v>
      </c>
      <c r="P198" s="7">
        <f t="shared" si="142"/>
        <v>0</v>
      </c>
      <c r="Q198" s="7">
        <f t="shared" si="142"/>
        <v>2600.13</v>
      </c>
      <c r="R198" s="7">
        <f t="shared" si="142"/>
        <v>669.82680000000005</v>
      </c>
      <c r="S198" s="7">
        <f t="shared" si="142"/>
        <v>209.55</v>
      </c>
      <c r="T198" s="7">
        <f t="shared" si="142"/>
        <v>0</v>
      </c>
      <c r="U198" s="7">
        <f t="shared" si="142"/>
        <v>1116</v>
      </c>
      <c r="V198" s="7">
        <f t="shared" si="142"/>
        <v>0</v>
      </c>
      <c r="W198" s="7">
        <f t="shared" si="142"/>
        <v>654.29999999999995</v>
      </c>
      <c r="X198" s="7">
        <f t="shared" si="142"/>
        <v>78765.8</v>
      </c>
      <c r="Y198" s="7">
        <f t="shared" si="142"/>
        <v>6.05</v>
      </c>
      <c r="Z198" s="7">
        <f t="shared" si="142"/>
        <v>13021.8</v>
      </c>
      <c r="AA198" s="7">
        <f t="shared" si="107"/>
        <v>3980.9523809523807</v>
      </c>
      <c r="AB198" s="7">
        <f t="shared" si="105"/>
        <v>120496.4287809524</v>
      </c>
      <c r="AD198" s="7">
        <f>2205*AB198/area!F44/2.47</f>
        <v>28.170719353970838</v>
      </c>
    </row>
    <row r="199" spans="1:30" x14ac:dyDescent="0.2">
      <c r="A199">
        <f t="shared" si="103"/>
        <v>2006</v>
      </c>
      <c r="B199" s="7">
        <f t="shared" ref="B199:Z199" si="143">IF(ISNUMBER(B45),B$159*B45/1000,"")</f>
        <v>6936.51</v>
      </c>
      <c r="C199" s="7">
        <f t="shared" si="143"/>
        <v>2299.5</v>
      </c>
      <c r="D199" s="7">
        <f t="shared" si="143"/>
        <v>73.703999999999994</v>
      </c>
      <c r="E199" s="7">
        <f t="shared" si="143"/>
        <v>17.423999999999999</v>
      </c>
      <c r="F199" s="7">
        <f t="shared" si="143"/>
        <v>14459.543999999998</v>
      </c>
      <c r="G199" s="7" t="str">
        <f t="shared" si="143"/>
        <v/>
      </c>
      <c r="H199" s="7" t="str">
        <f t="shared" si="143"/>
        <v/>
      </c>
      <c r="I199" s="7" t="str">
        <f t="shared" si="143"/>
        <v/>
      </c>
      <c r="J199" s="7">
        <f t="shared" si="143"/>
        <v>1708.65</v>
      </c>
      <c r="K199" s="7">
        <f t="shared" si="143"/>
        <v>3809.89</v>
      </c>
      <c r="L199" s="7">
        <f t="shared" si="143"/>
        <v>121.06799999999998</v>
      </c>
      <c r="M199" s="7">
        <f t="shared" si="143"/>
        <v>2123</v>
      </c>
      <c r="N199" s="7">
        <f t="shared" si="143"/>
        <v>0</v>
      </c>
      <c r="O199" s="7">
        <f t="shared" si="143"/>
        <v>90.090000000000018</v>
      </c>
      <c r="P199" s="7">
        <f t="shared" si="143"/>
        <v>0</v>
      </c>
      <c r="Q199" s="7">
        <f t="shared" si="143"/>
        <v>5707.66</v>
      </c>
      <c r="R199" s="7">
        <f t="shared" si="143"/>
        <v>1218.402</v>
      </c>
      <c r="S199" s="7">
        <f t="shared" si="143"/>
        <v>475.2</v>
      </c>
      <c r="T199" s="7">
        <f t="shared" si="143"/>
        <v>0</v>
      </c>
      <c r="U199" s="7">
        <f t="shared" si="143"/>
        <v>5046</v>
      </c>
      <c r="V199" s="7">
        <f t="shared" si="143"/>
        <v>0</v>
      </c>
      <c r="W199" s="7">
        <f t="shared" si="143"/>
        <v>1415.7</v>
      </c>
      <c r="X199" s="7">
        <f t="shared" si="143"/>
        <v>80332.100000000006</v>
      </c>
      <c r="Y199" s="7">
        <f t="shared" si="143"/>
        <v>0</v>
      </c>
      <c r="Z199" s="7">
        <f t="shared" si="143"/>
        <v>20871.95</v>
      </c>
      <c r="AA199" s="7">
        <f t="shared" si="107"/>
        <v>5360.8163265306121</v>
      </c>
      <c r="AB199" s="7">
        <f t="shared" si="105"/>
        <v>152067.20832653064</v>
      </c>
      <c r="AD199" s="7">
        <f>2205*AB199/area!F45/2.47</f>
        <v>29.609121531021515</v>
      </c>
    </row>
    <row r="200" spans="1:30" x14ac:dyDescent="0.2">
      <c r="A200">
        <f t="shared" si="103"/>
        <v>2007</v>
      </c>
      <c r="B200" s="7">
        <f t="shared" ref="B200:Z200" si="144">IF(ISNUMBER(B46),B$159*B46/1000,"")</f>
        <v>8008.51</v>
      </c>
      <c r="C200" s="7">
        <f t="shared" si="144"/>
        <v>1531.5</v>
      </c>
      <c r="D200" s="7">
        <f t="shared" si="144"/>
        <v>45.81600000000001</v>
      </c>
      <c r="E200" s="7">
        <f t="shared" si="144"/>
        <v>29.620799999999999</v>
      </c>
      <c r="F200" s="7">
        <f t="shared" si="144"/>
        <v>15447.167999999998</v>
      </c>
      <c r="G200" s="7" t="str">
        <f t="shared" si="144"/>
        <v/>
      </c>
      <c r="H200" s="7" t="str">
        <f t="shared" si="144"/>
        <v/>
      </c>
      <c r="I200" s="7" t="str">
        <f t="shared" si="144"/>
        <v/>
      </c>
      <c r="J200" s="7">
        <f t="shared" si="144"/>
        <v>2220.75</v>
      </c>
      <c r="K200" s="7">
        <f t="shared" si="144"/>
        <v>3021.05</v>
      </c>
      <c r="L200" s="7">
        <f t="shared" si="144"/>
        <v>98.128799999999984</v>
      </c>
      <c r="M200" s="7">
        <f t="shared" si="144"/>
        <v>1159.4000000000001</v>
      </c>
      <c r="N200" s="7">
        <f t="shared" si="144"/>
        <v>0</v>
      </c>
      <c r="O200" s="7">
        <f t="shared" si="144"/>
        <v>27.090000000000003</v>
      </c>
      <c r="P200" s="7">
        <f t="shared" si="144"/>
        <v>0</v>
      </c>
      <c r="Q200" s="7">
        <f t="shared" si="144"/>
        <v>7106.55</v>
      </c>
      <c r="R200" s="7">
        <f t="shared" si="144"/>
        <v>1150.1244000000002</v>
      </c>
      <c r="S200" s="7">
        <f t="shared" si="144"/>
        <v>400.95</v>
      </c>
      <c r="T200" s="7">
        <f t="shared" si="144"/>
        <v>0</v>
      </c>
      <c r="U200" s="7">
        <f t="shared" si="144"/>
        <v>4056</v>
      </c>
      <c r="V200" s="7">
        <f t="shared" si="144"/>
        <v>0</v>
      </c>
      <c r="W200" s="7">
        <f t="shared" si="144"/>
        <v>1078.2</v>
      </c>
      <c r="X200" s="7">
        <f t="shared" si="144"/>
        <v>77618.100000000006</v>
      </c>
      <c r="Y200" s="7">
        <f t="shared" si="144"/>
        <v>0</v>
      </c>
      <c r="Z200" s="7">
        <f t="shared" si="144"/>
        <v>17662.7</v>
      </c>
      <c r="AA200" s="7">
        <f t="shared" si="107"/>
        <v>5901.5873015873012</v>
      </c>
      <c r="AB200" s="7">
        <f t="shared" si="105"/>
        <v>146563.2453015873</v>
      </c>
      <c r="AD200" s="7">
        <f>2205*AB200/area!F46/2.47</f>
        <v>28.337905303685314</v>
      </c>
    </row>
    <row r="201" spans="1:30" x14ac:dyDescent="0.2">
      <c r="A201">
        <f t="shared" si="103"/>
        <v>2008</v>
      </c>
      <c r="B201" s="7">
        <f t="shared" ref="B201:Z201" si="145">IF(ISNUMBER(B47),B$159*B47/1000,"")</f>
        <v>7512.71</v>
      </c>
      <c r="C201" s="7">
        <f t="shared" si="145"/>
        <v>1378.5</v>
      </c>
      <c r="D201" s="7">
        <f t="shared" si="145"/>
        <v>0</v>
      </c>
      <c r="E201" s="7">
        <f t="shared" si="145"/>
        <v>45.302399999999999</v>
      </c>
      <c r="F201" s="7">
        <f t="shared" si="145"/>
        <v>20405.087999999996</v>
      </c>
      <c r="G201" s="7" t="str">
        <f t="shared" si="145"/>
        <v/>
      </c>
      <c r="H201" s="7" t="str">
        <f t="shared" si="145"/>
        <v/>
      </c>
      <c r="I201" s="7" t="str">
        <f t="shared" si="145"/>
        <v/>
      </c>
      <c r="J201" s="7">
        <f t="shared" si="145"/>
        <v>2131.65</v>
      </c>
      <c r="K201" s="7">
        <f t="shared" si="145"/>
        <v>4229.47</v>
      </c>
      <c r="L201" s="7">
        <f t="shared" si="145"/>
        <v>0</v>
      </c>
      <c r="M201" s="7">
        <f t="shared" si="145"/>
        <v>1774.3</v>
      </c>
      <c r="N201" s="7">
        <f t="shared" si="145"/>
        <v>0</v>
      </c>
      <c r="O201" s="7">
        <f t="shared" si="145"/>
        <v>32.760000000000005</v>
      </c>
      <c r="P201" s="7">
        <f t="shared" si="145"/>
        <v>0</v>
      </c>
      <c r="Q201" s="7">
        <f t="shared" si="145"/>
        <v>6587.94</v>
      </c>
      <c r="R201" s="7">
        <f t="shared" si="145"/>
        <v>1265.49</v>
      </c>
      <c r="S201" s="7">
        <f t="shared" si="145"/>
        <v>460.9</v>
      </c>
      <c r="T201" s="7">
        <f t="shared" si="145"/>
        <v>0</v>
      </c>
      <c r="U201" s="7">
        <f t="shared" si="145"/>
        <v>4844</v>
      </c>
      <c r="V201" s="7">
        <f t="shared" si="145"/>
        <v>0</v>
      </c>
      <c r="W201" s="7">
        <f t="shared" si="145"/>
        <v>950.4</v>
      </c>
      <c r="X201" s="7">
        <f t="shared" si="145"/>
        <v>72820.3</v>
      </c>
      <c r="Y201" s="7">
        <f t="shared" si="145"/>
        <v>0</v>
      </c>
      <c r="Z201" s="7">
        <f t="shared" si="145"/>
        <v>23544.95</v>
      </c>
      <c r="AA201" s="7">
        <f t="shared" si="107"/>
        <v>5657.1428571428569</v>
      </c>
      <c r="AB201" s="7">
        <f t="shared" si="105"/>
        <v>153640.9032571429</v>
      </c>
      <c r="AD201" s="7">
        <f>2205*AB201/area!F47/2.47</f>
        <v>30.657316452843396</v>
      </c>
    </row>
    <row r="202" spans="1:30" x14ac:dyDescent="0.2">
      <c r="A202">
        <f t="shared" si="103"/>
        <v>2009</v>
      </c>
      <c r="B202" s="7">
        <f t="shared" ref="B202:Z202" si="146">IF(ISNUMBER(B48),B$159*B48/1000,"")</f>
        <v>6418.6</v>
      </c>
      <c r="C202" s="7">
        <f t="shared" si="146"/>
        <v>1269</v>
      </c>
      <c r="D202" s="7">
        <f t="shared" si="146"/>
        <v>0</v>
      </c>
      <c r="E202" s="7">
        <f t="shared" si="146"/>
        <v>37.897199999999998</v>
      </c>
      <c r="F202" s="7">
        <f t="shared" si="146"/>
        <v>22902.263999999996</v>
      </c>
      <c r="G202" s="7" t="str">
        <f t="shared" si="146"/>
        <v/>
      </c>
      <c r="H202" s="7" t="str">
        <f t="shared" si="146"/>
        <v/>
      </c>
      <c r="I202" s="7" t="str">
        <f t="shared" si="146"/>
        <v/>
      </c>
      <c r="J202" s="7">
        <f t="shared" si="146"/>
        <v>1634.4</v>
      </c>
      <c r="K202" s="7">
        <f t="shared" si="146"/>
        <v>3994.15</v>
      </c>
      <c r="L202" s="7">
        <f t="shared" si="146"/>
        <v>0</v>
      </c>
      <c r="M202" s="7">
        <f t="shared" si="146"/>
        <v>1955.8</v>
      </c>
      <c r="N202" s="7">
        <f t="shared" si="146"/>
        <v>0</v>
      </c>
      <c r="O202" s="7">
        <f t="shared" si="146"/>
        <v>20.160000000000004</v>
      </c>
      <c r="P202" s="7">
        <f t="shared" si="146"/>
        <v>0</v>
      </c>
      <c r="Q202" s="7">
        <f t="shared" si="146"/>
        <v>4549.49</v>
      </c>
      <c r="R202" s="7">
        <f t="shared" si="146"/>
        <v>1177.2</v>
      </c>
      <c r="S202" s="7">
        <f t="shared" si="146"/>
        <v>545.04999999999995</v>
      </c>
      <c r="T202" s="7">
        <f t="shared" si="146"/>
        <v>0</v>
      </c>
      <c r="U202" s="7">
        <f t="shared" si="146"/>
        <v>6422</v>
      </c>
      <c r="V202" s="7">
        <f t="shared" si="146"/>
        <v>0</v>
      </c>
      <c r="W202" s="7">
        <f t="shared" si="146"/>
        <v>917.1</v>
      </c>
      <c r="X202" s="7">
        <f t="shared" si="146"/>
        <v>69899.3</v>
      </c>
      <c r="Y202" s="7">
        <f t="shared" si="146"/>
        <v>0</v>
      </c>
      <c r="Z202" s="7">
        <f t="shared" si="146"/>
        <v>22796.95</v>
      </c>
      <c r="AA202" s="7">
        <f t="shared" si="107"/>
        <v>5412.6984126984125</v>
      </c>
      <c r="AB202" s="7">
        <f t="shared" si="105"/>
        <v>149952.05961269842</v>
      </c>
      <c r="AD202" s="7">
        <f>2205*AB202/area!F48/2.47</f>
        <v>30.576791197880681</v>
      </c>
    </row>
    <row r="203" spans="1:30" x14ac:dyDescent="0.2">
      <c r="A203">
        <v>2010</v>
      </c>
      <c r="B203" s="7">
        <f t="shared" ref="B203:Z203" si="147">IF(ISNUMBER(B49),B$159*B49/1000,"")</f>
        <v>3267.59</v>
      </c>
      <c r="C203" s="7">
        <f t="shared" si="147"/>
        <v>1146</v>
      </c>
      <c r="D203" s="7">
        <f t="shared" si="147"/>
        <v>0</v>
      </c>
      <c r="E203" s="7">
        <f t="shared" si="147"/>
        <v>44.866799999999998</v>
      </c>
      <c r="F203" s="7">
        <f t="shared" si="147"/>
        <v>17549.135999999995</v>
      </c>
      <c r="G203" s="7" t="str">
        <f t="shared" si="147"/>
        <v/>
      </c>
      <c r="H203" s="7" t="str">
        <f t="shared" si="147"/>
        <v/>
      </c>
      <c r="I203" s="7" t="str">
        <f t="shared" si="147"/>
        <v/>
      </c>
      <c r="J203" s="7">
        <f t="shared" si="147"/>
        <v>2160.4499999999998</v>
      </c>
      <c r="K203" s="7">
        <f t="shared" si="147"/>
        <v>2081.25</v>
      </c>
      <c r="L203" s="7">
        <f t="shared" si="147"/>
        <v>0</v>
      </c>
      <c r="M203" s="7">
        <f t="shared" si="147"/>
        <v>844.8</v>
      </c>
      <c r="N203" s="7">
        <f t="shared" si="147"/>
        <v>0</v>
      </c>
      <c r="O203" s="7">
        <f t="shared" si="147"/>
        <v>21.420000000000005</v>
      </c>
      <c r="P203" s="7">
        <f t="shared" si="147"/>
        <v>0</v>
      </c>
      <c r="Q203" s="7">
        <f t="shared" si="147"/>
        <v>3639.71</v>
      </c>
      <c r="R203" s="7">
        <f t="shared" si="147"/>
        <v>736.92720000000008</v>
      </c>
      <c r="S203" s="7">
        <f t="shared" si="147"/>
        <v>321.2</v>
      </c>
      <c r="T203" s="7">
        <f t="shared" si="147"/>
        <v>0</v>
      </c>
      <c r="U203" s="7">
        <f t="shared" si="147"/>
        <v>8708</v>
      </c>
      <c r="V203" s="7">
        <f t="shared" si="147"/>
        <v>0</v>
      </c>
      <c r="W203" s="7">
        <f t="shared" si="147"/>
        <v>608.4</v>
      </c>
      <c r="X203" s="7">
        <f t="shared" si="147"/>
        <v>69899.3</v>
      </c>
      <c r="Y203" s="7">
        <f t="shared" si="147"/>
        <v>0</v>
      </c>
      <c r="Z203" s="7">
        <f t="shared" si="147"/>
        <v>17879.95</v>
      </c>
      <c r="AA203" s="7">
        <f t="shared" si="107"/>
        <v>4749.2063492063489</v>
      </c>
      <c r="AB203" s="7">
        <f t="shared" si="105"/>
        <v>133658.20634920633</v>
      </c>
      <c r="AD203" s="7">
        <f>2205*AB203/area!F49/2.47</f>
        <v>29.329382651114521</v>
      </c>
    </row>
    <row r="204" spans="1:30" x14ac:dyDescent="0.2">
      <c r="A204">
        <v>2011</v>
      </c>
      <c r="B204" s="7">
        <f t="shared" ref="B204:Z204" si="148">IF(ISNUMBER(B50),B$159*B50/1000,"")</f>
        <v>1750.71</v>
      </c>
      <c r="C204" s="7">
        <f t="shared" si="148"/>
        <v>619.5</v>
      </c>
      <c r="D204" s="7">
        <f t="shared" si="148"/>
        <v>0</v>
      </c>
      <c r="E204" s="7">
        <f t="shared" si="148"/>
        <v>0</v>
      </c>
      <c r="F204" s="7">
        <f t="shared" si="148"/>
        <v>13830.695999999998</v>
      </c>
      <c r="G204" s="7" t="str">
        <f t="shared" si="148"/>
        <v/>
      </c>
      <c r="H204" s="7" t="str">
        <f t="shared" si="148"/>
        <v/>
      </c>
      <c r="I204" s="7" t="str">
        <f t="shared" si="148"/>
        <v/>
      </c>
      <c r="J204" s="7">
        <f t="shared" si="148"/>
        <v>1863</v>
      </c>
      <c r="K204" s="7">
        <f t="shared" si="148"/>
        <v>1879.6</v>
      </c>
      <c r="L204" s="7">
        <f t="shared" si="148"/>
        <v>0</v>
      </c>
      <c r="M204" s="7">
        <f t="shared" si="148"/>
        <v>600.6</v>
      </c>
      <c r="N204" s="7">
        <f t="shared" si="148"/>
        <v>0</v>
      </c>
      <c r="O204" s="7">
        <f t="shared" si="148"/>
        <v>0</v>
      </c>
      <c r="P204" s="7">
        <f t="shared" si="148"/>
        <v>0</v>
      </c>
      <c r="Q204" s="7">
        <f t="shared" si="148"/>
        <v>2547.62</v>
      </c>
      <c r="R204" s="7">
        <f t="shared" si="148"/>
        <v>297.83160000000004</v>
      </c>
      <c r="S204" s="7">
        <f t="shared" si="148"/>
        <v>328.35</v>
      </c>
      <c r="T204" s="7">
        <f t="shared" si="148"/>
        <v>0</v>
      </c>
      <c r="U204" s="7">
        <f t="shared" si="148"/>
        <v>8274</v>
      </c>
      <c r="V204" s="7">
        <f t="shared" si="148"/>
        <v>0</v>
      </c>
      <c r="W204" s="7">
        <f t="shared" si="148"/>
        <v>178.2</v>
      </c>
      <c r="X204" s="7">
        <f t="shared" si="148"/>
        <v>67813.2</v>
      </c>
      <c r="Y204" s="7">
        <f t="shared" si="148"/>
        <v>0</v>
      </c>
      <c r="Z204" s="7">
        <f t="shared" si="148"/>
        <v>12258.95</v>
      </c>
      <c r="AA204" s="7">
        <f t="shared" si="107"/>
        <v>4365.0793650793648</v>
      </c>
      <c r="AB204" s="7">
        <f t="shared" si="105"/>
        <v>116607.33696507936</v>
      </c>
      <c r="AD204" s="7">
        <f>2205*AB204/area!F50/2.47</f>
        <v>30.603856520020503</v>
      </c>
    </row>
    <row r="205" spans="1:30" x14ac:dyDescent="0.2">
      <c r="A205">
        <v>2012</v>
      </c>
      <c r="B205" s="7">
        <f t="shared" ref="B205:Z205" si="149">IF(ISNUMBER(B51),B$159*B51/1000,"")</f>
        <v>4142.6099999999997</v>
      </c>
      <c r="C205" s="7">
        <f t="shared" si="149"/>
        <v>1677</v>
      </c>
      <c r="D205" s="7">
        <f t="shared" si="149"/>
        <v>0</v>
      </c>
      <c r="E205" s="7">
        <f t="shared" si="149"/>
        <v>0</v>
      </c>
      <c r="F205" s="7">
        <f t="shared" si="149"/>
        <v>16632.791999999998</v>
      </c>
      <c r="G205" s="7" t="str">
        <f t="shared" si="149"/>
        <v/>
      </c>
      <c r="H205" s="7" t="str">
        <f t="shared" si="149"/>
        <v/>
      </c>
      <c r="I205" s="7" t="str">
        <f t="shared" si="149"/>
        <v/>
      </c>
      <c r="J205" s="7">
        <f t="shared" si="149"/>
        <v>3669.3</v>
      </c>
      <c r="K205" s="7">
        <f t="shared" si="149"/>
        <v>3692.23</v>
      </c>
      <c r="L205" s="7">
        <f t="shared" si="149"/>
        <v>0</v>
      </c>
      <c r="M205" s="7">
        <f t="shared" si="149"/>
        <v>726</v>
      </c>
      <c r="N205" s="7">
        <f t="shared" si="149"/>
        <v>0</v>
      </c>
      <c r="O205" s="7">
        <f t="shared" si="149"/>
        <v>10.710000000000003</v>
      </c>
      <c r="P205" s="7">
        <f t="shared" si="149"/>
        <v>0</v>
      </c>
      <c r="Q205" s="7">
        <f t="shared" si="149"/>
        <v>3548.85</v>
      </c>
      <c r="R205" s="7">
        <f t="shared" si="149"/>
        <v>753.40800000000002</v>
      </c>
      <c r="S205" s="7">
        <f t="shared" si="149"/>
        <v>684.75</v>
      </c>
      <c r="T205" s="7">
        <f t="shared" si="149"/>
        <v>0</v>
      </c>
      <c r="U205" s="7">
        <f t="shared" si="149"/>
        <v>15404</v>
      </c>
      <c r="V205" s="7">
        <f t="shared" si="149"/>
        <v>0</v>
      </c>
      <c r="W205" s="7">
        <f t="shared" si="149"/>
        <v>782.1</v>
      </c>
      <c r="X205" s="7">
        <f t="shared" si="149"/>
        <v>60195.6</v>
      </c>
      <c r="Y205" s="7">
        <f t="shared" si="149"/>
        <v>0</v>
      </c>
      <c r="Z205" s="7">
        <f t="shared" si="149"/>
        <v>21576.5</v>
      </c>
      <c r="AA205" s="7">
        <f t="shared" si="107"/>
        <v>5178.9795918367345</v>
      </c>
      <c r="AB205" s="7">
        <f t="shared" si="105"/>
        <v>138674.82959183675</v>
      </c>
      <c r="AD205" s="7">
        <f>2205*AB205/area!F51/2.47</f>
        <v>27.804785700969802</v>
      </c>
    </row>
    <row r="206" spans="1:30" x14ac:dyDescent="0.2">
      <c r="A206">
        <v>2013</v>
      </c>
      <c r="B206" s="7">
        <f t="shared" ref="B206:Z206" si="150">IF(ISNUMBER(B52),B$159*B52/1000,"")</f>
        <v>4726.18</v>
      </c>
      <c r="C206" s="7">
        <f t="shared" si="150"/>
        <v>1122</v>
      </c>
      <c r="D206" s="7">
        <f t="shared" si="150"/>
        <v>0</v>
      </c>
      <c r="E206" s="7">
        <f t="shared" si="150"/>
        <v>0</v>
      </c>
      <c r="F206" s="7">
        <f t="shared" si="150"/>
        <v>22739.903999999995</v>
      </c>
      <c r="G206" s="7" t="str">
        <f t="shared" si="150"/>
        <v/>
      </c>
      <c r="H206" s="7" t="str">
        <f t="shared" si="150"/>
        <v/>
      </c>
      <c r="I206" s="7" t="str">
        <f t="shared" si="150"/>
        <v/>
      </c>
      <c r="J206" s="7">
        <f t="shared" si="150"/>
        <v>5486.85</v>
      </c>
      <c r="K206" s="7">
        <f t="shared" si="150"/>
        <v>5639.17</v>
      </c>
      <c r="L206" s="7">
        <f t="shared" si="150"/>
        <v>0</v>
      </c>
      <c r="M206" s="7">
        <f t="shared" si="150"/>
        <v>598.4</v>
      </c>
      <c r="N206" s="7">
        <f t="shared" si="150"/>
        <v>0</v>
      </c>
      <c r="O206" s="7">
        <f t="shared" si="150"/>
        <v>0</v>
      </c>
      <c r="P206" s="7">
        <f t="shared" si="150"/>
        <v>0</v>
      </c>
      <c r="Q206" s="7">
        <f t="shared" si="150"/>
        <v>3485.13</v>
      </c>
      <c r="R206" s="7">
        <f t="shared" si="150"/>
        <v>796.96440000000007</v>
      </c>
      <c r="S206" s="7">
        <f t="shared" si="150"/>
        <v>391.05</v>
      </c>
      <c r="T206" s="7">
        <f t="shared" si="150"/>
        <v>0</v>
      </c>
      <c r="U206" s="7">
        <f t="shared" si="150"/>
        <v>21364</v>
      </c>
      <c r="V206" s="7">
        <f t="shared" si="150"/>
        <v>0</v>
      </c>
      <c r="W206" s="7">
        <f t="shared" si="150"/>
        <v>467.1</v>
      </c>
      <c r="X206" s="7">
        <f t="shared" si="150"/>
        <v>61552.6</v>
      </c>
      <c r="Y206" s="7">
        <f t="shared" si="150"/>
        <v>0</v>
      </c>
      <c r="Z206" s="7">
        <f t="shared" si="150"/>
        <v>28380</v>
      </c>
      <c r="AA206" s="7">
        <f t="shared" si="107"/>
        <v>5374.0362811791383</v>
      </c>
      <c r="AB206" s="7">
        <f t="shared" si="105"/>
        <v>162123.38468117913</v>
      </c>
      <c r="AD206" s="7">
        <f>2205*AB206/area!F52/2.47</f>
        <v>32.804170235297789</v>
      </c>
    </row>
    <row r="207" spans="1:30" x14ac:dyDescent="0.2">
      <c r="B207" s="7"/>
      <c r="C207" s="7"/>
      <c r="D207" s="7"/>
      <c r="E207" s="7"/>
      <c r="F207" s="7"/>
      <c r="G207" s="7"/>
      <c r="H207" s="7"/>
      <c r="I207" s="7"/>
      <c r="J207" s="7"/>
      <c r="K207" s="7"/>
      <c r="L207" s="7"/>
      <c r="M207" s="7"/>
      <c r="N207" s="7"/>
      <c r="O207" s="7"/>
      <c r="P207" s="7"/>
      <c r="Q207" s="7"/>
    </row>
  </sheetData>
  <sortState ref="AJ6:AJ30">
    <sortCondition ref="AJ5"/>
  </sortState>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7"/>
  <sheetViews>
    <sheetView zoomScale="70" zoomScaleNormal="70" workbookViewId="0">
      <pane xSplit="1" ySplit="4" topLeftCell="B98" activePane="bottomRight" state="frozen"/>
      <selection pane="topRight" activeCell="B1" sqref="B1"/>
      <selection pane="bottomLeft" activeCell="A4" sqref="A4"/>
      <selection pane="bottomRight" activeCell="AJ3" sqref="AJ3:AJ28"/>
    </sheetView>
  </sheetViews>
  <sheetFormatPr defaultRowHeight="12.75" x14ac:dyDescent="0.2"/>
  <cols>
    <col min="1" max="2" width="12.85546875" customWidth="1"/>
    <col min="14" max="14" width="13.140625" customWidth="1"/>
    <col min="16" max="16" width="9" bestFit="1" customWidth="1"/>
    <col min="17" max="17" width="14.42578125" customWidth="1"/>
    <col min="18" max="18" width="13" style="22" customWidth="1"/>
    <col min="19" max="19" width="8.28515625" style="22" customWidth="1"/>
    <col min="24" max="24" width="13.85546875" customWidth="1"/>
    <col min="26" max="27" width="14.42578125" customWidth="1"/>
  </cols>
  <sheetData>
    <row r="1" spans="1:36" ht="25.5" x14ac:dyDescent="0.35">
      <c r="A1" s="9" t="s">
        <v>131</v>
      </c>
      <c r="V1" s="40"/>
      <c r="AB1" s="41" t="s">
        <v>50</v>
      </c>
      <c r="AC1" s="41" t="s">
        <v>51</v>
      </c>
      <c r="AD1" s="41" t="s">
        <v>52</v>
      </c>
      <c r="AE1" s="41" t="s">
        <v>53</v>
      </c>
    </row>
    <row r="2" spans="1:36" x14ac:dyDescent="0.2">
      <c r="B2" t="str">
        <f>Coefficients!C13</f>
        <v>Barley</v>
      </c>
      <c r="C2" t="str">
        <f>Coefficients!D13</f>
        <v>Beans, all dry</v>
      </c>
      <c r="D2" t="str">
        <f>Coefficients!E13</f>
        <v>Buckwheat</v>
      </c>
      <c r="E2" t="str">
        <f>Coefficients!F13</f>
        <v>Canary seed</v>
      </c>
      <c r="F2" t="str">
        <f>Coefficients!G13</f>
        <v>Canola</v>
      </c>
      <c r="G2" t="str">
        <f>Coefficients!H13</f>
        <v>Caraway seed</v>
      </c>
      <c r="H2" t="str">
        <f>Coefficients!I13</f>
        <v>Chick peas</v>
      </c>
      <c r="I2" t="str">
        <f>Coefficients!J13</f>
        <v>Coriander</v>
      </c>
      <c r="J2" t="str">
        <f>Coefficients!K13</f>
        <v>Corn for grain</v>
      </c>
      <c r="K2" t="str">
        <f>Coefficients!L13</f>
        <v>Corn, fodder</v>
      </c>
      <c r="L2" t="str">
        <f>Coefficients!M13</f>
        <v>Fababean</v>
      </c>
      <c r="M2" t="str">
        <f>Coefficients!N13</f>
        <v>Flaxseed</v>
      </c>
      <c r="N2" t="str">
        <f>Coefficients!O13</f>
        <v>Lentils</v>
      </c>
      <c r="O2" t="str">
        <f>Coefficients!P13</f>
        <v>Mixed grains</v>
      </c>
      <c r="P2" t="str">
        <f>Coefficients!Q13</f>
        <v>Mustard</v>
      </c>
      <c r="Q2" t="str">
        <f>Coefficients!R13</f>
        <v>Oats</v>
      </c>
      <c r="R2" t="str">
        <f>Coefficients!S13</f>
        <v>Peas, dry</v>
      </c>
      <c r="S2" t="str">
        <f>Coefficients!T13</f>
        <v>Rye, all</v>
      </c>
      <c r="T2" t="str">
        <f>Coefficients!U13</f>
        <v>Safflower</v>
      </c>
      <c r="U2" t="str">
        <f>Coefficients!V13</f>
        <v>Soybeans</v>
      </c>
      <c r="V2" t="str">
        <f>Coefficients!W13</f>
        <v>Sugar beets</v>
      </c>
      <c r="W2" t="str">
        <f>Coefficients!X13</f>
        <v>Sunflower</v>
      </c>
      <c r="X2" t="str">
        <f>Coefficients!Y13</f>
        <v>Tame hay</v>
      </c>
      <c r="Y2" t="str">
        <f>Coefficients!Z13</f>
        <v>Triticale</v>
      </c>
      <c r="Z2" t="str">
        <f>Coefficients!AA13</f>
        <v>Wheat</v>
      </c>
      <c r="AA2" s="21" t="s">
        <v>26</v>
      </c>
    </row>
    <row r="3" spans="1:36"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F3" s="21"/>
      <c r="AG3" s="21" t="s">
        <v>147</v>
      </c>
      <c r="AH3" s="21" t="s">
        <v>148</v>
      </c>
      <c r="AJ3" s="21" t="s">
        <v>160</v>
      </c>
    </row>
    <row r="4" spans="1:36" x14ac:dyDescent="0.2">
      <c r="A4" t="s">
        <v>19</v>
      </c>
      <c r="B4" t="str">
        <f>CANSIM!LL6</f>
        <v>Barley</v>
      </c>
      <c r="C4" s="21" t="s">
        <v>28</v>
      </c>
      <c r="D4" t="str">
        <f>CANSIM!LN6</f>
        <v>Buckwheat</v>
      </c>
      <c r="E4" t="str">
        <f>CANSIM!LO6</f>
        <v>Canary seed</v>
      </c>
      <c r="F4" t="str">
        <f>CANSIM!LP6</f>
        <v>Canola</v>
      </c>
      <c r="G4" t="str">
        <f>CANSIM!LQ6</f>
        <v>Caraway seed</v>
      </c>
      <c r="H4" t="str">
        <f>CANSIM!LR6</f>
        <v>Chick peas</v>
      </c>
      <c r="I4" t="str">
        <f>CANSIM!LS6</f>
        <v>Coriander seed</v>
      </c>
      <c r="K4" t="str">
        <f>CANSIM!LT6</f>
        <v>Corn, fodder</v>
      </c>
      <c r="L4" t="str">
        <f>CANSIM!LU6</f>
        <v>Fababeans</v>
      </c>
      <c r="M4" t="str">
        <f>CANSIM!LV6</f>
        <v>Flaxseed</v>
      </c>
      <c r="N4" t="str">
        <f>CANSIM!LW6</f>
        <v>Lentils</v>
      </c>
      <c r="O4" t="str">
        <f>CANSIM!LX6</f>
        <v>Mixed grains</v>
      </c>
      <c r="P4" t="str">
        <f>CANSIM!LY6</f>
        <v>Mustard seed</v>
      </c>
      <c r="Q4" t="str">
        <f>CANSIM!LZ6</f>
        <v>Oats</v>
      </c>
      <c r="R4" t="str">
        <f>CANSIM!MA6</f>
        <v>Peas, dry</v>
      </c>
      <c r="S4" t="str">
        <f>CANSIM!MB6</f>
        <v>Rye, all</v>
      </c>
      <c r="T4" t="str">
        <f>CANSIM!MC6</f>
        <v>Safflower</v>
      </c>
      <c r="U4" t="str">
        <f>CANSIM!MD6</f>
        <v>Soybeans</v>
      </c>
      <c r="W4" t="str">
        <f>CANSIM!ME6</f>
        <v>Sunflower seed</v>
      </c>
      <c r="X4" t="str">
        <f>CANSIM!MF6</f>
        <v>Tame hay</v>
      </c>
      <c r="Y4" t="str">
        <f>CANSIM!MG6</f>
        <v>Triticale</v>
      </c>
      <c r="Z4" t="str">
        <f>CANSIM!MH6</f>
        <v>Wheat, all</v>
      </c>
      <c r="AA4" s="21" t="s">
        <v>26</v>
      </c>
      <c r="AG4" s="21" t="s">
        <v>143</v>
      </c>
      <c r="AH4" s="21" t="s">
        <v>143</v>
      </c>
    </row>
    <row r="5" spans="1:36" x14ac:dyDescent="0.2">
      <c r="A5">
        <v>1966</v>
      </c>
      <c r="B5">
        <f>CANSIM!LL7</f>
        <v>1981000</v>
      </c>
      <c r="C5">
        <f>CANSIM!LM7</f>
        <v>0</v>
      </c>
      <c r="D5">
        <f>CANSIM!LN7</f>
        <v>0</v>
      </c>
      <c r="E5">
        <f>CANSIM!LO7</f>
        <v>0</v>
      </c>
      <c r="F5">
        <f>CANSIM!LP7</f>
        <v>288000</v>
      </c>
      <c r="G5">
        <f>CANSIM!LQ7</f>
        <v>0</v>
      </c>
      <c r="H5">
        <f>CANSIM!LR7</f>
        <v>0</v>
      </c>
      <c r="I5">
        <f>CANSIM!LS7</f>
        <v>0</v>
      </c>
      <c r="K5">
        <f>CANSIM!LT7</f>
        <v>24000</v>
      </c>
      <c r="L5">
        <f>CANSIM!LU7</f>
        <v>0</v>
      </c>
      <c r="M5">
        <f>CANSIM!LV7</f>
        <v>152400</v>
      </c>
      <c r="N5">
        <f>CANSIM!LW7</f>
        <v>0</v>
      </c>
      <c r="O5">
        <f>CANSIM!LX7</f>
        <v>136200</v>
      </c>
      <c r="P5">
        <f>CANSIM!LY7</f>
        <v>31300</v>
      </c>
      <c r="Q5">
        <f>CANSIM!LZ7</f>
        <v>1373000</v>
      </c>
      <c r="R5">
        <f>CANSIM!MA7</f>
        <v>700</v>
      </c>
      <c r="S5">
        <f>CANSIM!MB7</f>
        <v>228600</v>
      </c>
      <c r="T5">
        <f>CANSIM!MC7</f>
        <v>0</v>
      </c>
      <c r="U5">
        <f>CANSIM!MD7</f>
        <v>0</v>
      </c>
      <c r="W5">
        <f>CANSIM!ME7</f>
        <v>1500</v>
      </c>
      <c r="X5">
        <f>CANSIM!MF7</f>
        <v>1933000</v>
      </c>
      <c r="Y5">
        <f>CANSIM!MG7</f>
        <v>0</v>
      </c>
      <c r="Z5">
        <f>CANSIM!MH7</f>
        <v>14615000</v>
      </c>
      <c r="AA5" s="7">
        <f>Potato!J10/0.02205</f>
        <v>28072.562358276642</v>
      </c>
      <c r="AJ5" t="s">
        <v>10</v>
      </c>
    </row>
    <row r="6" spans="1:36" x14ac:dyDescent="0.2">
      <c r="A6">
        <f t="shared" ref="A6:A51" si="0">A5+1</f>
        <v>1967</v>
      </c>
      <c r="B6">
        <f>CANSIM!LL8</f>
        <v>1372000</v>
      </c>
      <c r="C6">
        <f>CANSIM!LM8</f>
        <v>0</v>
      </c>
      <c r="D6">
        <f>CANSIM!LN8</f>
        <v>0</v>
      </c>
      <c r="E6">
        <f>CANSIM!LO8</f>
        <v>0</v>
      </c>
      <c r="F6">
        <f>CANSIM!LP8</f>
        <v>231300</v>
      </c>
      <c r="G6">
        <f>CANSIM!LQ8</f>
        <v>0</v>
      </c>
      <c r="H6">
        <f>CANSIM!LR8</f>
        <v>0</v>
      </c>
      <c r="I6">
        <f>CANSIM!LS8</f>
        <v>0</v>
      </c>
      <c r="K6">
        <f>CANSIM!LT8</f>
        <v>18000</v>
      </c>
      <c r="L6">
        <f>CANSIM!LU8</f>
        <v>0</v>
      </c>
      <c r="M6">
        <f>CANSIM!LV8</f>
        <v>40600</v>
      </c>
      <c r="N6">
        <f>CANSIM!LW8</f>
        <v>0</v>
      </c>
      <c r="O6">
        <f>CANSIM!LX8</f>
        <v>73500</v>
      </c>
      <c r="P6">
        <f>CANSIM!LY8</f>
        <v>23900</v>
      </c>
      <c r="Q6">
        <f>CANSIM!LZ8</f>
        <v>756000</v>
      </c>
      <c r="R6">
        <f>CANSIM!MA8</f>
        <v>450</v>
      </c>
      <c r="S6">
        <f>CANSIM!MB8</f>
        <v>119800</v>
      </c>
      <c r="T6">
        <f>CANSIM!MC8</f>
        <v>0</v>
      </c>
      <c r="U6">
        <f>CANSIM!MD8</f>
        <v>0</v>
      </c>
      <c r="W6">
        <f>CANSIM!ME8</f>
        <v>400</v>
      </c>
      <c r="X6">
        <f>CANSIM!MF8</f>
        <v>1111000</v>
      </c>
      <c r="Y6">
        <f>CANSIM!MG8</f>
        <v>0</v>
      </c>
      <c r="Z6">
        <f>CANSIM!MH8</f>
        <v>9226000</v>
      </c>
      <c r="AA6" s="7">
        <f>Potato!J11/0.02205</f>
        <v>26122.448979591838</v>
      </c>
      <c r="AJ6" t="s">
        <v>28</v>
      </c>
    </row>
    <row r="7" spans="1:36" x14ac:dyDescent="0.2">
      <c r="A7">
        <f t="shared" si="0"/>
        <v>1968</v>
      </c>
      <c r="B7">
        <f>CANSIM!LL9</f>
        <v>1742000</v>
      </c>
      <c r="C7">
        <f>CANSIM!LM9</f>
        <v>0</v>
      </c>
      <c r="D7">
        <f>CANSIM!LN9</f>
        <v>0</v>
      </c>
      <c r="E7">
        <f>CANSIM!LO9</f>
        <v>0</v>
      </c>
      <c r="F7">
        <f>CANSIM!LP9</f>
        <v>226800</v>
      </c>
      <c r="G7">
        <f>CANSIM!LQ9</f>
        <v>0</v>
      </c>
      <c r="H7">
        <f>CANSIM!LR9</f>
        <v>0</v>
      </c>
      <c r="I7">
        <f>CANSIM!LS9</f>
        <v>0</v>
      </c>
      <c r="K7">
        <f>CANSIM!LT9</f>
        <v>15000</v>
      </c>
      <c r="L7">
        <f>CANSIM!LU9</f>
        <v>0</v>
      </c>
      <c r="M7">
        <f>CANSIM!LV9</f>
        <v>116800</v>
      </c>
      <c r="N7">
        <f>CANSIM!LW9</f>
        <v>0</v>
      </c>
      <c r="O7">
        <f>CANSIM!LX9</f>
        <v>95900</v>
      </c>
      <c r="P7">
        <f>CANSIM!LY9</f>
        <v>130600</v>
      </c>
      <c r="Q7">
        <f>CANSIM!LZ9</f>
        <v>1141000</v>
      </c>
      <c r="R7">
        <f>CANSIM!MA9</f>
        <v>800</v>
      </c>
      <c r="S7">
        <f>CANSIM!MB9</f>
        <v>164900</v>
      </c>
      <c r="T7">
        <f>CANSIM!MC9</f>
        <v>0</v>
      </c>
      <c r="U7">
        <f>CANSIM!MD9</f>
        <v>0</v>
      </c>
      <c r="W7">
        <f>CANSIM!ME9</f>
        <v>300</v>
      </c>
      <c r="X7">
        <f>CANSIM!MF9</f>
        <v>1179000</v>
      </c>
      <c r="Y7">
        <f>CANSIM!MG9</f>
        <v>0</v>
      </c>
      <c r="Z7">
        <f>CANSIM!MH9</f>
        <v>10125000</v>
      </c>
      <c r="AA7" s="7">
        <f>Potato!J12/0.02205</f>
        <v>31746.031746031746</v>
      </c>
      <c r="AJ7" t="s">
        <v>14</v>
      </c>
    </row>
    <row r="8" spans="1:36" x14ac:dyDescent="0.2">
      <c r="A8">
        <f t="shared" si="0"/>
        <v>1969</v>
      </c>
      <c r="B8">
        <f>CANSIM!LL10</f>
        <v>2373000</v>
      </c>
      <c r="C8">
        <f>CANSIM!LM10</f>
        <v>0</v>
      </c>
      <c r="D8">
        <f>CANSIM!LN10</f>
        <v>3700</v>
      </c>
      <c r="E8">
        <f>CANSIM!LO10</f>
        <v>0</v>
      </c>
      <c r="F8">
        <f>CANSIM!LP10</f>
        <v>412800</v>
      </c>
      <c r="G8">
        <f>CANSIM!LQ10</f>
        <v>0</v>
      </c>
      <c r="H8">
        <f>CANSIM!LR10</f>
        <v>0</v>
      </c>
      <c r="I8">
        <f>CANSIM!LS10</f>
        <v>0</v>
      </c>
      <c r="K8">
        <f>CANSIM!LT10</f>
        <v>18000</v>
      </c>
      <c r="L8">
        <f>CANSIM!LU10</f>
        <v>0</v>
      </c>
      <c r="M8">
        <f>CANSIM!LV10</f>
        <v>287000</v>
      </c>
      <c r="N8">
        <f>CANSIM!LW10</f>
        <v>0</v>
      </c>
      <c r="O8">
        <f>CANSIM!LX10</f>
        <v>114300</v>
      </c>
      <c r="P8">
        <f>CANSIM!LY10</f>
        <v>80700</v>
      </c>
      <c r="Q8">
        <f>CANSIM!LZ10</f>
        <v>1558000</v>
      </c>
      <c r="R8">
        <f>CANSIM!MA10</f>
        <v>1200</v>
      </c>
      <c r="S8">
        <f>CANSIM!MB10</f>
        <v>176500</v>
      </c>
      <c r="T8">
        <f>CANSIM!MC10</f>
        <v>0</v>
      </c>
      <c r="U8">
        <f>CANSIM!MD10</f>
        <v>0</v>
      </c>
      <c r="W8">
        <f>CANSIM!ME10</f>
        <v>0</v>
      </c>
      <c r="X8">
        <f>CANSIM!MF10</f>
        <v>1515000</v>
      </c>
      <c r="Y8">
        <f>CANSIM!MG10</f>
        <v>0</v>
      </c>
      <c r="Z8">
        <f>CANSIM!MH10</f>
        <v>12193000</v>
      </c>
      <c r="AA8" s="7">
        <f>Potato!J13/0.02205</f>
        <v>25986.394557823129</v>
      </c>
      <c r="AJ8" t="s">
        <v>76</v>
      </c>
    </row>
    <row r="9" spans="1:36" x14ac:dyDescent="0.2">
      <c r="A9">
        <f t="shared" si="0"/>
        <v>1970</v>
      </c>
      <c r="B9">
        <f>CANSIM!LL11</f>
        <v>3092000</v>
      </c>
      <c r="C9">
        <f>CANSIM!LM11</f>
        <v>0</v>
      </c>
      <c r="D9">
        <f>CANSIM!LN11</f>
        <v>9250</v>
      </c>
      <c r="E9">
        <f>CANSIM!LO11</f>
        <v>0</v>
      </c>
      <c r="F9">
        <f>CANSIM!LP11</f>
        <v>895800</v>
      </c>
      <c r="G9">
        <f>CANSIM!LQ11</f>
        <v>0</v>
      </c>
      <c r="H9">
        <f>CANSIM!LR11</f>
        <v>0</v>
      </c>
      <c r="I9">
        <f>CANSIM!LS11</f>
        <v>0</v>
      </c>
      <c r="K9">
        <f>CANSIM!LT11</f>
        <v>11000</v>
      </c>
      <c r="L9">
        <f>CANSIM!LU11</f>
        <v>0</v>
      </c>
      <c r="M9">
        <f>CANSIM!LV11</f>
        <v>652800</v>
      </c>
      <c r="N9">
        <f>CANSIM!LW11</f>
        <v>0</v>
      </c>
      <c r="O9">
        <f>CANSIM!LX11</f>
        <v>153100</v>
      </c>
      <c r="P9">
        <f>CANSIM!LY11</f>
        <v>53600</v>
      </c>
      <c r="Q9">
        <f>CANSIM!LZ11</f>
        <v>1650000</v>
      </c>
      <c r="R9">
        <f>CANSIM!MA11</f>
        <v>1500</v>
      </c>
      <c r="S9">
        <f>CANSIM!MB11</f>
        <v>228200</v>
      </c>
      <c r="T9">
        <f>CANSIM!MC11</f>
        <v>0</v>
      </c>
      <c r="U9">
        <f>CANSIM!MD11</f>
        <v>0</v>
      </c>
      <c r="W9">
        <f>CANSIM!ME11</f>
        <v>900</v>
      </c>
      <c r="X9">
        <f>CANSIM!MF11</f>
        <v>2540000</v>
      </c>
      <c r="Y9">
        <f>CANSIM!MG11</f>
        <v>0</v>
      </c>
      <c r="Z9">
        <f>CANSIM!MH11</f>
        <v>5715000</v>
      </c>
      <c r="AA9" s="7">
        <f>Potato!J14/0.02205</f>
        <v>40816.326530612241</v>
      </c>
      <c r="AJ9" t="s">
        <v>24</v>
      </c>
    </row>
    <row r="10" spans="1:36" x14ac:dyDescent="0.2">
      <c r="A10">
        <f t="shared" si="0"/>
        <v>1971</v>
      </c>
      <c r="B10">
        <f>CANSIM!LL12</f>
        <v>5487000</v>
      </c>
      <c r="C10">
        <f>CANSIM!LM12</f>
        <v>0</v>
      </c>
      <c r="D10">
        <f>CANSIM!LN12</f>
        <v>4350</v>
      </c>
      <c r="E10">
        <f>CANSIM!LO12</f>
        <v>0</v>
      </c>
      <c r="F10">
        <f>CANSIM!LP12</f>
        <v>1156700</v>
      </c>
      <c r="G10">
        <f>CANSIM!LQ12</f>
        <v>0</v>
      </c>
      <c r="H10">
        <f>CANSIM!LR12</f>
        <v>0</v>
      </c>
      <c r="I10">
        <f>CANSIM!LS12</f>
        <v>0</v>
      </c>
      <c r="K10">
        <f>CANSIM!LT12</f>
        <v>7000</v>
      </c>
      <c r="L10">
        <f>CANSIM!LU12</f>
        <v>0</v>
      </c>
      <c r="M10">
        <f>CANSIM!LV12</f>
        <v>327700</v>
      </c>
      <c r="N10">
        <f>CANSIM!LW12</f>
        <v>0</v>
      </c>
      <c r="O10">
        <f>CANSIM!LX12</f>
        <v>187800</v>
      </c>
      <c r="P10">
        <f>CANSIM!LY12</f>
        <v>65500</v>
      </c>
      <c r="Q10">
        <f>CANSIM!LZ12</f>
        <v>1712000</v>
      </c>
      <c r="R10">
        <f>CANSIM!MA12</f>
        <v>4650</v>
      </c>
      <c r="S10">
        <f>CANSIM!MB12</f>
        <v>285200</v>
      </c>
      <c r="T10">
        <f>CANSIM!MC12</f>
        <v>0</v>
      </c>
      <c r="U10">
        <f>CANSIM!MD12</f>
        <v>0</v>
      </c>
      <c r="W10">
        <f>CANSIM!ME12</f>
        <v>20900</v>
      </c>
      <c r="X10">
        <f>CANSIM!MF12</f>
        <v>2268000</v>
      </c>
      <c r="Y10">
        <f>CANSIM!MG12</f>
        <v>0</v>
      </c>
      <c r="Z10">
        <f>CANSIM!MH12</f>
        <v>9389000</v>
      </c>
      <c r="AA10" s="7">
        <f>Potato!J15/0.02205</f>
        <v>14965.986394557824</v>
      </c>
      <c r="AJ10" t="s">
        <v>80</v>
      </c>
    </row>
    <row r="11" spans="1:36" x14ac:dyDescent="0.2">
      <c r="A11">
        <f t="shared" si="0"/>
        <v>1972</v>
      </c>
      <c r="B11">
        <f>CANSIM!LL13</f>
        <v>3854000</v>
      </c>
      <c r="C11">
        <f>CANSIM!LM13</f>
        <v>0</v>
      </c>
      <c r="D11">
        <f>CANSIM!LN13</f>
        <v>1400</v>
      </c>
      <c r="E11">
        <f>CANSIM!LO13</f>
        <v>0</v>
      </c>
      <c r="F11">
        <f>CANSIM!LP13</f>
        <v>562500</v>
      </c>
      <c r="G11">
        <f>CANSIM!LQ13</f>
        <v>0</v>
      </c>
      <c r="H11">
        <f>CANSIM!LR13</f>
        <v>0</v>
      </c>
      <c r="I11">
        <f>CANSIM!LS13</f>
        <v>0</v>
      </c>
      <c r="K11">
        <f>CANSIM!LT13</f>
        <v>0</v>
      </c>
      <c r="L11">
        <f>CANSIM!LU13</f>
        <v>0</v>
      </c>
      <c r="M11">
        <f>CANSIM!LV13</f>
        <v>228600</v>
      </c>
      <c r="N11">
        <f>CANSIM!LW13</f>
        <v>0</v>
      </c>
      <c r="O11">
        <f>CANSIM!LX13</f>
        <v>183700</v>
      </c>
      <c r="P11">
        <f>CANSIM!LY13</f>
        <v>52200</v>
      </c>
      <c r="Q11">
        <f>CANSIM!LZ13</f>
        <v>1218000</v>
      </c>
      <c r="R11">
        <f>CANSIM!MA13</f>
        <v>2700</v>
      </c>
      <c r="S11">
        <f>CANSIM!MB13</f>
        <v>127400</v>
      </c>
      <c r="T11">
        <f>CANSIM!MC13</f>
        <v>0</v>
      </c>
      <c r="U11">
        <f>CANSIM!MD13</f>
        <v>0</v>
      </c>
      <c r="W11">
        <f>CANSIM!ME13</f>
        <v>6800</v>
      </c>
      <c r="X11">
        <f>CANSIM!MF13</f>
        <v>2268000</v>
      </c>
      <c r="Y11">
        <f>CANSIM!MG13</f>
        <v>0</v>
      </c>
      <c r="Z11">
        <f>CANSIM!MH13</f>
        <v>8872000</v>
      </c>
      <c r="AA11" s="7">
        <f>Potato!J16/0.02205</f>
        <v>21541.950113378683</v>
      </c>
      <c r="AJ11" t="s">
        <v>75</v>
      </c>
    </row>
    <row r="12" spans="1:36" x14ac:dyDescent="0.2">
      <c r="A12">
        <f t="shared" si="0"/>
        <v>1973</v>
      </c>
      <c r="B12">
        <f>CANSIM!LL14</f>
        <v>3571000</v>
      </c>
      <c r="C12">
        <f>CANSIM!LM14</f>
        <v>0</v>
      </c>
      <c r="D12">
        <f>CANSIM!LN14</f>
        <v>1100</v>
      </c>
      <c r="E12">
        <f>CANSIM!LO14</f>
        <v>0</v>
      </c>
      <c r="F12">
        <f>CANSIM!LP14</f>
        <v>544300</v>
      </c>
      <c r="G12">
        <f>CANSIM!LQ14</f>
        <v>0</v>
      </c>
      <c r="H12">
        <f>CANSIM!LR14</f>
        <v>0</v>
      </c>
      <c r="I12">
        <f>CANSIM!LS14</f>
        <v>0</v>
      </c>
      <c r="K12">
        <f>CANSIM!LT14</f>
        <v>0</v>
      </c>
      <c r="L12">
        <f>CANSIM!LU14</f>
        <v>0</v>
      </c>
      <c r="M12">
        <f>CANSIM!LV14</f>
        <v>226100</v>
      </c>
      <c r="N12">
        <f>CANSIM!LW14</f>
        <v>0</v>
      </c>
      <c r="O12">
        <f>CANSIM!LX14</f>
        <v>179600</v>
      </c>
      <c r="P12">
        <f>CANSIM!LY14</f>
        <v>81600</v>
      </c>
      <c r="Q12">
        <f>CANSIM!LZ14</f>
        <v>1527000</v>
      </c>
      <c r="R12">
        <f>CANSIM!MA14</f>
        <v>2500</v>
      </c>
      <c r="S12">
        <f>CANSIM!MB14</f>
        <v>125100</v>
      </c>
      <c r="T12">
        <f>CANSIM!MC14</f>
        <v>0</v>
      </c>
      <c r="U12">
        <f>CANSIM!MD14</f>
        <v>0</v>
      </c>
      <c r="W12">
        <f>CANSIM!ME14</f>
        <v>900</v>
      </c>
      <c r="X12">
        <f>CANSIM!MF14</f>
        <v>2631000</v>
      </c>
      <c r="Y12">
        <f>CANSIM!MG14</f>
        <v>0</v>
      </c>
      <c r="Z12">
        <f>CANSIM!MH14</f>
        <v>10069000</v>
      </c>
      <c r="AA12" s="7">
        <f>Potato!J17/0.02205</f>
        <v>26303.854875283447</v>
      </c>
      <c r="AJ12" t="s">
        <v>79</v>
      </c>
    </row>
    <row r="13" spans="1:36" x14ac:dyDescent="0.2">
      <c r="A13">
        <f t="shared" si="0"/>
        <v>1974</v>
      </c>
      <c r="B13">
        <f>CANSIM!LL15</f>
        <v>2918000</v>
      </c>
      <c r="C13">
        <f>CANSIM!LM15</f>
        <v>0</v>
      </c>
      <c r="D13">
        <f>CANSIM!LN15</f>
        <v>0</v>
      </c>
      <c r="E13">
        <f>CANSIM!LO15</f>
        <v>0</v>
      </c>
      <c r="F13">
        <f>CANSIM!LP15</f>
        <v>526200</v>
      </c>
      <c r="G13">
        <f>CANSIM!LQ15</f>
        <v>0</v>
      </c>
      <c r="H13">
        <f>CANSIM!LR15</f>
        <v>0</v>
      </c>
      <c r="I13">
        <f>CANSIM!LS15</f>
        <v>0</v>
      </c>
      <c r="K13">
        <f>CANSIM!LT15</f>
        <v>0</v>
      </c>
      <c r="L13">
        <f>CANSIM!LU15</f>
        <v>0</v>
      </c>
      <c r="M13">
        <f>CANSIM!LV15</f>
        <v>119400</v>
      </c>
      <c r="N13">
        <f>CANSIM!LW15</f>
        <v>0</v>
      </c>
      <c r="O13">
        <f>CANSIM!LX15</f>
        <v>130600</v>
      </c>
      <c r="P13">
        <f>CANSIM!LY15</f>
        <v>68000</v>
      </c>
      <c r="Q13">
        <f>CANSIM!LZ15</f>
        <v>1157000</v>
      </c>
      <c r="R13">
        <f>CANSIM!MA15</f>
        <v>3800</v>
      </c>
      <c r="S13">
        <f>CANSIM!MB15</f>
        <v>175800</v>
      </c>
      <c r="T13">
        <f>CANSIM!MC15</f>
        <v>0</v>
      </c>
      <c r="U13">
        <f>CANSIM!MD15</f>
        <v>0</v>
      </c>
      <c r="W13">
        <f>CANSIM!ME15</f>
        <v>0</v>
      </c>
      <c r="X13">
        <f>CANSIM!MF15</f>
        <v>2903000</v>
      </c>
      <c r="Y13">
        <f>CANSIM!MG15</f>
        <v>0</v>
      </c>
      <c r="Z13">
        <f>CANSIM!MH15</f>
        <v>8273000</v>
      </c>
      <c r="AA13" s="7">
        <f>Potato!J18/0.02205</f>
        <v>17233.560090702947</v>
      </c>
      <c r="AJ13" t="s">
        <v>61</v>
      </c>
    </row>
    <row r="14" spans="1:36" x14ac:dyDescent="0.2">
      <c r="A14">
        <f t="shared" si="0"/>
        <v>1975</v>
      </c>
      <c r="B14">
        <f>CANSIM!LL16</f>
        <v>2830000</v>
      </c>
      <c r="C14">
        <f>CANSIM!LM16</f>
        <v>0</v>
      </c>
      <c r="D14">
        <f>CANSIM!LN16</f>
        <v>0</v>
      </c>
      <c r="E14">
        <f>CANSIM!LO16</f>
        <v>0</v>
      </c>
      <c r="F14">
        <f>CANSIM!LP16</f>
        <v>839100</v>
      </c>
      <c r="G14">
        <f>CANSIM!LQ16</f>
        <v>0</v>
      </c>
      <c r="H14">
        <f>CANSIM!LR16</f>
        <v>0</v>
      </c>
      <c r="I14">
        <f>CANSIM!LS16</f>
        <v>0</v>
      </c>
      <c r="K14">
        <f>CANSIM!LT16</f>
        <v>0</v>
      </c>
      <c r="L14">
        <f>CANSIM!LU16</f>
        <v>0</v>
      </c>
      <c r="M14">
        <f>CANSIM!LV16</f>
        <v>149900</v>
      </c>
      <c r="N14">
        <f>CANSIM!LW16</f>
        <v>0</v>
      </c>
      <c r="O14">
        <f>CANSIM!LX16</f>
        <v>140800</v>
      </c>
      <c r="P14">
        <f>CANSIM!LY16</f>
        <v>22700</v>
      </c>
      <c r="Q14">
        <f>CANSIM!LZ16</f>
        <v>1326000</v>
      </c>
      <c r="R14">
        <f>CANSIM!MA16</f>
        <v>9800</v>
      </c>
      <c r="S14">
        <f>CANSIM!MB16</f>
        <v>190600</v>
      </c>
      <c r="T14">
        <f>CANSIM!MC16</f>
        <v>0</v>
      </c>
      <c r="U14">
        <f>CANSIM!MD16</f>
        <v>0</v>
      </c>
      <c r="W14">
        <f>CANSIM!ME16</f>
        <v>0</v>
      </c>
      <c r="X14">
        <f>CANSIM!MF16</f>
        <v>3084000</v>
      </c>
      <c r="Y14">
        <f>CANSIM!MG16</f>
        <v>0</v>
      </c>
      <c r="Z14">
        <f>CANSIM!MH16</f>
        <v>10533000</v>
      </c>
      <c r="AA14" s="7">
        <f>Potato!J19/0.02205</f>
        <v>23809.523809523809</v>
      </c>
      <c r="AJ14" t="s">
        <v>78</v>
      </c>
    </row>
    <row r="15" spans="1:36" x14ac:dyDescent="0.2">
      <c r="A15">
        <f t="shared" si="0"/>
        <v>1976</v>
      </c>
      <c r="B15">
        <f>CANSIM!LL17</f>
        <v>2961000</v>
      </c>
      <c r="C15">
        <f>CANSIM!LM17</f>
        <v>0</v>
      </c>
      <c r="D15">
        <f>CANSIM!LN17</f>
        <v>0</v>
      </c>
      <c r="E15">
        <f>CANSIM!LO17</f>
        <v>0</v>
      </c>
      <c r="F15">
        <f>CANSIM!LP17</f>
        <v>387800</v>
      </c>
      <c r="G15">
        <f>CANSIM!LQ17</f>
        <v>0</v>
      </c>
      <c r="H15">
        <f>CANSIM!LR17</f>
        <v>0</v>
      </c>
      <c r="I15">
        <f>CANSIM!LS17</f>
        <v>0</v>
      </c>
      <c r="K15">
        <f>CANSIM!LT17</f>
        <v>0</v>
      </c>
      <c r="L15">
        <f>CANSIM!LU17</f>
        <v>0</v>
      </c>
      <c r="M15">
        <f>CANSIM!LV17</f>
        <v>86400</v>
      </c>
      <c r="N15">
        <f>CANSIM!LW17</f>
        <v>0</v>
      </c>
      <c r="O15">
        <f>CANSIM!LX17</f>
        <v>112300</v>
      </c>
      <c r="P15">
        <f>CANSIM!LY17</f>
        <v>19100</v>
      </c>
      <c r="Q15">
        <f>CANSIM!LZ17</f>
        <v>1388000</v>
      </c>
      <c r="R15">
        <f>CANSIM!MA17</f>
        <v>10350</v>
      </c>
      <c r="S15">
        <f>CANSIM!MB17</f>
        <v>180200</v>
      </c>
      <c r="T15">
        <f>CANSIM!MC17</f>
        <v>0</v>
      </c>
      <c r="U15">
        <f>CANSIM!MD17</f>
        <v>0</v>
      </c>
      <c r="W15">
        <f>CANSIM!ME17</f>
        <v>0</v>
      </c>
      <c r="X15">
        <f>CANSIM!MF17</f>
        <v>3084000</v>
      </c>
      <c r="Y15">
        <f>CANSIM!MG17</f>
        <v>0</v>
      </c>
      <c r="Z15">
        <f>CANSIM!MH17</f>
        <v>14996000</v>
      </c>
      <c r="AA15" s="7">
        <f>Potato!J20/0.02205</f>
        <v>19954.648526077097</v>
      </c>
      <c r="AJ15" t="s">
        <v>74</v>
      </c>
    </row>
    <row r="16" spans="1:36" x14ac:dyDescent="0.2">
      <c r="A16">
        <f t="shared" si="0"/>
        <v>1977</v>
      </c>
      <c r="B16">
        <f>CANSIM!LL18</f>
        <v>3723000</v>
      </c>
      <c r="C16">
        <f>CANSIM!LM18</f>
        <v>0</v>
      </c>
      <c r="D16">
        <f>CANSIM!LN18</f>
        <v>0</v>
      </c>
      <c r="E16">
        <f>CANSIM!LO18</f>
        <v>0</v>
      </c>
      <c r="F16">
        <f>CANSIM!LP18</f>
        <v>839100</v>
      </c>
      <c r="G16">
        <f>CANSIM!LQ18</f>
        <v>0</v>
      </c>
      <c r="H16">
        <f>CANSIM!LR18</f>
        <v>0</v>
      </c>
      <c r="I16">
        <f>CANSIM!LS18</f>
        <v>0</v>
      </c>
      <c r="K16">
        <f>CANSIM!LT18</f>
        <v>0</v>
      </c>
      <c r="L16">
        <f>CANSIM!LU18</f>
        <v>0</v>
      </c>
      <c r="M16">
        <f>CANSIM!LV18</f>
        <v>271800</v>
      </c>
      <c r="N16">
        <f>CANSIM!LW18</f>
        <v>0</v>
      </c>
      <c r="O16">
        <f>CANSIM!LX18</f>
        <v>85700</v>
      </c>
      <c r="P16">
        <f>CANSIM!LY18</f>
        <v>47600</v>
      </c>
      <c r="Q16">
        <f>CANSIM!LZ18</f>
        <v>1234000</v>
      </c>
      <c r="R16">
        <f>CANSIM!MA18</f>
        <v>12800</v>
      </c>
      <c r="S16">
        <f>CANSIM!MB18</f>
        <v>152000</v>
      </c>
      <c r="T16">
        <f>CANSIM!MC18</f>
        <v>0</v>
      </c>
      <c r="U16">
        <f>CANSIM!MD18</f>
        <v>0</v>
      </c>
      <c r="W16">
        <f>CANSIM!ME18</f>
        <v>1600</v>
      </c>
      <c r="X16">
        <f>CANSIM!MF18</f>
        <v>2722000</v>
      </c>
      <c r="Y16">
        <f>CANSIM!MG18</f>
        <v>0</v>
      </c>
      <c r="Z16">
        <f>CANSIM!MH18</f>
        <v>12846000</v>
      </c>
      <c r="AA16" s="7">
        <f>Potato!J21/0.02205</f>
        <v>21269.841269841269</v>
      </c>
      <c r="AJ16" t="s">
        <v>73</v>
      </c>
    </row>
    <row r="17" spans="1:36" x14ac:dyDescent="0.2">
      <c r="A17">
        <f t="shared" si="0"/>
        <v>1978</v>
      </c>
      <c r="B17">
        <f>CANSIM!LL19</f>
        <v>2918000</v>
      </c>
      <c r="C17">
        <f>CANSIM!LM19</f>
        <v>0</v>
      </c>
      <c r="D17">
        <f>CANSIM!LN19</f>
        <v>0</v>
      </c>
      <c r="E17">
        <f>CANSIM!LO19</f>
        <v>0</v>
      </c>
      <c r="F17">
        <f>CANSIM!LP19</f>
        <v>1451500</v>
      </c>
      <c r="G17">
        <f>CANSIM!LQ19</f>
        <v>0</v>
      </c>
      <c r="H17">
        <f>CANSIM!LR19</f>
        <v>0</v>
      </c>
      <c r="I17">
        <f>CANSIM!LS19</f>
        <v>0</v>
      </c>
      <c r="K17">
        <f>CANSIM!LT19</f>
        <v>0</v>
      </c>
      <c r="L17">
        <f>CANSIM!LU19</f>
        <v>0</v>
      </c>
      <c r="M17">
        <f>CANSIM!LV19</f>
        <v>203200</v>
      </c>
      <c r="N17">
        <f>CANSIM!LW19</f>
        <v>0</v>
      </c>
      <c r="O17">
        <f>CANSIM!LX19</f>
        <v>71400</v>
      </c>
      <c r="P17">
        <f>CANSIM!LY19</f>
        <v>50300</v>
      </c>
      <c r="Q17">
        <f>CANSIM!LZ19</f>
        <v>941000</v>
      </c>
      <c r="R17">
        <f>CANSIM!MA19</f>
        <v>21750</v>
      </c>
      <c r="S17">
        <f>CANSIM!MB19</f>
        <v>236500</v>
      </c>
      <c r="T17">
        <f>CANSIM!MC19</f>
        <v>0</v>
      </c>
      <c r="U17">
        <f>CANSIM!MD19</f>
        <v>0</v>
      </c>
      <c r="W17">
        <f>CANSIM!ME19</f>
        <v>5000</v>
      </c>
      <c r="X17">
        <f>CANSIM!MF19</f>
        <v>3447000</v>
      </c>
      <c r="Y17">
        <f>CANSIM!MG19</f>
        <v>0</v>
      </c>
      <c r="Z17">
        <f>CANSIM!MH19</f>
        <v>13607000</v>
      </c>
      <c r="AA17" s="7">
        <f>Potato!J22/0.02205</f>
        <v>19229.024943310658</v>
      </c>
      <c r="AJ17" t="s">
        <v>11</v>
      </c>
    </row>
    <row r="18" spans="1:36" x14ac:dyDescent="0.2">
      <c r="A18">
        <f t="shared" si="0"/>
        <v>1979</v>
      </c>
      <c r="B18">
        <f>CANSIM!LL20</f>
        <v>1960000</v>
      </c>
      <c r="C18">
        <f>CANSIM!LM20</f>
        <v>0</v>
      </c>
      <c r="D18">
        <f>CANSIM!LN20</f>
        <v>0</v>
      </c>
      <c r="E18">
        <f>CANSIM!LO20</f>
        <v>0</v>
      </c>
      <c r="F18">
        <f>CANSIM!LP20</f>
        <v>1281400</v>
      </c>
      <c r="G18">
        <f>CANSIM!LQ20</f>
        <v>0</v>
      </c>
      <c r="H18">
        <f>CANSIM!LR20</f>
        <v>0</v>
      </c>
      <c r="I18">
        <f>CANSIM!LS20</f>
        <v>0</v>
      </c>
      <c r="K18">
        <f>CANSIM!LT20</f>
        <v>0</v>
      </c>
      <c r="L18">
        <f>CANSIM!LU20</f>
        <v>0</v>
      </c>
      <c r="M18">
        <f>CANSIM!LV20</f>
        <v>259100</v>
      </c>
      <c r="N18">
        <f>CANSIM!LW20</f>
        <v>0</v>
      </c>
      <c r="O18">
        <f>CANSIM!LX20</f>
        <v>67400</v>
      </c>
      <c r="P18">
        <f>CANSIM!LY20</f>
        <v>26800</v>
      </c>
      <c r="Q18">
        <f>CANSIM!LZ20</f>
        <v>632000</v>
      </c>
      <c r="R18">
        <f>CANSIM!MA20</f>
        <v>19050</v>
      </c>
      <c r="S18">
        <f>CANSIM!MB20</f>
        <v>203700</v>
      </c>
      <c r="T18">
        <f>CANSIM!MC20</f>
        <v>0</v>
      </c>
      <c r="U18">
        <f>CANSIM!MD20</f>
        <v>0</v>
      </c>
      <c r="W18">
        <f>CANSIM!ME20</f>
        <v>9100</v>
      </c>
      <c r="X18">
        <f>CANSIM!MF20</f>
        <v>2722000</v>
      </c>
      <c r="Y18">
        <f>CANSIM!MG20</f>
        <v>0</v>
      </c>
      <c r="Z18">
        <f>CANSIM!MH20</f>
        <v>10206000</v>
      </c>
      <c r="AA18" s="7">
        <f>Potato!J23/0.02205</f>
        <v>18548.752834467119</v>
      </c>
      <c r="AJ18" t="s">
        <v>72</v>
      </c>
    </row>
    <row r="19" spans="1:36" x14ac:dyDescent="0.2">
      <c r="A19">
        <f t="shared" si="0"/>
        <v>1980</v>
      </c>
      <c r="B19">
        <f>CANSIM!LL21</f>
        <v>2787000</v>
      </c>
      <c r="C19">
        <f>CANSIM!LM21</f>
        <v>0</v>
      </c>
      <c r="D19">
        <f>CANSIM!LN21</f>
        <v>0</v>
      </c>
      <c r="E19">
        <f>CANSIM!LO21</f>
        <v>0</v>
      </c>
      <c r="F19">
        <f>CANSIM!LP21</f>
        <v>997900</v>
      </c>
      <c r="G19">
        <f>CANSIM!LQ21</f>
        <v>0</v>
      </c>
      <c r="H19">
        <f>CANSIM!LR21</f>
        <v>0</v>
      </c>
      <c r="I19">
        <f>CANSIM!LS21</f>
        <v>0</v>
      </c>
      <c r="K19">
        <f>CANSIM!LT21</f>
        <v>0</v>
      </c>
      <c r="L19">
        <f>CANSIM!LU21</f>
        <v>0</v>
      </c>
      <c r="M19">
        <f>CANSIM!LV21</f>
        <v>147300</v>
      </c>
      <c r="N19">
        <f>CANSIM!LW21</f>
        <v>0</v>
      </c>
      <c r="O19">
        <f>CANSIM!LX21</f>
        <v>75500</v>
      </c>
      <c r="P19">
        <f>CANSIM!LY21</f>
        <v>49000</v>
      </c>
      <c r="Q19">
        <f>CANSIM!LZ21</f>
        <v>617000</v>
      </c>
      <c r="R19">
        <f>CANSIM!MA21</f>
        <v>19050</v>
      </c>
      <c r="S19">
        <f>CANSIM!MB21</f>
        <v>108400</v>
      </c>
      <c r="T19">
        <f>CANSIM!MC21</f>
        <v>0</v>
      </c>
      <c r="U19">
        <f>CANSIM!MD21</f>
        <v>0</v>
      </c>
      <c r="W19">
        <f>CANSIM!ME21</f>
        <v>7300</v>
      </c>
      <c r="X19">
        <f>CANSIM!MF21</f>
        <v>1270000</v>
      </c>
      <c r="Y19">
        <f>CANSIM!MG21</f>
        <v>0</v>
      </c>
      <c r="Z19">
        <f>CANSIM!MH21</f>
        <v>10940000</v>
      </c>
      <c r="AA19" s="7">
        <f>Potato!J24/0.02205</f>
        <v>19818.594104308391</v>
      </c>
      <c r="AJ19" t="s">
        <v>9</v>
      </c>
    </row>
    <row r="20" spans="1:36" x14ac:dyDescent="0.2">
      <c r="A20">
        <f t="shared" si="0"/>
        <v>1981</v>
      </c>
      <c r="B20">
        <f>CANSIM!LL22</f>
        <v>3331000</v>
      </c>
      <c r="C20">
        <f>CANSIM!LM22</f>
        <v>0</v>
      </c>
      <c r="D20">
        <f>CANSIM!LN22</f>
        <v>0</v>
      </c>
      <c r="E20">
        <f>CANSIM!LO22</f>
        <v>0</v>
      </c>
      <c r="F20">
        <f>CANSIM!LP22</f>
        <v>759800</v>
      </c>
      <c r="G20">
        <f>CANSIM!LQ22</f>
        <v>0</v>
      </c>
      <c r="H20">
        <f>CANSIM!LR22</f>
        <v>0</v>
      </c>
      <c r="I20">
        <f>CANSIM!LS22</f>
        <v>0</v>
      </c>
      <c r="K20">
        <f>CANSIM!LT22</f>
        <v>0</v>
      </c>
      <c r="L20">
        <f>CANSIM!LU22</f>
        <v>0</v>
      </c>
      <c r="M20">
        <f>CANSIM!LV22</f>
        <v>149900</v>
      </c>
      <c r="N20">
        <f>CANSIM!LW22</f>
        <v>38100</v>
      </c>
      <c r="O20">
        <f>CANSIM!LX22</f>
        <v>55100</v>
      </c>
      <c r="P20">
        <f>CANSIM!LY22</f>
        <v>54400</v>
      </c>
      <c r="Q20">
        <f>CANSIM!LZ22</f>
        <v>817000</v>
      </c>
      <c r="R20">
        <f>CANSIM!MA22</f>
        <v>22000</v>
      </c>
      <c r="S20">
        <f>CANSIM!MB22</f>
        <v>330100</v>
      </c>
      <c r="T20">
        <f>CANSIM!MC22</f>
        <v>0</v>
      </c>
      <c r="U20">
        <f>CANSIM!MD22</f>
        <v>0</v>
      </c>
      <c r="W20">
        <f>CANSIM!ME22</f>
        <v>6400</v>
      </c>
      <c r="X20">
        <f>CANSIM!MF22</f>
        <v>1905000</v>
      </c>
      <c r="Y20">
        <f>CANSIM!MG22</f>
        <v>0</v>
      </c>
      <c r="Z20">
        <f>CANSIM!MH22</f>
        <v>14288000</v>
      </c>
      <c r="AA20" s="7">
        <f>Potato!J25/0.02205</f>
        <v>17596.371882086169</v>
      </c>
      <c r="AJ20" t="s">
        <v>71</v>
      </c>
    </row>
    <row r="21" spans="1:36" x14ac:dyDescent="0.2">
      <c r="A21">
        <f t="shared" si="0"/>
        <v>1982</v>
      </c>
      <c r="B21">
        <f>CANSIM!LL23</f>
        <v>3636000</v>
      </c>
      <c r="C21">
        <f>CANSIM!LM23</f>
        <v>0</v>
      </c>
      <c r="D21">
        <f>CANSIM!LN23</f>
        <v>0</v>
      </c>
      <c r="E21">
        <f>CANSIM!LO23</f>
        <v>0</v>
      </c>
      <c r="F21">
        <f>CANSIM!LP23</f>
        <v>793800</v>
      </c>
      <c r="G21">
        <f>CANSIM!LQ23</f>
        <v>0</v>
      </c>
      <c r="H21">
        <f>CANSIM!LR23</f>
        <v>0</v>
      </c>
      <c r="I21">
        <f>CANSIM!LS23</f>
        <v>0</v>
      </c>
      <c r="K21">
        <f>CANSIM!LT23</f>
        <v>0</v>
      </c>
      <c r="L21">
        <f>CANSIM!LU23</f>
        <v>0</v>
      </c>
      <c r="M21">
        <f>CANSIM!LV23</f>
        <v>233700</v>
      </c>
      <c r="N21">
        <f>CANSIM!LW23</f>
        <v>68000</v>
      </c>
      <c r="O21">
        <f>CANSIM!LX23</f>
        <v>61200</v>
      </c>
      <c r="P21">
        <f>CANSIM!LY23</f>
        <v>38600</v>
      </c>
      <c r="Q21">
        <f>CANSIM!LZ23</f>
        <v>956000</v>
      </c>
      <c r="R21">
        <f>CANSIM!MA23</f>
        <v>59900</v>
      </c>
      <c r="S21">
        <f>CANSIM!MB23</f>
        <v>390700</v>
      </c>
      <c r="T21">
        <f>CANSIM!MC23</f>
        <v>0</v>
      </c>
      <c r="U21">
        <f>CANSIM!MD23</f>
        <v>0</v>
      </c>
      <c r="W21">
        <f>CANSIM!ME23</f>
        <v>7300</v>
      </c>
      <c r="X21">
        <f>CANSIM!MF23</f>
        <v>2722000</v>
      </c>
      <c r="Y21">
        <f>CANSIM!MG23</f>
        <v>0</v>
      </c>
      <c r="Z21">
        <f>CANSIM!MH23</f>
        <v>16438000</v>
      </c>
      <c r="AA21" s="7">
        <f>Potato!J26/0.02205</f>
        <v>24988.662131519275</v>
      </c>
      <c r="AJ21" t="s">
        <v>26</v>
      </c>
    </row>
    <row r="22" spans="1:36" x14ac:dyDescent="0.2">
      <c r="A22">
        <f t="shared" si="0"/>
        <v>1983</v>
      </c>
      <c r="B22">
        <f>CANSIM!LL24</f>
        <v>2417000</v>
      </c>
      <c r="C22">
        <f>CANSIM!LM24</f>
        <v>0</v>
      </c>
      <c r="D22">
        <f>CANSIM!LN24</f>
        <v>0</v>
      </c>
      <c r="E22">
        <f>CANSIM!LO24</f>
        <v>0</v>
      </c>
      <c r="F22">
        <f>CANSIM!LP24</f>
        <v>1066000</v>
      </c>
      <c r="G22">
        <f>CANSIM!LQ24</f>
        <v>0</v>
      </c>
      <c r="H22">
        <f>CANSIM!LR24</f>
        <v>0</v>
      </c>
      <c r="I22">
        <f>CANSIM!LS24</f>
        <v>0</v>
      </c>
      <c r="K22">
        <f>CANSIM!LT24</f>
        <v>0</v>
      </c>
      <c r="L22">
        <f>CANSIM!LU24</f>
        <v>0</v>
      </c>
      <c r="M22">
        <f>CANSIM!LV24</f>
        <v>119000</v>
      </c>
      <c r="N22">
        <f>CANSIM!LW24</f>
        <v>45400</v>
      </c>
      <c r="O22">
        <f>CANSIM!LX24</f>
        <v>57200</v>
      </c>
      <c r="P22">
        <f>CANSIM!LY24</f>
        <v>49900</v>
      </c>
      <c r="Q22">
        <f>CANSIM!LZ24</f>
        <v>648000</v>
      </c>
      <c r="R22">
        <f>CANSIM!MA24</f>
        <v>34000</v>
      </c>
      <c r="S22">
        <f>CANSIM!MB24</f>
        <v>348000</v>
      </c>
      <c r="T22">
        <f>CANSIM!MC24</f>
        <v>0</v>
      </c>
      <c r="U22">
        <f>CANSIM!MD24</f>
        <v>0</v>
      </c>
      <c r="W22">
        <f>CANSIM!ME24</f>
        <v>5400</v>
      </c>
      <c r="X22">
        <f>CANSIM!MF24</f>
        <v>2631000</v>
      </c>
      <c r="Y22">
        <f>CANSIM!MG24</f>
        <v>0</v>
      </c>
      <c r="Z22">
        <f>CANSIM!MH24</f>
        <v>15213000</v>
      </c>
      <c r="AA22" s="7">
        <f>Potato!J27/0.02205</f>
        <v>22358.276643990928</v>
      </c>
      <c r="AJ22" t="s">
        <v>60</v>
      </c>
    </row>
    <row r="23" spans="1:36" x14ac:dyDescent="0.2">
      <c r="A23">
        <f t="shared" si="0"/>
        <v>1984</v>
      </c>
      <c r="B23">
        <f>CANSIM!LL25</f>
        <v>2460000</v>
      </c>
      <c r="C23">
        <f>CANSIM!LM25</f>
        <v>0</v>
      </c>
      <c r="D23">
        <f>CANSIM!LN25</f>
        <v>0</v>
      </c>
      <c r="E23">
        <f>CANSIM!LO25</f>
        <v>0</v>
      </c>
      <c r="F23">
        <f>CANSIM!LP25</f>
        <v>1429000</v>
      </c>
      <c r="G23">
        <f>CANSIM!LQ25</f>
        <v>0</v>
      </c>
      <c r="H23">
        <f>CANSIM!LR25</f>
        <v>0</v>
      </c>
      <c r="I23">
        <f>CANSIM!LS25</f>
        <v>0</v>
      </c>
      <c r="K23">
        <f>CANSIM!LT25</f>
        <v>0</v>
      </c>
      <c r="L23">
        <f>CANSIM!LU25</f>
        <v>0</v>
      </c>
      <c r="M23">
        <f>CANSIM!LV25</f>
        <v>224000</v>
      </c>
      <c r="N23">
        <f>CANSIM!LW25</f>
        <v>24900</v>
      </c>
      <c r="O23">
        <f>CANSIM!LX25</f>
        <v>36700</v>
      </c>
      <c r="P23">
        <f>CANSIM!LY25</f>
        <v>81600</v>
      </c>
      <c r="Q23">
        <f>CANSIM!LZ25</f>
        <v>432000</v>
      </c>
      <c r="R23">
        <f>CANSIM!MA25</f>
        <v>36700</v>
      </c>
      <c r="S23">
        <f>CANSIM!MB25</f>
        <v>229700</v>
      </c>
      <c r="T23">
        <f>CANSIM!MC25</f>
        <v>0</v>
      </c>
      <c r="U23">
        <f>CANSIM!MD25</f>
        <v>0</v>
      </c>
      <c r="W23">
        <f>CANSIM!ME25</f>
        <v>5400</v>
      </c>
      <c r="X23">
        <f>CANSIM!MF25</f>
        <v>2087000</v>
      </c>
      <c r="Y23">
        <f>CANSIM!MG25</f>
        <v>0</v>
      </c>
      <c r="Z23">
        <f>CANSIM!MH25</f>
        <v>11485000</v>
      </c>
      <c r="AA23" s="7">
        <f>Potato!J28/0.02205</f>
        <v>26712.018140589567</v>
      </c>
      <c r="AJ23" t="s">
        <v>77</v>
      </c>
    </row>
    <row r="24" spans="1:36" x14ac:dyDescent="0.2">
      <c r="A24">
        <f t="shared" si="0"/>
        <v>1985</v>
      </c>
      <c r="B24">
        <f>CANSIM!LL26</f>
        <v>3636000</v>
      </c>
      <c r="C24">
        <f>CANSIM!LM26</f>
        <v>0</v>
      </c>
      <c r="D24">
        <f>CANSIM!LN26</f>
        <v>0</v>
      </c>
      <c r="E24">
        <f>CANSIM!LO26</f>
        <v>0</v>
      </c>
      <c r="F24">
        <f>CANSIM!LP26</f>
        <v>1542000</v>
      </c>
      <c r="G24">
        <f>CANSIM!LQ26</f>
        <v>0</v>
      </c>
      <c r="H24">
        <f>CANSIM!LR26</f>
        <v>0</v>
      </c>
      <c r="I24">
        <f>CANSIM!LS26</f>
        <v>0</v>
      </c>
      <c r="K24">
        <f>CANSIM!LT26</f>
        <v>0</v>
      </c>
      <c r="L24">
        <f>CANSIM!LU26</f>
        <v>0</v>
      </c>
      <c r="M24">
        <f>CANSIM!LV26</f>
        <v>310000</v>
      </c>
      <c r="N24">
        <f>CANSIM!LW26</f>
        <v>46300</v>
      </c>
      <c r="O24">
        <f>CANSIM!LX26</f>
        <v>53100</v>
      </c>
      <c r="P24">
        <f>CANSIM!LY26</f>
        <v>95300</v>
      </c>
      <c r="Q24">
        <f>CANSIM!LZ26</f>
        <v>555000</v>
      </c>
      <c r="R24">
        <f>CANSIM!MA26</f>
        <v>57200</v>
      </c>
      <c r="S24">
        <f>CANSIM!MB26</f>
        <v>205400</v>
      </c>
      <c r="T24">
        <f>CANSIM!MC26</f>
        <v>0</v>
      </c>
      <c r="U24">
        <f>CANSIM!MD26</f>
        <v>0</v>
      </c>
      <c r="W24">
        <f>CANSIM!ME26</f>
        <v>2700</v>
      </c>
      <c r="X24">
        <f>CANSIM!MF26</f>
        <v>2177000</v>
      </c>
      <c r="Y24">
        <f>CANSIM!MG26</f>
        <v>0</v>
      </c>
      <c r="Z24">
        <f>CANSIM!MH26</f>
        <v>12854000</v>
      </c>
      <c r="AA24" s="7">
        <f>Potato!J29/0.02205</f>
        <v>38594.104308390022</v>
      </c>
      <c r="AJ24" t="s">
        <v>13</v>
      </c>
    </row>
    <row r="25" spans="1:36" x14ac:dyDescent="0.2">
      <c r="A25">
        <f t="shared" si="0"/>
        <v>1986</v>
      </c>
      <c r="B25">
        <f>CANSIM!LL27</f>
        <v>3940800</v>
      </c>
      <c r="C25">
        <f>CANSIM!LM27</f>
        <v>0</v>
      </c>
      <c r="D25">
        <f>CANSIM!LN27</f>
        <v>0</v>
      </c>
      <c r="E25">
        <f>CANSIM!LO27</f>
        <v>97500</v>
      </c>
      <c r="F25">
        <f>CANSIM!LP27</f>
        <v>1440200</v>
      </c>
      <c r="G25">
        <f>CANSIM!LQ27</f>
        <v>0</v>
      </c>
      <c r="H25">
        <f>CANSIM!LR27</f>
        <v>0</v>
      </c>
      <c r="I25">
        <f>CANSIM!LS27</f>
        <v>0</v>
      </c>
      <c r="K25">
        <f>CANSIM!LT27</f>
        <v>0</v>
      </c>
      <c r="L25">
        <f>CANSIM!LU27</f>
        <v>0</v>
      </c>
      <c r="M25">
        <f>CANSIM!LV27</f>
        <v>396300</v>
      </c>
      <c r="N25">
        <f>CANSIM!LW27</f>
        <v>145100</v>
      </c>
      <c r="O25">
        <f>CANSIM!LX27</f>
        <v>20400</v>
      </c>
      <c r="P25">
        <f>CANSIM!LY27</f>
        <v>176900</v>
      </c>
      <c r="Q25">
        <f>CANSIM!LZ27</f>
        <v>755700</v>
      </c>
      <c r="R25">
        <f>CANSIM!MA27</f>
        <v>119700</v>
      </c>
      <c r="S25">
        <f>CANSIM!MB27</f>
        <v>261700</v>
      </c>
      <c r="T25">
        <f>CANSIM!MC27</f>
        <v>0</v>
      </c>
      <c r="U25">
        <f>CANSIM!MD27</f>
        <v>0</v>
      </c>
      <c r="W25">
        <f>CANSIM!ME27</f>
        <v>3200</v>
      </c>
      <c r="X25">
        <f>CANSIM!MF27</f>
        <v>2812300</v>
      </c>
      <c r="Y25">
        <f>CANSIM!MG27</f>
        <v>0</v>
      </c>
      <c r="Z25">
        <f>CANSIM!MH27</f>
        <v>18370200</v>
      </c>
      <c r="AA25" s="7">
        <f>Potato!J30/0.02205</f>
        <v>33605.442176870747</v>
      </c>
      <c r="AJ25" t="s">
        <v>70</v>
      </c>
    </row>
    <row r="26" spans="1:36" x14ac:dyDescent="0.2">
      <c r="A26">
        <f t="shared" si="0"/>
        <v>1987</v>
      </c>
      <c r="B26">
        <f>CANSIM!LL28</f>
        <v>3919000</v>
      </c>
      <c r="C26">
        <f>CANSIM!LM28</f>
        <v>0</v>
      </c>
      <c r="D26">
        <f>CANSIM!LN28</f>
        <v>0</v>
      </c>
      <c r="E26">
        <f>CANSIM!LO28</f>
        <v>86200</v>
      </c>
      <c r="F26">
        <f>CANSIM!LP28</f>
        <v>1406100</v>
      </c>
      <c r="G26">
        <f>CANSIM!LQ28</f>
        <v>0</v>
      </c>
      <c r="H26">
        <f>CANSIM!LR28</f>
        <v>0</v>
      </c>
      <c r="I26">
        <f>CANSIM!LS28</f>
        <v>0</v>
      </c>
      <c r="K26">
        <f>CANSIM!LT28</f>
        <v>0</v>
      </c>
      <c r="L26">
        <f>CANSIM!LU28</f>
        <v>0</v>
      </c>
      <c r="M26">
        <f>CANSIM!LV28</f>
        <v>271800</v>
      </c>
      <c r="N26">
        <f>CANSIM!LW28</f>
        <v>235900</v>
      </c>
      <c r="O26">
        <f>CANSIM!LX28</f>
        <v>24500</v>
      </c>
      <c r="P26">
        <f>CANSIM!LY28</f>
        <v>100200</v>
      </c>
      <c r="Q26">
        <f>CANSIM!LZ28</f>
        <v>709400</v>
      </c>
      <c r="R26">
        <f>CANSIM!MA28</f>
        <v>223200</v>
      </c>
      <c r="S26">
        <f>CANSIM!MB28</f>
        <v>198100</v>
      </c>
      <c r="T26">
        <f>CANSIM!MC28</f>
        <v>0</v>
      </c>
      <c r="U26">
        <f>CANSIM!MD28</f>
        <v>0</v>
      </c>
      <c r="W26">
        <f>CANSIM!ME28</f>
        <v>5300</v>
      </c>
      <c r="X26">
        <f>CANSIM!MF28</f>
        <v>2540100</v>
      </c>
      <c r="Y26">
        <f>CANSIM!MG28</f>
        <v>0</v>
      </c>
      <c r="Z26">
        <f>CANSIM!MH28</f>
        <v>15211000</v>
      </c>
      <c r="AA26" s="7">
        <f>Potato!J31/0.02205</f>
        <v>34421.768707482996</v>
      </c>
      <c r="AJ26" t="s">
        <v>8</v>
      </c>
    </row>
    <row r="27" spans="1:36" x14ac:dyDescent="0.2">
      <c r="A27">
        <f t="shared" si="0"/>
        <v>1988</v>
      </c>
      <c r="B27">
        <f>CANSIM!LL29</f>
        <v>2111900</v>
      </c>
      <c r="C27">
        <f>CANSIM!LM29</f>
        <v>0</v>
      </c>
      <c r="D27">
        <f>CANSIM!LN29</f>
        <v>0</v>
      </c>
      <c r="E27">
        <f>CANSIM!LO29</f>
        <v>52200</v>
      </c>
      <c r="F27">
        <f>CANSIM!LP29</f>
        <v>1542200</v>
      </c>
      <c r="G27">
        <f>CANSIM!LQ29</f>
        <v>0</v>
      </c>
      <c r="H27">
        <f>CANSIM!LR29</f>
        <v>0</v>
      </c>
      <c r="I27">
        <f>CANSIM!LS29</f>
        <v>0</v>
      </c>
      <c r="K27">
        <f>CANSIM!LT29</f>
        <v>0</v>
      </c>
      <c r="L27">
        <f>CANSIM!LU29</f>
        <v>0</v>
      </c>
      <c r="M27">
        <f>CANSIM!LV29</f>
        <v>127000</v>
      </c>
      <c r="N27">
        <f>CANSIM!LW29</f>
        <v>49900</v>
      </c>
      <c r="O27">
        <f>CANSIM!LX29</f>
        <v>16300</v>
      </c>
      <c r="P27">
        <f>CANSIM!LY29</f>
        <v>90700</v>
      </c>
      <c r="Q27">
        <f>CANSIM!LZ29</f>
        <v>493500</v>
      </c>
      <c r="R27">
        <f>CANSIM!MA29</f>
        <v>141500</v>
      </c>
      <c r="S27">
        <f>CANSIM!MB29</f>
        <v>86400</v>
      </c>
      <c r="T27">
        <f>CANSIM!MC29</f>
        <v>0</v>
      </c>
      <c r="U27">
        <f>CANSIM!MD29</f>
        <v>0</v>
      </c>
      <c r="W27">
        <f>CANSIM!ME29</f>
        <v>3600</v>
      </c>
      <c r="X27">
        <f>CANSIM!MF29</f>
        <v>1723700</v>
      </c>
      <c r="Y27">
        <f>CANSIM!MG29</f>
        <v>0</v>
      </c>
      <c r="Z27">
        <f>CANSIM!MH29</f>
        <v>6858200</v>
      </c>
      <c r="AA27" s="7">
        <f>Potato!J32/0.02205</f>
        <v>28752.834467120181</v>
      </c>
      <c r="AJ27" t="s">
        <v>69</v>
      </c>
    </row>
    <row r="28" spans="1:36" x14ac:dyDescent="0.2">
      <c r="A28">
        <f t="shared" si="0"/>
        <v>1989</v>
      </c>
      <c r="B28">
        <f>CANSIM!LL30</f>
        <v>3135200</v>
      </c>
      <c r="C28">
        <f>CANSIM!LM30</f>
        <v>0</v>
      </c>
      <c r="D28">
        <f>CANSIM!LN30</f>
        <v>0</v>
      </c>
      <c r="E28">
        <f>CANSIM!LO30</f>
        <v>95300</v>
      </c>
      <c r="F28">
        <f>CANSIM!LP30</f>
        <v>1360800</v>
      </c>
      <c r="G28">
        <f>CANSIM!LQ30</f>
        <v>0</v>
      </c>
      <c r="H28">
        <f>CANSIM!LR30</f>
        <v>0</v>
      </c>
      <c r="I28">
        <f>CANSIM!LS30</f>
        <v>0</v>
      </c>
      <c r="K28">
        <f>CANSIM!LT30</f>
        <v>0</v>
      </c>
      <c r="L28">
        <f>CANSIM!LU30</f>
        <v>0</v>
      </c>
      <c r="M28">
        <f>CANSIM!LV30</f>
        <v>236200</v>
      </c>
      <c r="N28">
        <f>CANSIM!LW30</f>
        <v>79400</v>
      </c>
      <c r="O28">
        <f>CANSIM!LX30</f>
        <v>18400</v>
      </c>
      <c r="P28">
        <f>CANSIM!LY30</f>
        <v>117900</v>
      </c>
      <c r="Q28">
        <f>CANSIM!LZ30</f>
        <v>802000</v>
      </c>
      <c r="R28">
        <f>CANSIM!MA30</f>
        <v>84400</v>
      </c>
      <c r="S28">
        <f>CANSIM!MB30</f>
        <v>408900</v>
      </c>
      <c r="T28">
        <f>CANSIM!MC30</f>
        <v>0</v>
      </c>
      <c r="U28">
        <f>CANSIM!MD30</f>
        <v>0</v>
      </c>
      <c r="W28">
        <f>CANSIM!ME30</f>
        <v>4100</v>
      </c>
      <c r="X28">
        <f>CANSIM!MF30</f>
        <v>2540100</v>
      </c>
      <c r="Y28">
        <f>CANSIM!MG30</f>
        <v>0</v>
      </c>
      <c r="Z28">
        <f>CANSIM!MH30</f>
        <v>12778100</v>
      </c>
      <c r="AA28" s="7">
        <f>Potato!J33/0.02205</f>
        <v>35555.555555555555</v>
      </c>
      <c r="AJ28" t="s">
        <v>59</v>
      </c>
    </row>
    <row r="29" spans="1:36" x14ac:dyDescent="0.2">
      <c r="A29">
        <f t="shared" si="0"/>
        <v>1990</v>
      </c>
      <c r="B29">
        <f>CANSIM!LL31</f>
        <v>3897300</v>
      </c>
      <c r="C29">
        <f>CANSIM!LM31</f>
        <v>0</v>
      </c>
      <c r="D29">
        <f>CANSIM!LN31</f>
        <v>0</v>
      </c>
      <c r="E29">
        <f>CANSIM!LO31</f>
        <v>154200</v>
      </c>
      <c r="F29">
        <f>CANSIM!LP31</f>
        <v>1451500</v>
      </c>
      <c r="G29">
        <f>CANSIM!LQ31</f>
        <v>0</v>
      </c>
      <c r="H29">
        <f>CANSIM!LR31</f>
        <v>0</v>
      </c>
      <c r="I29">
        <f>CANSIM!LS31</f>
        <v>0</v>
      </c>
      <c r="K29">
        <f>CANSIM!LT31</f>
        <v>0</v>
      </c>
      <c r="L29">
        <f>CANSIM!LU31</f>
        <v>0</v>
      </c>
      <c r="M29">
        <f>CANSIM!LV31</f>
        <v>431800</v>
      </c>
      <c r="N29">
        <f>CANSIM!LW31</f>
        <v>172400</v>
      </c>
      <c r="O29">
        <f>CANSIM!LX31</f>
        <v>30600</v>
      </c>
      <c r="P29">
        <f>CANSIM!LY31</f>
        <v>201800</v>
      </c>
      <c r="Q29">
        <f>CANSIM!LZ31</f>
        <v>694000</v>
      </c>
      <c r="R29">
        <f>CANSIM!MA31</f>
        <v>103400</v>
      </c>
      <c r="S29">
        <f>CANSIM!MB31</f>
        <v>299700</v>
      </c>
      <c r="T29">
        <f>CANSIM!MC31</f>
        <v>0</v>
      </c>
      <c r="U29">
        <f>CANSIM!MD31</f>
        <v>0</v>
      </c>
      <c r="W29">
        <f>CANSIM!ME31</f>
        <v>7300</v>
      </c>
      <c r="X29">
        <f>CANSIM!MF31</f>
        <v>2857600</v>
      </c>
      <c r="Y29">
        <f>CANSIM!MG31</f>
        <v>0</v>
      </c>
      <c r="Z29">
        <f>CANSIM!MH31</f>
        <v>17485900</v>
      </c>
      <c r="AA29" s="7">
        <f>Potato!J34/0.02205</f>
        <v>38684.807256235828</v>
      </c>
    </row>
    <row r="30" spans="1:36" x14ac:dyDescent="0.2">
      <c r="A30">
        <f t="shared" si="0"/>
        <v>1991</v>
      </c>
      <c r="B30">
        <f>CANSIM!LL32</f>
        <v>3069900</v>
      </c>
      <c r="C30">
        <f>CANSIM!LM32</f>
        <v>0</v>
      </c>
      <c r="D30">
        <f>CANSIM!LN32</f>
        <v>0</v>
      </c>
      <c r="E30">
        <f>CANSIM!LO32</f>
        <v>93000</v>
      </c>
      <c r="F30">
        <f>CANSIM!LP32</f>
        <v>1723700</v>
      </c>
      <c r="G30">
        <f>CANSIM!LQ32</f>
        <v>0</v>
      </c>
      <c r="H30">
        <f>CANSIM!LR32</f>
        <v>0</v>
      </c>
      <c r="I30">
        <f>CANSIM!LS32</f>
        <v>0</v>
      </c>
      <c r="K30">
        <f>CANSIM!LT32</f>
        <v>0</v>
      </c>
      <c r="L30">
        <f>CANSIM!LU32</f>
        <v>8600</v>
      </c>
      <c r="M30">
        <f>CANSIM!LV32</f>
        <v>266700</v>
      </c>
      <c r="N30">
        <f>CANSIM!LW32</f>
        <v>272200</v>
      </c>
      <c r="O30">
        <f>CANSIM!LX32</f>
        <v>26500</v>
      </c>
      <c r="P30">
        <f>CANSIM!LY32</f>
        <v>81700</v>
      </c>
      <c r="Q30">
        <f>CANSIM!LZ32</f>
        <v>385600</v>
      </c>
      <c r="R30">
        <f>CANSIM!MA32</f>
        <v>160600</v>
      </c>
      <c r="S30">
        <f>CANSIM!MB32</f>
        <v>147300</v>
      </c>
      <c r="T30">
        <f>CANSIM!MC32</f>
        <v>0</v>
      </c>
      <c r="U30">
        <f>CANSIM!MD32</f>
        <v>0</v>
      </c>
      <c r="W30">
        <f>CANSIM!ME32</f>
        <v>8200</v>
      </c>
      <c r="X30">
        <f>CANSIM!MF32</f>
        <v>3719500</v>
      </c>
      <c r="Y30">
        <f>CANSIM!MG32</f>
        <v>0</v>
      </c>
      <c r="Z30">
        <f>CANSIM!MH32</f>
        <v>18501200</v>
      </c>
      <c r="AA30" s="7">
        <f>Potato!J35/0.02205</f>
        <v>36734.693877551021</v>
      </c>
    </row>
    <row r="31" spans="1:36" x14ac:dyDescent="0.2">
      <c r="A31">
        <f t="shared" si="0"/>
        <v>1992</v>
      </c>
      <c r="B31">
        <f>CANSIM!LL33</f>
        <v>3157000</v>
      </c>
      <c r="C31">
        <f>CANSIM!LM33</f>
        <v>0</v>
      </c>
      <c r="D31">
        <f>CANSIM!LN33</f>
        <v>0</v>
      </c>
      <c r="E31">
        <f>CANSIM!LO33</f>
        <v>116800</v>
      </c>
      <c r="F31">
        <f>CANSIM!LP33</f>
        <v>1474200</v>
      </c>
      <c r="G31">
        <f>CANSIM!LQ33</f>
        <v>0</v>
      </c>
      <c r="H31">
        <f>CANSIM!LR33</f>
        <v>0</v>
      </c>
      <c r="I31">
        <f>CANSIM!LS33</f>
        <v>0</v>
      </c>
      <c r="K31">
        <f>CANSIM!LT33</f>
        <v>0</v>
      </c>
      <c r="L31">
        <f>CANSIM!LU33</f>
        <v>1900</v>
      </c>
      <c r="M31">
        <f>CANSIM!LV33</f>
        <v>109200</v>
      </c>
      <c r="N31">
        <f>CANSIM!LW33</f>
        <v>254000</v>
      </c>
      <c r="O31">
        <f>CANSIM!LX33</f>
        <v>17300</v>
      </c>
      <c r="P31">
        <f>CANSIM!LY33</f>
        <v>109700</v>
      </c>
      <c r="Q31">
        <f>CANSIM!LZ33</f>
        <v>663200</v>
      </c>
      <c r="R31">
        <f>CANSIM!MA33</f>
        <v>244900</v>
      </c>
      <c r="S31">
        <f>CANSIM!MB33</f>
        <v>109200</v>
      </c>
      <c r="T31">
        <f>CANSIM!MC33</f>
        <v>0</v>
      </c>
      <c r="U31">
        <f>CANSIM!MD33</f>
        <v>0</v>
      </c>
      <c r="W31">
        <f>CANSIM!ME33</f>
        <v>8400</v>
      </c>
      <c r="X31">
        <f>CANSIM!MF33</f>
        <v>3002800</v>
      </c>
      <c r="Y31">
        <f>CANSIM!MG33</f>
        <v>0</v>
      </c>
      <c r="Z31">
        <f>CANSIM!MH33</f>
        <v>16192100</v>
      </c>
      <c r="AA31" s="7">
        <f>Potato!J36/0.02205</f>
        <v>51156.462585034016</v>
      </c>
    </row>
    <row r="32" spans="1:36" x14ac:dyDescent="0.2">
      <c r="A32">
        <f t="shared" si="0"/>
        <v>1993</v>
      </c>
      <c r="B32">
        <f>CANSIM!LL34</f>
        <v>4245600</v>
      </c>
      <c r="C32">
        <f>CANSIM!LM34</f>
        <v>0</v>
      </c>
      <c r="D32">
        <f>CANSIM!LN34</f>
        <v>0</v>
      </c>
      <c r="E32">
        <f>CANSIM!LO34</f>
        <v>124700</v>
      </c>
      <c r="F32">
        <f>CANSIM!LP34</f>
        <v>2381400</v>
      </c>
      <c r="G32">
        <f>CANSIM!LQ34</f>
        <v>0</v>
      </c>
      <c r="H32">
        <f>CANSIM!LR34</f>
        <v>0</v>
      </c>
      <c r="I32">
        <f>CANSIM!LS34</f>
        <v>0</v>
      </c>
      <c r="K32">
        <f>CANSIM!LT34</f>
        <v>0</v>
      </c>
      <c r="L32">
        <f>CANSIM!LU34</f>
        <v>800</v>
      </c>
      <c r="M32">
        <f>CANSIM!LV34</f>
        <v>342900</v>
      </c>
      <c r="N32">
        <f>CANSIM!LW34</f>
        <v>315200</v>
      </c>
      <c r="O32">
        <f>CANSIM!LX34</f>
        <v>18400</v>
      </c>
      <c r="P32">
        <f>CANSIM!LY34</f>
        <v>180000</v>
      </c>
      <c r="Q32">
        <f>CANSIM!LZ34</f>
        <v>1079500</v>
      </c>
      <c r="R32">
        <f>CANSIM!MA34</f>
        <v>585100</v>
      </c>
      <c r="S32">
        <f>CANSIM!MB34</f>
        <v>165100</v>
      </c>
      <c r="T32">
        <f>CANSIM!MC34</f>
        <v>500</v>
      </c>
      <c r="U32">
        <f>CANSIM!MD34</f>
        <v>0</v>
      </c>
      <c r="W32">
        <f>CANSIM!ME34</f>
        <v>29000</v>
      </c>
      <c r="X32">
        <f>CANSIM!MF34</f>
        <v>2540100</v>
      </c>
      <c r="Y32">
        <f>CANSIM!MG34</f>
        <v>14000</v>
      </c>
      <c r="Z32">
        <f>CANSIM!MH34</f>
        <v>15031200</v>
      </c>
      <c r="AA32" s="7">
        <f>Potato!J37/0.02205</f>
        <v>41904.761904761901</v>
      </c>
    </row>
    <row r="33" spans="1:27" x14ac:dyDescent="0.2">
      <c r="A33">
        <f t="shared" si="0"/>
        <v>1994</v>
      </c>
      <c r="B33">
        <f>CANSIM!LL35</f>
        <v>3919000</v>
      </c>
      <c r="C33">
        <f>CANSIM!LM35</f>
        <v>0</v>
      </c>
      <c r="D33">
        <f>CANSIM!LN35</f>
        <v>0</v>
      </c>
      <c r="E33">
        <f>CANSIM!LO35</f>
        <v>226800</v>
      </c>
      <c r="F33">
        <f>CANSIM!LP35</f>
        <v>3175100</v>
      </c>
      <c r="G33">
        <f>CANSIM!LQ35</f>
        <v>0</v>
      </c>
      <c r="H33">
        <f>CANSIM!LR35</f>
        <v>0</v>
      </c>
      <c r="I33">
        <f>CANSIM!LS35</f>
        <v>0</v>
      </c>
      <c r="K33">
        <f>CANSIM!LT35</f>
        <v>0</v>
      </c>
      <c r="L33">
        <f>CANSIM!LU35</f>
        <v>800</v>
      </c>
      <c r="M33">
        <f>CANSIM!LV35</f>
        <v>546100</v>
      </c>
      <c r="N33">
        <f>CANSIM!LW35</f>
        <v>381000</v>
      </c>
      <c r="O33">
        <f>CANSIM!LX35</f>
        <v>40800</v>
      </c>
      <c r="P33">
        <f>CANSIM!LY35</f>
        <v>278900</v>
      </c>
      <c r="Q33">
        <f>CANSIM!LZ35</f>
        <v>1388000</v>
      </c>
      <c r="R33">
        <f>CANSIM!MA35</f>
        <v>898100</v>
      </c>
      <c r="S33">
        <f>CANSIM!MB35</f>
        <v>221000</v>
      </c>
      <c r="T33">
        <f>CANSIM!MC35</f>
        <v>1100</v>
      </c>
      <c r="U33">
        <f>CANSIM!MD35</f>
        <v>0</v>
      </c>
      <c r="W33">
        <f>CANSIM!ME35</f>
        <v>25900</v>
      </c>
      <c r="X33">
        <f>CANSIM!MF35</f>
        <v>3991600</v>
      </c>
      <c r="Y33">
        <f>CANSIM!MG35</f>
        <v>25400</v>
      </c>
      <c r="Z33">
        <f>CANSIM!MH35</f>
        <v>12110900</v>
      </c>
      <c r="AA33" s="7">
        <f>Potato!J38/0.02205</f>
        <v>57687.074829931975</v>
      </c>
    </row>
    <row r="34" spans="1:27" x14ac:dyDescent="0.2">
      <c r="A34">
        <f t="shared" si="0"/>
        <v>1995</v>
      </c>
      <c r="B34">
        <f>CANSIM!LL36</f>
        <v>4354500</v>
      </c>
      <c r="C34">
        <f>CANSIM!LM36</f>
        <v>0</v>
      </c>
      <c r="D34">
        <f>CANSIM!LN36</f>
        <v>0</v>
      </c>
      <c r="E34">
        <f>CANSIM!LO36</f>
        <v>137900</v>
      </c>
      <c r="F34">
        <f>CANSIM!LP36</f>
        <v>2630800</v>
      </c>
      <c r="G34">
        <f>CANSIM!LQ36</f>
        <v>0</v>
      </c>
      <c r="H34">
        <f>CANSIM!LR36</f>
        <v>0</v>
      </c>
      <c r="I34">
        <f>CANSIM!LS36</f>
        <v>0</v>
      </c>
      <c r="K34">
        <f>CANSIM!LT36</f>
        <v>0</v>
      </c>
      <c r="L34">
        <f>CANSIM!LU36</f>
        <v>0</v>
      </c>
      <c r="M34">
        <f>CANSIM!LV36</f>
        <v>647700</v>
      </c>
      <c r="N34">
        <f>CANSIM!LW36</f>
        <v>381900</v>
      </c>
      <c r="O34">
        <f>CANSIM!LX36</f>
        <v>20400</v>
      </c>
      <c r="P34">
        <f>CANSIM!LY36</f>
        <v>190600</v>
      </c>
      <c r="Q34">
        <f>CANSIM!LZ36</f>
        <v>1110400</v>
      </c>
      <c r="R34">
        <f>CANSIM!MA36</f>
        <v>868200</v>
      </c>
      <c r="S34">
        <f>CANSIM!MB36</f>
        <v>139700</v>
      </c>
      <c r="T34">
        <f>CANSIM!MC36</f>
        <v>2000</v>
      </c>
      <c r="U34">
        <f>CANSIM!MD36</f>
        <v>0</v>
      </c>
      <c r="W34">
        <f>CANSIM!ME36</f>
        <v>18400</v>
      </c>
      <c r="X34">
        <f>CANSIM!MF36</f>
        <v>2177200</v>
      </c>
      <c r="Y34">
        <f>CANSIM!MG36</f>
        <v>26200</v>
      </c>
      <c r="Z34">
        <f>CANSIM!MH36</f>
        <v>12663500</v>
      </c>
      <c r="AA34" s="7">
        <f>Potato!J39/0.02205</f>
        <v>63628.117913832197</v>
      </c>
    </row>
    <row r="35" spans="1:27" x14ac:dyDescent="0.2">
      <c r="A35">
        <f t="shared" si="0"/>
        <v>1996</v>
      </c>
      <c r="B35">
        <f>CANSIM!LL37</f>
        <v>5356000</v>
      </c>
      <c r="C35">
        <f>CANSIM!LM37</f>
        <v>0</v>
      </c>
      <c r="D35">
        <f>CANSIM!LN37</f>
        <v>0</v>
      </c>
      <c r="E35">
        <f>CANSIM!LO37</f>
        <v>240000</v>
      </c>
      <c r="F35">
        <f>CANSIM!LP37</f>
        <v>2222600</v>
      </c>
      <c r="G35">
        <f>CANSIM!LQ37</f>
        <v>0</v>
      </c>
      <c r="H35">
        <f>CANSIM!LR37</f>
        <v>0</v>
      </c>
      <c r="I35">
        <f>CANSIM!LS37</f>
        <v>0</v>
      </c>
      <c r="K35">
        <f>CANSIM!LT37</f>
        <v>0</v>
      </c>
      <c r="L35">
        <f>CANSIM!LU37</f>
        <v>0</v>
      </c>
      <c r="M35">
        <f>CANSIM!LV37</f>
        <v>472500</v>
      </c>
      <c r="N35">
        <f>CANSIM!LW37</f>
        <v>373800</v>
      </c>
      <c r="O35">
        <f>CANSIM!LX37</f>
        <v>35700</v>
      </c>
      <c r="P35">
        <f>CANSIM!LY37</f>
        <v>196900</v>
      </c>
      <c r="Q35">
        <f>CANSIM!LZ37</f>
        <v>1881500</v>
      </c>
      <c r="R35">
        <f>CANSIM!MA37</f>
        <v>729400</v>
      </c>
      <c r="S35">
        <f>CANSIM!MB37</f>
        <v>134600</v>
      </c>
      <c r="T35">
        <f>CANSIM!MC37</f>
        <v>700</v>
      </c>
      <c r="U35">
        <f>CANSIM!MD37</f>
        <v>0</v>
      </c>
      <c r="W35">
        <f>CANSIM!ME37</f>
        <v>15700</v>
      </c>
      <c r="X35">
        <f>CANSIM!MF37</f>
        <v>3401900</v>
      </c>
      <c r="Y35">
        <f>CANSIM!MG37</f>
        <v>21500</v>
      </c>
      <c r="Z35">
        <f>CANSIM!MH37</f>
        <v>16547000</v>
      </c>
      <c r="AA35" s="7">
        <f>Potato!J40/0.02205</f>
        <v>67800.453514739231</v>
      </c>
    </row>
    <row r="36" spans="1:27" x14ac:dyDescent="0.2">
      <c r="A36">
        <f t="shared" si="0"/>
        <v>1997</v>
      </c>
      <c r="B36">
        <f>CANSIM!LL38</f>
        <v>4430700</v>
      </c>
      <c r="C36">
        <f>CANSIM!LM38</f>
        <v>0</v>
      </c>
      <c r="D36">
        <f>CANSIM!LN38</f>
        <v>0</v>
      </c>
      <c r="E36">
        <f>CANSIM!LO38</f>
        <v>102100</v>
      </c>
      <c r="F36">
        <f>CANSIM!LP38</f>
        <v>2698900</v>
      </c>
      <c r="G36">
        <f>CANSIM!LQ38</f>
        <v>0</v>
      </c>
      <c r="H36">
        <f>CANSIM!LR38</f>
        <v>14500</v>
      </c>
      <c r="I36">
        <f>CANSIM!LS38</f>
        <v>0</v>
      </c>
      <c r="K36">
        <f>CANSIM!LT38</f>
        <v>0</v>
      </c>
      <c r="L36">
        <f>CANSIM!LU38</f>
        <v>0</v>
      </c>
      <c r="M36">
        <f>CANSIM!LV38</f>
        <v>508000</v>
      </c>
      <c r="N36">
        <f>CANSIM!LW38</f>
        <v>365200</v>
      </c>
      <c r="O36">
        <f>CANSIM!LX38</f>
        <v>20400</v>
      </c>
      <c r="P36">
        <f>CANSIM!LY38</f>
        <v>186500</v>
      </c>
      <c r="Q36">
        <f>CANSIM!LZ38</f>
        <v>1403400</v>
      </c>
      <c r="R36">
        <f>CANSIM!MA38</f>
        <v>1158100</v>
      </c>
      <c r="S36">
        <f>CANSIM!MB38</f>
        <v>138500</v>
      </c>
      <c r="T36">
        <f>CANSIM!MC38</f>
        <v>0</v>
      </c>
      <c r="U36">
        <f>CANSIM!MD38</f>
        <v>0</v>
      </c>
      <c r="W36">
        <f>CANSIM!ME38</f>
        <v>14300</v>
      </c>
      <c r="X36">
        <f>CANSIM!MF38</f>
        <v>1632900</v>
      </c>
      <c r="Y36">
        <f>CANSIM!MG38</f>
        <v>15200</v>
      </c>
      <c r="Z36">
        <f>CANSIM!MH38</f>
        <v>13070300</v>
      </c>
      <c r="AA36" s="7">
        <f>Potato!J41/0.02205</f>
        <v>94467.120181405902</v>
      </c>
    </row>
    <row r="37" spans="1:27" x14ac:dyDescent="0.2">
      <c r="A37">
        <f t="shared" si="0"/>
        <v>1998</v>
      </c>
      <c r="B37">
        <f>CANSIM!LL39</f>
        <v>4310900</v>
      </c>
      <c r="C37">
        <f>CANSIM!LM39</f>
        <v>0</v>
      </c>
      <c r="D37">
        <f>CANSIM!LN39</f>
        <v>0</v>
      </c>
      <c r="E37">
        <f>CANSIM!LO39</f>
        <v>201800</v>
      </c>
      <c r="F37">
        <f>CANSIM!LP39</f>
        <v>3231800</v>
      </c>
      <c r="G37">
        <f>CANSIM!LQ39</f>
        <v>0</v>
      </c>
      <c r="H37">
        <f>CANSIM!LR39</f>
        <v>50900</v>
      </c>
      <c r="I37">
        <f>CANSIM!LS39</f>
        <v>0</v>
      </c>
      <c r="K37">
        <f>CANSIM!LT39</f>
        <v>0</v>
      </c>
      <c r="L37">
        <f>CANSIM!LU39</f>
        <v>1100</v>
      </c>
      <c r="M37">
        <f>CANSIM!LV39</f>
        <v>680800</v>
      </c>
      <c r="N37">
        <f>CANSIM!LW39</f>
        <v>465900</v>
      </c>
      <c r="O37">
        <f>CANSIM!LX39</f>
        <v>34700</v>
      </c>
      <c r="P37">
        <f>CANSIM!LY39</f>
        <v>195500</v>
      </c>
      <c r="Q37">
        <f>CANSIM!LZ39</f>
        <v>1758100</v>
      </c>
      <c r="R37">
        <f>CANSIM!MA39</f>
        <v>1613800</v>
      </c>
      <c r="S37">
        <f>CANSIM!MB39</f>
        <v>152400</v>
      </c>
      <c r="T37">
        <f>CANSIM!MC39</f>
        <v>500</v>
      </c>
      <c r="U37">
        <f>CANSIM!MD39</f>
        <v>0</v>
      </c>
      <c r="W37">
        <f>CANSIM!ME39</f>
        <v>21300</v>
      </c>
      <c r="X37">
        <f>CANSIM!MF39</f>
        <v>2812300</v>
      </c>
      <c r="Y37">
        <f>CANSIM!MG39</f>
        <v>27900</v>
      </c>
      <c r="Z37">
        <f>CANSIM!MH39</f>
        <v>12600700</v>
      </c>
      <c r="AA37" s="7">
        <f>Potato!J42/0.02205</f>
        <v>158639.45578231293</v>
      </c>
    </row>
    <row r="38" spans="1:27" x14ac:dyDescent="0.2">
      <c r="A38">
        <f t="shared" si="0"/>
        <v>1999</v>
      </c>
      <c r="B38">
        <f>CANSIM!LL40</f>
        <v>4942300</v>
      </c>
      <c r="C38">
        <f>CANSIM!LM40</f>
        <v>0</v>
      </c>
      <c r="D38">
        <f>CANSIM!LN40</f>
        <v>0</v>
      </c>
      <c r="E38">
        <f>CANSIM!LO40</f>
        <v>152000</v>
      </c>
      <c r="F38">
        <f>CANSIM!LP40</f>
        <v>3975700</v>
      </c>
      <c r="G38">
        <f>CANSIM!LQ40</f>
        <v>0</v>
      </c>
      <c r="H38">
        <f>CANSIM!LR40</f>
        <v>187200</v>
      </c>
      <c r="I38">
        <f>CANSIM!LS40</f>
        <v>0</v>
      </c>
      <c r="K38">
        <f>CANSIM!LT40</f>
        <v>0</v>
      </c>
      <c r="L38">
        <f>CANSIM!LU40</f>
        <v>0</v>
      </c>
      <c r="M38">
        <f>CANSIM!LV40</f>
        <v>711200</v>
      </c>
      <c r="N38">
        <f>CANSIM!LW40</f>
        <v>702600</v>
      </c>
      <c r="O38">
        <f>CANSIM!LX40</f>
        <v>10200</v>
      </c>
      <c r="P38">
        <f>CANSIM!LY40</f>
        <v>259700</v>
      </c>
      <c r="Q38">
        <f>CANSIM!LZ40</f>
        <v>1534500</v>
      </c>
      <c r="R38">
        <f>CANSIM!MA40</f>
        <v>1623400</v>
      </c>
      <c r="S38">
        <f>CANSIM!MB40</f>
        <v>168400</v>
      </c>
      <c r="T38">
        <f>CANSIM!MC40</f>
        <v>1800</v>
      </c>
      <c r="U38">
        <f>CANSIM!MD40</f>
        <v>0</v>
      </c>
      <c r="W38">
        <f>CANSIM!ME40</f>
        <v>35400</v>
      </c>
      <c r="X38">
        <f>CANSIM!MF40</f>
        <v>4127700</v>
      </c>
      <c r="Y38">
        <f>CANSIM!MG40</f>
        <v>41900</v>
      </c>
      <c r="Z38">
        <f>CANSIM!MH40</f>
        <v>13839500</v>
      </c>
      <c r="AA38" s="7">
        <f>Potato!J43/0.02205</f>
        <v>89569.160997732426</v>
      </c>
    </row>
    <row r="39" spans="1:27" x14ac:dyDescent="0.2">
      <c r="A39">
        <f t="shared" si="0"/>
        <v>2000</v>
      </c>
      <c r="B39">
        <f>CANSIM!LL41</f>
        <v>5301600</v>
      </c>
      <c r="C39">
        <f>CANSIM!LM41</f>
        <v>0</v>
      </c>
      <c r="D39">
        <f>CANSIM!LN41</f>
        <v>0</v>
      </c>
      <c r="E39">
        <f>CANSIM!LO41</f>
        <v>148600</v>
      </c>
      <c r="F39">
        <f>CANSIM!LP41</f>
        <v>3424600</v>
      </c>
      <c r="G39">
        <f>CANSIM!LQ41</f>
        <v>0</v>
      </c>
      <c r="H39">
        <f>CANSIM!LR41</f>
        <v>370700</v>
      </c>
      <c r="I39">
        <f>CANSIM!LS41</f>
        <v>0</v>
      </c>
      <c r="K39">
        <f>CANSIM!LT41</f>
        <v>0</v>
      </c>
      <c r="L39">
        <f>CANSIM!LU41</f>
        <v>0</v>
      </c>
      <c r="M39">
        <f>CANSIM!LV41</f>
        <v>469900</v>
      </c>
      <c r="N39">
        <f>CANSIM!LW41</f>
        <v>888100</v>
      </c>
      <c r="O39">
        <f>CANSIM!LX41</f>
        <v>14300</v>
      </c>
      <c r="P39">
        <f>CANSIM!LY41</f>
        <v>185100</v>
      </c>
      <c r="Q39">
        <f>CANSIM!LZ41</f>
        <v>1377200</v>
      </c>
      <c r="R39">
        <f>CANSIM!MA41</f>
        <v>2072400</v>
      </c>
      <c r="S39">
        <f>CANSIM!MB41</f>
        <v>97800</v>
      </c>
      <c r="T39">
        <f>CANSIM!MC41</f>
        <v>2200</v>
      </c>
      <c r="U39">
        <f>CANSIM!MD41</f>
        <v>0</v>
      </c>
      <c r="W39">
        <f>CANSIM!ME41</f>
        <v>12400</v>
      </c>
      <c r="X39">
        <f>CANSIM!MF41</f>
        <v>3764800</v>
      </c>
      <c r="Y39">
        <f>CANSIM!MG41</f>
        <v>31800</v>
      </c>
      <c r="Z39">
        <f>CANSIM!MH41</f>
        <v>13411800</v>
      </c>
      <c r="AA39" s="7">
        <f>Potato!J44/0.02205</f>
        <v>122585.03401360544</v>
      </c>
    </row>
    <row r="40" spans="1:27" x14ac:dyDescent="0.2">
      <c r="A40">
        <f t="shared" si="0"/>
        <v>2001</v>
      </c>
      <c r="B40">
        <f>CANSIM!LL42</f>
        <v>3655600</v>
      </c>
      <c r="C40">
        <f>CANSIM!LM42</f>
        <v>0</v>
      </c>
      <c r="D40">
        <f>CANSIM!LN42</f>
        <v>0</v>
      </c>
      <c r="E40">
        <f>CANSIM!LO42</f>
        <v>101200</v>
      </c>
      <c r="F40">
        <f>CANSIM!LP42</f>
        <v>2154600</v>
      </c>
      <c r="G40">
        <f>CANSIM!LQ42</f>
        <v>2000</v>
      </c>
      <c r="H40">
        <f>CANSIM!LR42</f>
        <v>434500</v>
      </c>
      <c r="I40">
        <f>CANSIM!LS42</f>
        <v>0</v>
      </c>
      <c r="K40">
        <f>CANSIM!LT42</f>
        <v>0</v>
      </c>
      <c r="L40">
        <f>CANSIM!LU42</f>
        <v>0</v>
      </c>
      <c r="M40">
        <f>CANSIM!LV42</f>
        <v>495300</v>
      </c>
      <c r="N40">
        <f>CANSIM!LW42</f>
        <v>557900</v>
      </c>
      <c r="O40">
        <f>CANSIM!LX42</f>
        <v>30600</v>
      </c>
      <c r="P40">
        <f>CANSIM!LY42</f>
        <v>92100</v>
      </c>
      <c r="Q40">
        <f>CANSIM!LZ42</f>
        <v>960800</v>
      </c>
      <c r="R40">
        <f>CANSIM!MA42</f>
        <v>1388000</v>
      </c>
      <c r="S40">
        <f>CANSIM!MB42</f>
        <v>68600</v>
      </c>
      <c r="T40">
        <f>CANSIM!MC42</f>
        <v>200</v>
      </c>
      <c r="U40">
        <f>CANSIM!MD42</f>
        <v>0</v>
      </c>
      <c r="W40">
        <f>CANSIM!ME42</f>
        <v>8100</v>
      </c>
      <c r="X40">
        <f>CANSIM!MF42</f>
        <v>2131900</v>
      </c>
      <c r="Y40">
        <f>CANSIM!MG42</f>
        <v>10200</v>
      </c>
      <c r="Z40">
        <f>CANSIM!MH42</f>
        <v>9850800</v>
      </c>
      <c r="AA40" s="7">
        <f>Potato!J45/0.02205</f>
        <v>136689.34240362811</v>
      </c>
    </row>
    <row r="41" spans="1:27" x14ac:dyDescent="0.2">
      <c r="A41">
        <f t="shared" si="0"/>
        <v>2002</v>
      </c>
      <c r="B41">
        <f>CANSIM!LL43</f>
        <v>2525600</v>
      </c>
      <c r="C41">
        <f>CANSIM!LM43</f>
        <v>0</v>
      </c>
      <c r="D41">
        <f>CANSIM!LN43</f>
        <v>0</v>
      </c>
      <c r="E41">
        <f>CANSIM!LO43</f>
        <v>142400</v>
      </c>
      <c r="F41">
        <f>CANSIM!LP43</f>
        <v>1769000</v>
      </c>
      <c r="G41">
        <f>CANSIM!LQ43</f>
        <v>2400</v>
      </c>
      <c r="H41">
        <f>CANSIM!LR43</f>
        <v>128600</v>
      </c>
      <c r="I41">
        <f>CANSIM!LS43</f>
        <v>5200</v>
      </c>
      <c r="K41">
        <f>CANSIM!LT43</f>
        <v>0</v>
      </c>
      <c r="L41">
        <f>CANSIM!LU43</f>
        <v>0</v>
      </c>
      <c r="M41">
        <f>CANSIM!LV43</f>
        <v>444500</v>
      </c>
      <c r="N41">
        <f>CANSIM!LW43</f>
        <v>326100</v>
      </c>
      <c r="O41">
        <f>CANSIM!LX43</f>
        <v>5100</v>
      </c>
      <c r="P41">
        <f>CANSIM!LY43</f>
        <v>125200</v>
      </c>
      <c r="Q41">
        <f>CANSIM!LZ43</f>
        <v>1048700</v>
      </c>
      <c r="R41">
        <f>CANSIM!MA43</f>
        <v>881800</v>
      </c>
      <c r="S41">
        <f>CANSIM!MB43</f>
        <v>27900</v>
      </c>
      <c r="T41">
        <f>CANSIM!MC43</f>
        <v>300</v>
      </c>
      <c r="U41">
        <f>CANSIM!MD43</f>
        <v>0</v>
      </c>
      <c r="W41">
        <f>CANSIM!ME43</f>
        <v>17200</v>
      </c>
      <c r="X41">
        <f>CANSIM!MF43</f>
        <v>2086500</v>
      </c>
      <c r="Y41">
        <f>CANSIM!MG43</f>
        <v>15200</v>
      </c>
      <c r="Z41">
        <f>CANSIM!MH43</f>
        <v>7484300</v>
      </c>
      <c r="AA41" s="7">
        <f>Potato!J46/0.02205</f>
        <v>161587.3015873016</v>
      </c>
    </row>
    <row r="42" spans="1:27" x14ac:dyDescent="0.2">
      <c r="A42">
        <f t="shared" si="0"/>
        <v>2003</v>
      </c>
      <c r="B42">
        <f>CANSIM!LL44</f>
        <v>4354500</v>
      </c>
      <c r="C42">
        <f>CANSIM!LM44</f>
        <v>0</v>
      </c>
      <c r="D42">
        <f>CANSIM!LN44</f>
        <v>0</v>
      </c>
      <c r="E42">
        <f>CANSIM!LO44</f>
        <v>198700</v>
      </c>
      <c r="F42">
        <f>CANSIM!LP44</f>
        <v>2676200</v>
      </c>
      <c r="G42">
        <f>CANSIM!LQ44</f>
        <v>3200</v>
      </c>
      <c r="H42">
        <f>CANSIM!LR44</f>
        <v>54400</v>
      </c>
      <c r="I42">
        <f>CANSIM!LS44</f>
        <v>4800</v>
      </c>
      <c r="K42">
        <f>CANSIM!LT44</f>
        <v>0</v>
      </c>
      <c r="L42">
        <f>CANSIM!LU44</f>
        <v>0</v>
      </c>
      <c r="M42">
        <f>CANSIM!LV44</f>
        <v>533400</v>
      </c>
      <c r="N42">
        <f>CANSIM!LW44</f>
        <v>475000</v>
      </c>
      <c r="O42">
        <f>CANSIM!LX44</f>
        <v>30600</v>
      </c>
      <c r="P42">
        <f>CANSIM!LY44</f>
        <v>176900</v>
      </c>
      <c r="Q42">
        <f>CANSIM!LZ44</f>
        <v>994700</v>
      </c>
      <c r="R42">
        <f>CANSIM!MA44</f>
        <v>1292700</v>
      </c>
      <c r="S42">
        <f>CANSIM!MB44</f>
        <v>129500</v>
      </c>
      <c r="T42">
        <f>CANSIM!MC44</f>
        <v>0</v>
      </c>
      <c r="U42">
        <f>CANSIM!MD44</f>
        <v>0</v>
      </c>
      <c r="W42">
        <f>CANSIM!ME44</f>
        <v>15600</v>
      </c>
      <c r="X42">
        <f>CANSIM!MF44</f>
        <v>2903000</v>
      </c>
      <c r="Y42">
        <f>CANSIM!MG44</f>
        <v>30500</v>
      </c>
      <c r="Z42">
        <f>CANSIM!MH44</f>
        <v>10174500</v>
      </c>
      <c r="AA42" s="7">
        <f>Potato!J47/0.02205</f>
        <v>185714.28571428571</v>
      </c>
    </row>
    <row r="43" spans="1:27" x14ac:dyDescent="0.2">
      <c r="A43">
        <f t="shared" si="0"/>
        <v>2004</v>
      </c>
      <c r="B43">
        <f>CANSIM!LL45</f>
        <v>4681100</v>
      </c>
      <c r="C43">
        <f>CANSIM!LM45</f>
        <v>0</v>
      </c>
      <c r="D43">
        <f>CANSIM!LN45</f>
        <v>0</v>
      </c>
      <c r="E43">
        <f>CANSIM!LO45</f>
        <v>284400</v>
      </c>
      <c r="F43">
        <f>CANSIM!LP45</f>
        <v>2880300</v>
      </c>
      <c r="G43">
        <f>CANSIM!LQ45</f>
        <v>2500</v>
      </c>
      <c r="H43">
        <f>CANSIM!LR45</f>
        <v>42600</v>
      </c>
      <c r="I43">
        <f>CANSIM!LS45</f>
        <v>7900</v>
      </c>
      <c r="K43">
        <f>CANSIM!LT45</f>
        <v>0</v>
      </c>
      <c r="L43">
        <f>CANSIM!LU45</f>
        <v>0</v>
      </c>
      <c r="M43">
        <f>CANSIM!LV45</f>
        <v>355600</v>
      </c>
      <c r="N43">
        <f>CANSIM!LW45</f>
        <v>902700</v>
      </c>
      <c r="O43">
        <f>CANSIM!LX45</f>
        <v>5100</v>
      </c>
      <c r="P43">
        <f>CANSIM!LY45</f>
        <v>232800</v>
      </c>
      <c r="Q43">
        <f>CANSIM!LZ45</f>
        <v>1280000</v>
      </c>
      <c r="R43">
        <f>CANSIM!MA45</f>
        <v>2291500</v>
      </c>
      <c r="S43">
        <f>CANSIM!MB45</f>
        <v>165100</v>
      </c>
      <c r="T43">
        <f>CANSIM!MC45</f>
        <v>0</v>
      </c>
      <c r="U43">
        <f>CANSIM!MD45</f>
        <v>0</v>
      </c>
      <c r="W43">
        <f>CANSIM!ME45</f>
        <v>6400</v>
      </c>
      <c r="X43">
        <f>CANSIM!MF45</f>
        <v>4944200</v>
      </c>
      <c r="Y43">
        <f>CANSIM!MG45</f>
        <v>44500</v>
      </c>
      <c r="Z43">
        <f>CANSIM!MH45</f>
        <v>11561700</v>
      </c>
      <c r="AA43" s="7">
        <f>Potato!J48/0.02205</f>
        <v>152380.95238095237</v>
      </c>
    </row>
    <row r="44" spans="1:27" x14ac:dyDescent="0.2">
      <c r="A44">
        <f t="shared" si="0"/>
        <v>2005</v>
      </c>
      <c r="B44">
        <f>CANSIM!LL46</f>
        <v>4968500</v>
      </c>
      <c r="C44">
        <f>CANSIM!LM46</f>
        <v>0</v>
      </c>
      <c r="D44">
        <f>CANSIM!LN46</f>
        <v>0</v>
      </c>
      <c r="E44">
        <f>CANSIM!LO46</f>
        <v>219300</v>
      </c>
      <c r="F44">
        <f>CANSIM!LP46</f>
        <v>4456500</v>
      </c>
      <c r="G44">
        <f>CANSIM!LQ46</f>
        <v>0</v>
      </c>
      <c r="H44">
        <f>CANSIM!LR46</f>
        <v>84300</v>
      </c>
      <c r="I44">
        <f>CANSIM!LS46</f>
        <v>8900</v>
      </c>
      <c r="K44">
        <f>CANSIM!LT46</f>
        <v>0</v>
      </c>
      <c r="L44">
        <f>CANSIM!LU46</f>
        <v>0</v>
      </c>
      <c r="M44">
        <f>CANSIM!LV46</f>
        <v>792500</v>
      </c>
      <c r="N44">
        <f>CANSIM!LW46</f>
        <v>1150200</v>
      </c>
      <c r="O44">
        <f>CANSIM!LX46</f>
        <v>14800</v>
      </c>
      <c r="P44">
        <f>CANSIM!LY46</f>
        <v>152700</v>
      </c>
      <c r="Q44">
        <f>CANSIM!LZ46</f>
        <v>1546800</v>
      </c>
      <c r="R44">
        <f>CANSIM!MA46</f>
        <v>2313400</v>
      </c>
      <c r="S44">
        <f>CANSIM!MB46</f>
        <v>156200</v>
      </c>
      <c r="T44">
        <f>CANSIM!MC46</f>
        <v>0</v>
      </c>
      <c r="U44">
        <f>CANSIM!MD46</f>
        <v>0</v>
      </c>
      <c r="W44">
        <f>CANSIM!ME46</f>
        <v>11700</v>
      </c>
      <c r="X44">
        <f>CANSIM!MF46</f>
        <v>5806000</v>
      </c>
      <c r="Y44">
        <f>CANSIM!MG46</f>
        <v>20300</v>
      </c>
      <c r="Z44">
        <f>CANSIM!MH46</f>
        <v>12972200</v>
      </c>
      <c r="AA44" s="7">
        <f>Potato!J49/0.02205</f>
        <v>131020.40816326531</v>
      </c>
    </row>
    <row r="45" spans="1:27" x14ac:dyDescent="0.2">
      <c r="A45">
        <f t="shared" si="0"/>
        <v>2006</v>
      </c>
      <c r="B45">
        <f>CANSIM!LL47</f>
        <v>3396500</v>
      </c>
      <c r="C45">
        <f>CANSIM!LM47</f>
        <v>0</v>
      </c>
      <c r="D45">
        <f>CANSIM!LN47</f>
        <v>0</v>
      </c>
      <c r="E45">
        <f>CANSIM!LO47</f>
        <v>129100</v>
      </c>
      <c r="F45">
        <f>CANSIM!LP47</f>
        <v>3696800</v>
      </c>
      <c r="G45">
        <f>CANSIM!LQ47</f>
        <v>0</v>
      </c>
      <c r="H45">
        <f>CANSIM!LR47</f>
        <v>137200</v>
      </c>
      <c r="I45">
        <f>CANSIM!LS47</f>
        <v>0</v>
      </c>
      <c r="K45">
        <f>CANSIM!LT47</f>
        <v>0</v>
      </c>
      <c r="L45">
        <f>CANSIM!LU47</f>
        <v>0</v>
      </c>
      <c r="M45">
        <f>CANSIM!LV47</f>
        <v>759500</v>
      </c>
      <c r="N45">
        <f>CANSIM!LW47</f>
        <v>692800</v>
      </c>
      <c r="O45">
        <f>CANSIM!LX47</f>
        <v>26500</v>
      </c>
      <c r="P45">
        <f>CANSIM!LY47</f>
        <v>82600</v>
      </c>
      <c r="Q45">
        <f>CANSIM!LZ47</f>
        <v>1727300</v>
      </c>
      <c r="R45">
        <f>CANSIM!MA47</f>
        <v>1861500</v>
      </c>
      <c r="S45">
        <f>CANSIM!MB47</f>
        <v>189200</v>
      </c>
      <c r="T45">
        <f>CANSIM!MC47</f>
        <v>0</v>
      </c>
      <c r="U45">
        <f>CANSIM!MD47</f>
        <v>0</v>
      </c>
      <c r="W45">
        <f>CANSIM!ME47</f>
        <v>0</v>
      </c>
      <c r="X45">
        <f>CANSIM!MF47</f>
        <v>5488500</v>
      </c>
      <c r="Y45">
        <f>CANSIM!MG47</f>
        <v>11900</v>
      </c>
      <c r="Z45">
        <f>CANSIM!MH47</f>
        <v>11103900</v>
      </c>
      <c r="AA45" s="7">
        <f>Potato!J50/0.02205</f>
        <v>126122.44897959183</v>
      </c>
    </row>
    <row r="46" spans="1:27" x14ac:dyDescent="0.2">
      <c r="A46">
        <f t="shared" si="0"/>
        <v>2007</v>
      </c>
      <c r="B46">
        <f>CANSIM!LL48</f>
        <v>3853700</v>
      </c>
      <c r="C46">
        <f>CANSIM!LM48</f>
        <v>0</v>
      </c>
      <c r="D46">
        <f>CANSIM!LN48</f>
        <v>0</v>
      </c>
      <c r="E46">
        <f>CANSIM!LO48</f>
        <v>155700</v>
      </c>
      <c r="F46">
        <f>CANSIM!LP48</f>
        <v>4154900</v>
      </c>
      <c r="G46">
        <f>CANSIM!LQ48</f>
        <v>0</v>
      </c>
      <c r="H46">
        <f>CANSIM!LR48</f>
        <v>198100</v>
      </c>
      <c r="I46">
        <f>CANSIM!LS48</f>
        <v>0</v>
      </c>
      <c r="K46">
        <f>CANSIM!LT48</f>
        <v>0</v>
      </c>
      <c r="L46">
        <f>CANSIM!LU48</f>
        <v>0</v>
      </c>
      <c r="M46">
        <f>CANSIM!LV48</f>
        <v>511800</v>
      </c>
      <c r="N46">
        <f>CANSIM!LW48</f>
        <v>733900</v>
      </c>
      <c r="O46">
        <f>CANSIM!LX48</f>
        <v>8400</v>
      </c>
      <c r="P46">
        <f>CANSIM!LY48</f>
        <v>95300</v>
      </c>
      <c r="Q46">
        <f>CANSIM!LZ48</f>
        <v>2317900</v>
      </c>
      <c r="R46">
        <f>CANSIM!MA48</f>
        <v>2309600</v>
      </c>
      <c r="S46">
        <f>CANSIM!MB48</f>
        <v>99100</v>
      </c>
      <c r="T46">
        <f>CANSIM!MC48</f>
        <v>0</v>
      </c>
      <c r="U46">
        <f>CANSIM!MD48</f>
        <v>0</v>
      </c>
      <c r="W46">
        <f>CANSIM!ME48</f>
        <v>4000</v>
      </c>
      <c r="X46">
        <f>CANSIM!MF48</f>
        <v>5388700</v>
      </c>
      <c r="Y46">
        <f>CANSIM!MG48</f>
        <v>29200</v>
      </c>
      <c r="Z46">
        <f>CANSIM!MH48</f>
        <v>9094800</v>
      </c>
      <c r="AA46" s="7">
        <f>Potato!J51/0.02205</f>
        <v>105578.23129251701</v>
      </c>
    </row>
    <row r="47" spans="1:27" x14ac:dyDescent="0.2">
      <c r="A47">
        <f t="shared" si="0"/>
        <v>2008</v>
      </c>
      <c r="B47">
        <f>CANSIM!LL49</f>
        <v>4594000</v>
      </c>
      <c r="C47">
        <f>CANSIM!LM49</f>
        <v>0</v>
      </c>
      <c r="D47">
        <f>CANSIM!LN49</f>
        <v>0</v>
      </c>
      <c r="E47">
        <f>CANSIM!LO49</f>
        <v>184600</v>
      </c>
      <c r="F47">
        <f>CANSIM!LP49</f>
        <v>5629100</v>
      </c>
      <c r="G47">
        <f>CANSIM!LQ49</f>
        <v>0</v>
      </c>
      <c r="H47">
        <f>CANSIM!LR49</f>
        <v>67000</v>
      </c>
      <c r="I47">
        <f>CANSIM!LS49</f>
        <v>0</v>
      </c>
      <c r="K47">
        <f>CANSIM!LT49</f>
        <v>63500</v>
      </c>
      <c r="L47">
        <f>CANSIM!LU49</f>
        <v>0</v>
      </c>
      <c r="M47">
        <f>CANSIM!LV49</f>
        <v>666800</v>
      </c>
      <c r="N47">
        <f>CANSIM!LW49</f>
        <v>1043200</v>
      </c>
      <c r="O47">
        <f>CANSIM!LX49</f>
        <v>11000</v>
      </c>
      <c r="P47">
        <f>CANSIM!LY49</f>
        <v>123900</v>
      </c>
      <c r="Q47">
        <f>CANSIM!LZ49</f>
        <v>2267100</v>
      </c>
      <c r="R47">
        <f>CANSIM!MA49</f>
        <v>2725600</v>
      </c>
      <c r="S47">
        <f>CANSIM!MB49</f>
        <v>110500</v>
      </c>
      <c r="T47">
        <f>CANSIM!MC49</f>
        <v>0</v>
      </c>
      <c r="U47">
        <f>CANSIM!MD49</f>
        <v>0</v>
      </c>
      <c r="W47">
        <f>CANSIM!ME49</f>
        <v>0</v>
      </c>
      <c r="X47">
        <f>CANSIM!MF49</f>
        <v>4263800</v>
      </c>
      <c r="Y47">
        <f>CANSIM!MG49</f>
        <v>18500</v>
      </c>
      <c r="Z47">
        <f>CANSIM!MH49</f>
        <v>12342300</v>
      </c>
      <c r="AA47" s="7">
        <f>Potato!J52/0.02205</f>
        <v>118503.40136054422</v>
      </c>
    </row>
    <row r="48" spans="1:27" x14ac:dyDescent="0.2">
      <c r="A48">
        <f t="shared" si="0"/>
        <v>2009</v>
      </c>
      <c r="B48">
        <f>CANSIM!LL50</f>
        <v>4080200</v>
      </c>
      <c r="C48">
        <f>CANSIM!LM50</f>
        <v>0</v>
      </c>
      <c r="D48">
        <f>CANSIM!LN50</f>
        <v>0</v>
      </c>
      <c r="E48">
        <f>CANSIM!LO50</f>
        <v>188700</v>
      </c>
      <c r="F48">
        <f>CANSIM!LP50</f>
        <v>6259600</v>
      </c>
      <c r="G48">
        <f>CANSIM!LQ50</f>
        <v>0</v>
      </c>
      <c r="H48">
        <f>CANSIM!LR50</f>
        <v>57400</v>
      </c>
      <c r="I48">
        <f>CANSIM!LS50</f>
        <v>0</v>
      </c>
      <c r="K48">
        <f>CANSIM!LT50</f>
        <v>217700</v>
      </c>
      <c r="L48">
        <f>CANSIM!LU50</f>
        <v>0</v>
      </c>
      <c r="M48">
        <f>CANSIM!LV50</f>
        <v>708700</v>
      </c>
      <c r="N48">
        <f>CANSIM!LW50</f>
        <v>1496800</v>
      </c>
      <c r="O48">
        <f>CANSIM!LX50</f>
        <v>12200</v>
      </c>
      <c r="P48">
        <f>CANSIM!LY50</f>
        <v>160600</v>
      </c>
      <c r="Q48">
        <f>CANSIM!LZ50</f>
        <v>1465100</v>
      </c>
      <c r="R48">
        <f>CANSIM!MA50</f>
        <v>2612700</v>
      </c>
      <c r="S48">
        <f>CANSIM!MB50</f>
        <v>105700</v>
      </c>
      <c r="T48">
        <f>CANSIM!MC50</f>
        <v>0</v>
      </c>
      <c r="U48">
        <f>CANSIM!MD50</f>
        <v>0</v>
      </c>
      <c r="W48">
        <f>CANSIM!ME50</f>
        <v>0</v>
      </c>
      <c r="X48">
        <f>CANSIM!MF50</f>
        <v>3728500</v>
      </c>
      <c r="Y48">
        <f>CANSIM!MG50</f>
        <v>17300</v>
      </c>
      <c r="Z48">
        <f>CANSIM!MH50</f>
        <v>12993500</v>
      </c>
      <c r="AA48" s="7">
        <f>Potato!J53/0.02205</f>
        <v>105215.41950113379</v>
      </c>
    </row>
    <row r="49" spans="1:34" x14ac:dyDescent="0.2">
      <c r="A49">
        <f t="shared" si="0"/>
        <v>2010</v>
      </c>
      <c r="B49">
        <f>CANSIM!LL51</f>
        <v>1937700</v>
      </c>
      <c r="C49">
        <f>CANSIM!LM51</f>
        <v>0</v>
      </c>
      <c r="D49">
        <f>CANSIM!LN51</f>
        <v>0</v>
      </c>
      <c r="E49">
        <f>CANSIM!LO51</f>
        <v>143200</v>
      </c>
      <c r="F49">
        <f>CANSIM!LP51</f>
        <v>5692600</v>
      </c>
      <c r="G49">
        <f>CANSIM!LQ51</f>
        <v>0</v>
      </c>
      <c r="H49">
        <f>CANSIM!LR51</f>
        <v>128300</v>
      </c>
      <c r="I49">
        <f>CANSIM!LS51</f>
        <v>0</v>
      </c>
      <c r="K49">
        <f>CANSIM!LT51</f>
        <v>172400</v>
      </c>
      <c r="L49">
        <f>CANSIM!LU51</f>
        <v>0</v>
      </c>
      <c r="M49">
        <f>CANSIM!LV51</f>
        <v>311200</v>
      </c>
      <c r="N49">
        <f>CANSIM!LW51</f>
        <v>1922800</v>
      </c>
      <c r="O49">
        <f>CANSIM!LX51</f>
        <v>9200</v>
      </c>
      <c r="P49">
        <f>CANSIM!LY51</f>
        <v>134300</v>
      </c>
      <c r="Q49">
        <f>CANSIM!LZ51</f>
        <v>771100</v>
      </c>
      <c r="R49">
        <f>CANSIM!MA51</f>
        <v>1973100</v>
      </c>
      <c r="S49">
        <f>CANSIM!MB51</f>
        <v>87600</v>
      </c>
      <c r="T49">
        <f>CANSIM!MC51</f>
        <v>0</v>
      </c>
      <c r="U49">
        <f>CANSIM!MD51</f>
        <v>0</v>
      </c>
      <c r="W49">
        <f>CANSIM!ME51</f>
        <v>0</v>
      </c>
      <c r="X49">
        <f>CANSIM!MF51</f>
        <v>6531700</v>
      </c>
      <c r="Y49">
        <f>CANSIM!MG51</f>
        <v>27900</v>
      </c>
      <c r="Z49">
        <f>CANSIM!MH51</f>
        <v>9566300</v>
      </c>
      <c r="AA49" s="7">
        <f>Potato!J54/0.02205</f>
        <v>80952.380952380947</v>
      </c>
    </row>
    <row r="50" spans="1:34" x14ac:dyDescent="0.2">
      <c r="A50">
        <f t="shared" si="0"/>
        <v>2011</v>
      </c>
      <c r="B50">
        <f>CANSIM!LL52</f>
        <v>2438500</v>
      </c>
      <c r="C50">
        <f>CANSIM!LM52</f>
        <v>0</v>
      </c>
      <c r="D50">
        <f>CANSIM!LN52</f>
        <v>0</v>
      </c>
      <c r="E50">
        <f>CANSIM!LO52</f>
        <v>128600</v>
      </c>
      <c r="F50">
        <f>CANSIM!LP52</f>
        <v>7348200</v>
      </c>
      <c r="G50">
        <f>CANSIM!LQ52</f>
        <v>0</v>
      </c>
      <c r="H50">
        <f>CANSIM!LR52</f>
        <v>75200</v>
      </c>
      <c r="I50">
        <f>CANSIM!LS52</f>
        <v>0</v>
      </c>
      <c r="K50">
        <f>CANSIM!LT52</f>
        <v>0</v>
      </c>
      <c r="L50">
        <f>CANSIM!LU52</f>
        <v>0</v>
      </c>
      <c r="M50">
        <f>CANSIM!LV52</f>
        <v>289600</v>
      </c>
      <c r="N50">
        <f>CANSIM!LW52</f>
        <v>1497500</v>
      </c>
      <c r="O50">
        <f>CANSIM!LX52</f>
        <v>0</v>
      </c>
      <c r="P50">
        <f>CANSIM!LY52</f>
        <v>103200</v>
      </c>
      <c r="Q50">
        <f>CANSIM!LZ52</f>
        <v>1582300</v>
      </c>
      <c r="R50">
        <f>CANSIM!MA52</f>
        <v>1671100</v>
      </c>
      <c r="S50">
        <f>CANSIM!MB52</f>
        <v>96500</v>
      </c>
      <c r="T50">
        <f>CANSIM!MC52</f>
        <v>0</v>
      </c>
      <c r="U50">
        <f>CANSIM!MD52</f>
        <v>0</v>
      </c>
      <c r="W50">
        <f>CANSIM!ME52</f>
        <v>0</v>
      </c>
      <c r="X50">
        <f>CANSIM!MF52</f>
        <v>5669900</v>
      </c>
      <c r="Y50">
        <f>CANSIM!MG52</f>
        <v>10200</v>
      </c>
      <c r="Z50">
        <f>CANSIM!MH52</f>
        <v>11525800</v>
      </c>
      <c r="AA50" s="7">
        <f>Potato!J55/0.02205</f>
        <v>88888.888888888891</v>
      </c>
    </row>
    <row r="51" spans="1:34" x14ac:dyDescent="0.2">
      <c r="A51">
        <f t="shared" si="0"/>
        <v>2012</v>
      </c>
      <c r="B51">
        <f>CANSIM!LL53</f>
        <v>2351400</v>
      </c>
      <c r="C51">
        <f>CANSIM!LM53</f>
        <v>0</v>
      </c>
      <c r="D51">
        <f>CANSIM!LN53</f>
        <v>0</v>
      </c>
      <c r="E51">
        <f>CANSIM!LO53</f>
        <v>149700</v>
      </c>
      <c r="F51">
        <f>CANSIM!LP53</f>
        <v>6486400</v>
      </c>
      <c r="G51">
        <f>CANSIM!LQ53</f>
        <v>0</v>
      </c>
      <c r="H51">
        <f>CANSIM!LR53</f>
        <v>145200</v>
      </c>
      <c r="I51">
        <f>CANSIM!LS53</f>
        <v>0</v>
      </c>
      <c r="K51">
        <f>CANSIM!LT53</f>
        <v>208700</v>
      </c>
      <c r="L51">
        <f>CANSIM!LU53</f>
        <v>0</v>
      </c>
      <c r="M51">
        <f>CANSIM!LV53</f>
        <v>381000</v>
      </c>
      <c r="N51">
        <f>CANSIM!LW53</f>
        <v>1469800</v>
      </c>
      <c r="O51">
        <f>CANSIM!LX53</f>
        <v>0</v>
      </c>
      <c r="P51">
        <f>CANSIM!LY53</f>
        <v>82700</v>
      </c>
      <c r="Q51">
        <f>CANSIM!LZ53</f>
        <v>1326300</v>
      </c>
      <c r="R51">
        <f>CANSIM!MA53</f>
        <v>2068400</v>
      </c>
      <c r="S51">
        <f>CANSIM!MB53</f>
        <v>148600</v>
      </c>
      <c r="T51">
        <f>CANSIM!MC53</f>
        <v>0</v>
      </c>
      <c r="U51">
        <f>CANSIM!MD53</f>
        <v>0</v>
      </c>
      <c r="W51">
        <f>CANSIM!ME53</f>
        <v>0</v>
      </c>
      <c r="X51">
        <f>CANSIM!MF53</f>
        <v>5121100</v>
      </c>
      <c r="Y51">
        <f>CANSIM!MG53</f>
        <v>16500</v>
      </c>
      <c r="Z51">
        <f>CANSIM!MH53</f>
        <v>12727300</v>
      </c>
      <c r="AA51" s="7">
        <f>Potato!J56/0.02205</f>
        <v>73696.145124716553</v>
      </c>
    </row>
    <row r="52" spans="1:34" x14ac:dyDescent="0.2">
      <c r="A52" s="33">
        <v>2013</v>
      </c>
      <c r="B52">
        <f>CANSIM!LL54</f>
        <v>3411700</v>
      </c>
      <c r="C52">
        <f>CANSIM!LM54</f>
        <v>0</v>
      </c>
      <c r="D52">
        <f>CANSIM!LN54</f>
        <v>0</v>
      </c>
      <c r="E52">
        <f>CANSIM!LO54</f>
        <v>131000</v>
      </c>
      <c r="F52">
        <f>CANSIM!LP54</f>
        <v>8917600</v>
      </c>
      <c r="G52">
        <f>CANSIM!LQ54</f>
        <v>0</v>
      </c>
      <c r="H52">
        <f>CANSIM!LR54</f>
        <v>169400</v>
      </c>
      <c r="I52">
        <f>CANSIM!LS54</f>
        <v>0</v>
      </c>
      <c r="K52">
        <f>CANSIM!LT54</f>
        <v>285800</v>
      </c>
      <c r="L52">
        <f>CANSIM!LU54</f>
        <v>0</v>
      </c>
      <c r="M52">
        <f>CANSIM!LV54</f>
        <v>584200</v>
      </c>
      <c r="N52">
        <f>CANSIM!LW54</f>
        <v>1802700</v>
      </c>
      <c r="O52">
        <f>CANSIM!LX54</f>
        <v>0</v>
      </c>
      <c r="P52">
        <f>CANSIM!LY54</f>
        <v>117300</v>
      </c>
      <c r="Q52">
        <f>CANSIM!LZ54</f>
        <v>2328700</v>
      </c>
      <c r="R52">
        <f>CANSIM!MA54</f>
        <v>2460300</v>
      </c>
      <c r="S52">
        <f>CANSIM!MB54</f>
        <v>71100</v>
      </c>
      <c r="T52">
        <f>CANSIM!MC54</f>
        <v>0</v>
      </c>
      <c r="U52">
        <f>CANSIM!MD54</f>
        <v>118400</v>
      </c>
      <c r="W52">
        <f>CANSIM!ME54</f>
        <v>0</v>
      </c>
      <c r="X52">
        <f>CANSIM!MF54</f>
        <v>4989500</v>
      </c>
      <c r="Y52">
        <f>CANSIM!MG54</f>
        <v>12700</v>
      </c>
      <c r="Z52">
        <f>CANSIM!MH54</f>
        <v>18298300</v>
      </c>
      <c r="AA52" s="7">
        <f>Potato!J57/0.02205</f>
        <v>81088.43537414966</v>
      </c>
    </row>
    <row r="53" spans="1:34" x14ac:dyDescent="0.2">
      <c r="A53" s="33"/>
      <c r="B53" s="33"/>
      <c r="C53" s="33"/>
      <c r="D53" s="33"/>
      <c r="E53" s="33"/>
      <c r="F53" s="33"/>
      <c r="G53" s="33"/>
      <c r="H53" s="33"/>
      <c r="I53" s="33"/>
      <c r="J53" s="33"/>
      <c r="K53" s="33"/>
      <c r="L53" s="33"/>
      <c r="M53" s="33"/>
      <c r="N53" s="33"/>
      <c r="O53" s="33"/>
      <c r="P53" s="33"/>
      <c r="Q53" s="33"/>
      <c r="R53" s="33"/>
      <c r="S53" s="33"/>
    </row>
    <row r="54" spans="1:34" ht="25.5" x14ac:dyDescent="0.35">
      <c r="A54" s="9" t="s">
        <v>98</v>
      </c>
    </row>
    <row r="55" spans="1:34" x14ac:dyDescent="0.2">
      <c r="A55" s="15" t="s">
        <v>20</v>
      </c>
      <c r="B55" s="16">
        <f>Coefficients!C14</f>
        <v>21</v>
      </c>
      <c r="C55" s="16">
        <f>Coefficients!D14</f>
        <v>50</v>
      </c>
      <c r="D55" s="16">
        <f>Coefficients!E14</f>
        <v>6.7</v>
      </c>
      <c r="E55" s="16">
        <f>Coefficients!F14</f>
        <v>34.672000000000004</v>
      </c>
      <c r="F55" s="16">
        <f>Coefficients!G14</f>
        <v>32</v>
      </c>
      <c r="G55" s="16">
        <f>Coefficients!H14</f>
        <v>31.631999999999998</v>
      </c>
      <c r="H55" s="16">
        <f>Coefficients!I14</f>
        <v>30.880000000000003</v>
      </c>
      <c r="I55" s="16">
        <f>Coefficients!J14</f>
        <v>19.791999999999998</v>
      </c>
      <c r="J55" s="16">
        <f>Coefficients!K14</f>
        <v>12</v>
      </c>
      <c r="K55" s="16">
        <f>Coefficients!L14</f>
        <v>4.9000000000000004</v>
      </c>
      <c r="L55" s="16">
        <f>Coefficients!M14</f>
        <v>41.792000000000002</v>
      </c>
      <c r="M55" s="16">
        <f>Coefficients!N14</f>
        <v>45</v>
      </c>
      <c r="N55" s="16">
        <f>Coefficients!O14</f>
        <v>41.28</v>
      </c>
      <c r="O55" s="16">
        <f>Coefficients!P14</f>
        <v>22.5</v>
      </c>
      <c r="P55" s="16">
        <f>Coefficients!Q14</f>
        <v>41.727999999999994</v>
      </c>
      <c r="Q55" s="16">
        <f>Coefficients!R14</f>
        <v>24</v>
      </c>
      <c r="R55" s="16">
        <f>Coefficients!S14</f>
        <v>39.28</v>
      </c>
      <c r="S55" s="16">
        <f>Coefficients!T14</f>
        <v>25</v>
      </c>
      <c r="T55" s="16">
        <f>Coefficients!U14</f>
        <v>25.888000000000002</v>
      </c>
      <c r="U55" s="16">
        <f>Coefficients!V14</f>
        <v>55</v>
      </c>
      <c r="V55" s="16">
        <f>Coefficients!W14</f>
        <v>1.9</v>
      </c>
      <c r="W55" s="16">
        <f>Coefficients!X14</f>
        <v>27</v>
      </c>
      <c r="X55" s="16">
        <f>Coefficients!Y14</f>
        <v>19.5</v>
      </c>
      <c r="Y55" s="16">
        <f>Coefficients!Z14</f>
        <v>23.5</v>
      </c>
      <c r="Z55" s="16">
        <f>Coefficients!AA14</f>
        <v>23.5</v>
      </c>
      <c r="AA55" s="16">
        <f>ON!Q55</f>
        <v>3.2</v>
      </c>
    </row>
    <row r="57" spans="1:34" x14ac:dyDescent="0.2">
      <c r="A57" t="s">
        <v>19</v>
      </c>
      <c r="B57" t="str">
        <f>IF(ISTEXT(B4),B4,"")</f>
        <v>Barley</v>
      </c>
      <c r="C57" t="str">
        <f t="shared" ref="C57:Z57" si="1">IF(ISTEXT(C4),C4,"")</f>
        <v>Beans, dry</v>
      </c>
      <c r="D57" t="str">
        <f t="shared" si="1"/>
        <v>Buckwheat</v>
      </c>
      <c r="E57" t="str">
        <f t="shared" si="1"/>
        <v>Canary seed</v>
      </c>
      <c r="F57" t="str">
        <f t="shared" si="1"/>
        <v>Canola</v>
      </c>
      <c r="G57" t="str">
        <f t="shared" si="1"/>
        <v>Caraway seed</v>
      </c>
      <c r="H57" t="str">
        <f t="shared" si="1"/>
        <v>Chick peas</v>
      </c>
      <c r="I57" t="str">
        <f t="shared" si="1"/>
        <v>Coriander seed</v>
      </c>
      <c r="J57" t="str">
        <f t="shared" si="1"/>
        <v/>
      </c>
      <c r="K57" t="str">
        <f t="shared" si="1"/>
        <v>Corn, fodder</v>
      </c>
      <c r="L57" t="str">
        <f t="shared" si="1"/>
        <v>Fababeans</v>
      </c>
      <c r="M57" t="str">
        <f t="shared" si="1"/>
        <v>Flaxseed</v>
      </c>
      <c r="N57" t="str">
        <f t="shared" si="1"/>
        <v>Lentils</v>
      </c>
      <c r="O57" t="str">
        <f t="shared" si="1"/>
        <v>Mixed grains</v>
      </c>
      <c r="P57" t="str">
        <f t="shared" si="1"/>
        <v>Mustard seed</v>
      </c>
      <c r="Q57" t="str">
        <f t="shared" si="1"/>
        <v>Oats</v>
      </c>
      <c r="R57" t="str">
        <f t="shared" si="1"/>
        <v>Peas, dry</v>
      </c>
      <c r="S57" t="str">
        <f t="shared" si="1"/>
        <v>Rye, all</v>
      </c>
      <c r="T57" t="str">
        <f t="shared" si="1"/>
        <v>Safflower</v>
      </c>
      <c r="U57" t="str">
        <f t="shared" si="1"/>
        <v>Soybeans</v>
      </c>
      <c r="V57" t="str">
        <f t="shared" si="1"/>
        <v/>
      </c>
      <c r="W57" t="str">
        <f t="shared" si="1"/>
        <v>Sunflower seed</v>
      </c>
      <c r="X57" t="str">
        <f t="shared" si="1"/>
        <v>Tame hay</v>
      </c>
      <c r="Y57" t="str">
        <f t="shared" si="1"/>
        <v>Triticale</v>
      </c>
      <c r="Z57" t="str">
        <f t="shared" si="1"/>
        <v>Wheat, all</v>
      </c>
      <c r="AA57" s="62" t="s">
        <v>26</v>
      </c>
    </row>
    <row r="58" spans="1:34" x14ac:dyDescent="0.2">
      <c r="A58" s="7">
        <f t="shared" ref="A58:A98" si="2">A8</f>
        <v>1969</v>
      </c>
      <c r="B58" s="7">
        <f>IF(ISNUMBER(B8),B$55*B8/1000,"")</f>
        <v>49833</v>
      </c>
      <c r="C58" s="7">
        <f t="shared" ref="C58:Y58" si="3">IF(ISNUMBER(C8),C$55*C8/1000,"")</f>
        <v>0</v>
      </c>
      <c r="D58" s="7">
        <f t="shared" si="3"/>
        <v>24.79</v>
      </c>
      <c r="E58" s="7">
        <f t="shared" si="3"/>
        <v>0</v>
      </c>
      <c r="F58" s="7">
        <f>IF(ISNUMBER(F8),(36.876-2.29*AG58)*F8/1000,"")</f>
        <v>14258.180544996294</v>
      </c>
      <c r="G58" s="7">
        <f t="shared" si="3"/>
        <v>0</v>
      </c>
      <c r="H58" s="7">
        <f t="shared" si="3"/>
        <v>0</v>
      </c>
      <c r="I58" s="7">
        <f t="shared" si="3"/>
        <v>0</v>
      </c>
      <c r="J58" s="7" t="str">
        <f t="shared" si="3"/>
        <v/>
      </c>
      <c r="K58" s="7">
        <f t="shared" si="3"/>
        <v>88.2</v>
      </c>
      <c r="L58" s="7">
        <f t="shared" si="3"/>
        <v>0</v>
      </c>
      <c r="M58" s="7">
        <f t="shared" si="3"/>
        <v>12915</v>
      </c>
      <c r="N58" s="7">
        <f t="shared" si="3"/>
        <v>0</v>
      </c>
      <c r="O58" s="7">
        <f t="shared" si="3"/>
        <v>2571.75</v>
      </c>
      <c r="P58" s="7">
        <f t="shared" si="3"/>
        <v>3367.4495999999995</v>
      </c>
      <c r="Q58" s="7">
        <f t="shared" si="3"/>
        <v>37392</v>
      </c>
      <c r="R58" s="7">
        <f t="shared" si="3"/>
        <v>47.136000000000003</v>
      </c>
      <c r="S58" s="7">
        <f t="shared" si="3"/>
        <v>4412.5</v>
      </c>
      <c r="T58" s="7">
        <f t="shared" si="3"/>
        <v>0</v>
      </c>
      <c r="U58" s="7">
        <f t="shared" si="3"/>
        <v>0</v>
      </c>
      <c r="V58" s="7" t="str">
        <f t="shared" si="3"/>
        <v/>
      </c>
      <c r="W58" s="7">
        <f t="shared" si="3"/>
        <v>0</v>
      </c>
      <c r="X58" s="7">
        <f t="shared" si="3"/>
        <v>29542.5</v>
      </c>
      <c r="Y58" s="7">
        <f t="shared" si="3"/>
        <v>0</v>
      </c>
      <c r="Z58" s="7">
        <f>IF(ISNUMBER(Z8),(25.338-0.7863*AH58)*Z8/1000,"")</f>
        <v>291545.42565098242</v>
      </c>
      <c r="AA58" s="7">
        <f>AA$55*AA8/1000</f>
        <v>83.156462585034021</v>
      </c>
      <c r="AB58" s="7">
        <f>SUM(B58:AA58)</f>
        <v>446081.08825856372</v>
      </c>
      <c r="AC58" s="7">
        <f>SUM(U58,R58,C58)</f>
        <v>47.136000000000003</v>
      </c>
      <c r="AD58" s="7">
        <f>2205*AB58/area!G8/2.47</f>
        <v>39.281261429356739</v>
      </c>
      <c r="AE58" s="7">
        <f>2205*AC58/area!G8/2.47</f>
        <v>4.1507286174412563E-3</v>
      </c>
      <c r="AG58">
        <f>CANSIM!LP10/CANSIM!KS10</f>
        <v>1.0200148257968866</v>
      </c>
      <c r="AH58">
        <f>CANSIM!MH10/CANSIM!LK10</f>
        <v>1.8149746948496577</v>
      </c>
    </row>
    <row r="59" spans="1:34" x14ac:dyDescent="0.2">
      <c r="A59" s="7">
        <f t="shared" si="2"/>
        <v>1970</v>
      </c>
      <c r="B59" s="7">
        <f t="shared" ref="B59:Y69" si="4">IF(ISNUMBER(B9),B$55*B9/1000,"")</f>
        <v>64932</v>
      </c>
      <c r="C59" s="7">
        <f t="shared" si="4"/>
        <v>0</v>
      </c>
      <c r="D59" s="7">
        <f t="shared" si="4"/>
        <v>61.975000000000001</v>
      </c>
      <c r="E59" s="7">
        <f t="shared" si="4"/>
        <v>0</v>
      </c>
      <c r="F59" s="7">
        <f t="shared" ref="F59:F102" si="5">IF(ISNUMBER(F9),(36.876-2.29*AG59)*F9/1000,"")</f>
        <v>30969.465991957761</v>
      </c>
      <c r="G59" s="7">
        <f t="shared" si="4"/>
        <v>0</v>
      </c>
      <c r="H59" s="7">
        <f t="shared" si="4"/>
        <v>0</v>
      </c>
      <c r="I59" s="7">
        <f t="shared" si="4"/>
        <v>0</v>
      </c>
      <c r="J59" s="7" t="str">
        <f t="shared" si="4"/>
        <v/>
      </c>
      <c r="K59" s="7">
        <f t="shared" si="4"/>
        <v>53.900000000000006</v>
      </c>
      <c r="L59" s="7">
        <f t="shared" si="4"/>
        <v>0</v>
      </c>
      <c r="M59" s="7">
        <f t="shared" si="4"/>
        <v>29376</v>
      </c>
      <c r="N59" s="7">
        <f t="shared" si="4"/>
        <v>0</v>
      </c>
      <c r="O59" s="7">
        <f t="shared" si="4"/>
        <v>3444.75</v>
      </c>
      <c r="P59" s="7">
        <f t="shared" si="4"/>
        <v>2236.6207999999997</v>
      </c>
      <c r="Q59" s="7">
        <f t="shared" si="4"/>
        <v>39600</v>
      </c>
      <c r="R59" s="7">
        <f t="shared" si="4"/>
        <v>58.92</v>
      </c>
      <c r="S59" s="7">
        <f t="shared" si="4"/>
        <v>5705</v>
      </c>
      <c r="T59" s="7">
        <f t="shared" si="4"/>
        <v>0</v>
      </c>
      <c r="U59" s="7">
        <f t="shared" si="4"/>
        <v>0</v>
      </c>
      <c r="V59" s="7" t="str">
        <f t="shared" si="4"/>
        <v/>
      </c>
      <c r="W59" s="7">
        <f t="shared" si="4"/>
        <v>24.3</v>
      </c>
      <c r="X59" s="7">
        <f t="shared" si="4"/>
        <v>49530</v>
      </c>
      <c r="Y59" s="7">
        <f t="shared" si="4"/>
        <v>0</v>
      </c>
      <c r="Z59" s="7">
        <f t="shared" ref="Z59:Z102" si="6">IF(ISNUMBER(Z9),(25.338-0.7863*AH59)*Z9/1000,"")</f>
        <v>136875.37870367512</v>
      </c>
      <c r="AA59" s="7">
        <f t="shared" ref="AA59:AA102" si="7">AA$55*AA9/1000</f>
        <v>130.61224489795916</v>
      </c>
      <c r="AB59" s="7">
        <f t="shared" ref="AB59:AB102" si="8">SUM(B59:AA59)</f>
        <v>362998.92274053086</v>
      </c>
      <c r="AC59" s="7">
        <f t="shared" ref="AC59:AC102" si="9">SUM(U59,R59,C59)</f>
        <v>58.92</v>
      </c>
      <c r="AD59" s="7">
        <f>2205*AB59/area!G9/2.47</f>
        <v>41.428171078509145</v>
      </c>
      <c r="AE59" s="7">
        <f>2205*AC59/area!G9/2.47</f>
        <v>6.724394170421635E-3</v>
      </c>
      <c r="AG59">
        <f>CANSIM!LP11/CANSIM!KS11</f>
        <v>1.0061776929125015</v>
      </c>
      <c r="AH59">
        <f>CANSIM!MH11/CANSIM!LK11</f>
        <v>1.7649783817171094</v>
      </c>
    </row>
    <row r="60" spans="1:34" x14ac:dyDescent="0.2">
      <c r="A60" s="7">
        <f t="shared" si="2"/>
        <v>1971</v>
      </c>
      <c r="B60" s="7">
        <f t="shared" si="4"/>
        <v>115227</v>
      </c>
      <c r="C60" s="7">
        <f t="shared" si="4"/>
        <v>0</v>
      </c>
      <c r="D60" s="7">
        <f t="shared" si="4"/>
        <v>29.145</v>
      </c>
      <c r="E60" s="7">
        <f t="shared" si="4"/>
        <v>0</v>
      </c>
      <c r="F60" s="7">
        <f t="shared" si="5"/>
        <v>39888.202769790536</v>
      </c>
      <c r="G60" s="7">
        <f t="shared" si="4"/>
        <v>0</v>
      </c>
      <c r="H60" s="7">
        <f t="shared" si="4"/>
        <v>0</v>
      </c>
      <c r="I60" s="7">
        <f t="shared" si="4"/>
        <v>0</v>
      </c>
      <c r="J60" s="7" t="str">
        <f t="shared" si="4"/>
        <v/>
      </c>
      <c r="K60" s="7">
        <f t="shared" si="4"/>
        <v>34.299999999999997</v>
      </c>
      <c r="L60" s="7">
        <f t="shared" si="4"/>
        <v>0</v>
      </c>
      <c r="M60" s="7">
        <f t="shared" si="4"/>
        <v>14746.5</v>
      </c>
      <c r="N60" s="7">
        <f t="shared" si="4"/>
        <v>0</v>
      </c>
      <c r="O60" s="7">
        <f t="shared" si="4"/>
        <v>4225.5</v>
      </c>
      <c r="P60" s="7">
        <f t="shared" si="4"/>
        <v>2733.1839999999997</v>
      </c>
      <c r="Q60" s="7">
        <f t="shared" si="4"/>
        <v>41088</v>
      </c>
      <c r="R60" s="7">
        <f t="shared" si="4"/>
        <v>182.65199999999999</v>
      </c>
      <c r="S60" s="7">
        <f t="shared" si="4"/>
        <v>7130</v>
      </c>
      <c r="T60" s="7">
        <f t="shared" si="4"/>
        <v>0</v>
      </c>
      <c r="U60" s="7">
        <f t="shared" si="4"/>
        <v>0</v>
      </c>
      <c r="V60" s="7" t="str">
        <f t="shared" si="4"/>
        <v/>
      </c>
      <c r="W60" s="7">
        <f t="shared" si="4"/>
        <v>564.29999999999995</v>
      </c>
      <c r="X60" s="7">
        <f t="shared" si="4"/>
        <v>44226</v>
      </c>
      <c r="Y60" s="7">
        <f t="shared" si="4"/>
        <v>0</v>
      </c>
      <c r="Z60" s="7">
        <f t="shared" si="6"/>
        <v>224642.60969127942</v>
      </c>
      <c r="AA60" s="7">
        <f t="shared" si="7"/>
        <v>47.891156462585037</v>
      </c>
      <c r="AB60" s="7">
        <f t="shared" si="8"/>
        <v>494765.28461753257</v>
      </c>
      <c r="AC60" s="7">
        <f t="shared" si="9"/>
        <v>182.65199999999999</v>
      </c>
      <c r="AD60" s="7">
        <f>2205*AB60/area!G10/2.47</f>
        <v>40.809170274309189</v>
      </c>
      <c r="AE60" s="7">
        <f>2205*AC60/area!G10/2.47</f>
        <v>1.5065480139143508E-2</v>
      </c>
      <c r="AG60">
        <f>CANSIM!LP12/CANSIM!KS12</f>
        <v>1.0443300830624773</v>
      </c>
      <c r="AH60">
        <f>CANSIM!MH12/CANSIM!LK12</f>
        <v>1.7955632052017594</v>
      </c>
    </row>
    <row r="61" spans="1:34" x14ac:dyDescent="0.2">
      <c r="A61" s="7">
        <f t="shared" si="2"/>
        <v>1972</v>
      </c>
      <c r="B61" s="7">
        <f t="shared" si="4"/>
        <v>80934</v>
      </c>
      <c r="C61" s="7">
        <f t="shared" si="4"/>
        <v>0</v>
      </c>
      <c r="D61" s="7">
        <f t="shared" si="4"/>
        <v>9.3800000000000008</v>
      </c>
      <c r="E61" s="7">
        <f t="shared" si="4"/>
        <v>0</v>
      </c>
      <c r="F61" s="7">
        <f t="shared" si="5"/>
        <v>19549.059205107082</v>
      </c>
      <c r="G61" s="7">
        <f t="shared" si="4"/>
        <v>0</v>
      </c>
      <c r="H61" s="7">
        <f t="shared" si="4"/>
        <v>0</v>
      </c>
      <c r="I61" s="7">
        <f t="shared" si="4"/>
        <v>0</v>
      </c>
      <c r="J61" s="7" t="str">
        <f t="shared" si="4"/>
        <v/>
      </c>
      <c r="K61" s="7">
        <f t="shared" si="4"/>
        <v>0</v>
      </c>
      <c r="L61" s="7">
        <f t="shared" si="4"/>
        <v>0</v>
      </c>
      <c r="M61" s="7">
        <f t="shared" si="4"/>
        <v>10287</v>
      </c>
      <c r="N61" s="7">
        <f t="shared" si="4"/>
        <v>0</v>
      </c>
      <c r="O61" s="7">
        <f t="shared" si="4"/>
        <v>4133.25</v>
      </c>
      <c r="P61" s="7">
        <f t="shared" si="4"/>
        <v>2178.2015999999994</v>
      </c>
      <c r="Q61" s="7">
        <f t="shared" si="4"/>
        <v>29232</v>
      </c>
      <c r="R61" s="7">
        <f t="shared" si="4"/>
        <v>106.056</v>
      </c>
      <c r="S61" s="7">
        <f t="shared" si="4"/>
        <v>3185</v>
      </c>
      <c r="T61" s="7">
        <f t="shared" si="4"/>
        <v>0</v>
      </c>
      <c r="U61" s="7">
        <f t="shared" si="4"/>
        <v>0</v>
      </c>
      <c r="V61" s="7" t="str">
        <f t="shared" si="4"/>
        <v/>
      </c>
      <c r="W61" s="7">
        <f t="shared" si="4"/>
        <v>183.6</v>
      </c>
      <c r="X61" s="7">
        <f t="shared" si="4"/>
        <v>44226</v>
      </c>
      <c r="Y61" s="7">
        <f t="shared" si="4"/>
        <v>0</v>
      </c>
      <c r="Z61" s="7">
        <f t="shared" si="6"/>
        <v>213795.79421525335</v>
      </c>
      <c r="AA61" s="7">
        <f t="shared" si="7"/>
        <v>68.934240362811792</v>
      </c>
      <c r="AB61" s="7">
        <f t="shared" si="8"/>
        <v>407888.27526072331</v>
      </c>
      <c r="AC61" s="7">
        <f t="shared" si="9"/>
        <v>106.056</v>
      </c>
      <c r="AD61" s="7">
        <f>2205*AB61/area!G11/2.47</f>
        <v>36.259631546185815</v>
      </c>
      <c r="AE61" s="7">
        <f>2205*AC61/area!G11/2.47</f>
        <v>9.4279529873816451E-3</v>
      </c>
      <c r="AG61">
        <f>CANSIM!LP13/CANSIM!KS13</f>
        <v>0.9266886326194399</v>
      </c>
      <c r="AH61">
        <f>CANSIM!MH13/CANSIM!LK13</f>
        <v>1.5772444444444444</v>
      </c>
    </row>
    <row r="62" spans="1:34" x14ac:dyDescent="0.2">
      <c r="A62" s="7">
        <f t="shared" si="2"/>
        <v>1973</v>
      </c>
      <c r="B62" s="7">
        <f t="shared" si="4"/>
        <v>74991</v>
      </c>
      <c r="C62" s="7">
        <f t="shared" si="4"/>
        <v>0</v>
      </c>
      <c r="D62" s="7">
        <f t="shared" si="4"/>
        <v>7.37</v>
      </c>
      <c r="E62" s="7">
        <f t="shared" si="4"/>
        <v>0</v>
      </c>
      <c r="F62" s="7">
        <f t="shared" si="5"/>
        <v>18915.435869359237</v>
      </c>
      <c r="G62" s="7">
        <f t="shared" si="4"/>
        <v>0</v>
      </c>
      <c r="H62" s="7">
        <f t="shared" si="4"/>
        <v>0</v>
      </c>
      <c r="I62" s="7">
        <f t="shared" si="4"/>
        <v>0</v>
      </c>
      <c r="J62" s="7" t="str">
        <f t="shared" si="4"/>
        <v/>
      </c>
      <c r="K62" s="7">
        <f t="shared" si="4"/>
        <v>0</v>
      </c>
      <c r="L62" s="7">
        <f t="shared" si="4"/>
        <v>0</v>
      </c>
      <c r="M62" s="7">
        <f t="shared" si="4"/>
        <v>10174.5</v>
      </c>
      <c r="N62" s="7">
        <f t="shared" si="4"/>
        <v>0</v>
      </c>
      <c r="O62" s="7">
        <f t="shared" si="4"/>
        <v>4041</v>
      </c>
      <c r="P62" s="7">
        <f t="shared" si="4"/>
        <v>3405.0047999999992</v>
      </c>
      <c r="Q62" s="7">
        <f t="shared" si="4"/>
        <v>36648</v>
      </c>
      <c r="R62" s="7">
        <f t="shared" si="4"/>
        <v>98.2</v>
      </c>
      <c r="S62" s="7">
        <f t="shared" si="4"/>
        <v>3127.5</v>
      </c>
      <c r="T62" s="7">
        <f t="shared" si="4"/>
        <v>0</v>
      </c>
      <c r="U62" s="7">
        <f t="shared" si="4"/>
        <v>0</v>
      </c>
      <c r="V62" s="7" t="str">
        <f t="shared" si="4"/>
        <v/>
      </c>
      <c r="W62" s="7">
        <f t="shared" si="4"/>
        <v>24.3</v>
      </c>
      <c r="X62" s="7">
        <f t="shared" si="4"/>
        <v>51304.5</v>
      </c>
      <c r="Y62" s="7">
        <f t="shared" si="4"/>
        <v>0</v>
      </c>
      <c r="Z62" s="7">
        <f t="shared" si="6"/>
        <v>242336.46744699936</v>
      </c>
      <c r="AA62" s="7">
        <f t="shared" si="7"/>
        <v>84.172335600907047</v>
      </c>
      <c r="AB62" s="7">
        <f t="shared" si="8"/>
        <v>445157.45045195945</v>
      </c>
      <c r="AC62" s="7">
        <f t="shared" si="9"/>
        <v>98.2</v>
      </c>
      <c r="AD62" s="7">
        <f>2205*AB62/area!G12/2.47</f>
        <v>37.329355260038682</v>
      </c>
      <c r="AE62" s="7">
        <f>2205*AC62/area!G12/2.47</f>
        <v>8.234710399239736E-3</v>
      </c>
      <c r="AG62">
        <f>CANSIM!LP14/CANSIM!KS14</f>
        <v>0.92757327880027263</v>
      </c>
      <c r="AH62">
        <f>CANSIM!MH14/CANSIM!LK14</f>
        <v>1.6156931964056482</v>
      </c>
    </row>
    <row r="63" spans="1:34" x14ac:dyDescent="0.2">
      <c r="A63" s="7">
        <f t="shared" si="2"/>
        <v>1974</v>
      </c>
      <c r="B63" s="7">
        <f t="shared" si="4"/>
        <v>61278</v>
      </c>
      <c r="C63" s="7">
        <f t="shared" si="4"/>
        <v>0</v>
      </c>
      <c r="D63" s="7">
        <f t="shared" si="4"/>
        <v>0</v>
      </c>
      <c r="E63" s="7">
        <f t="shared" si="4"/>
        <v>0</v>
      </c>
      <c r="F63" s="7">
        <f t="shared" si="5"/>
        <v>18323.595733742332</v>
      </c>
      <c r="G63" s="7">
        <f t="shared" si="4"/>
        <v>0</v>
      </c>
      <c r="H63" s="7">
        <f t="shared" si="4"/>
        <v>0</v>
      </c>
      <c r="I63" s="7">
        <f t="shared" si="4"/>
        <v>0</v>
      </c>
      <c r="J63" s="7" t="str">
        <f t="shared" si="4"/>
        <v/>
      </c>
      <c r="K63" s="7">
        <f t="shared" si="4"/>
        <v>0</v>
      </c>
      <c r="L63" s="7">
        <f t="shared" si="4"/>
        <v>0</v>
      </c>
      <c r="M63" s="7">
        <f t="shared" si="4"/>
        <v>5373</v>
      </c>
      <c r="N63" s="7">
        <f t="shared" si="4"/>
        <v>0</v>
      </c>
      <c r="O63" s="7">
        <f t="shared" si="4"/>
        <v>2938.5</v>
      </c>
      <c r="P63" s="7">
        <f t="shared" si="4"/>
        <v>2837.5039999999995</v>
      </c>
      <c r="Q63" s="7">
        <f t="shared" si="4"/>
        <v>27768</v>
      </c>
      <c r="R63" s="7">
        <f t="shared" si="4"/>
        <v>149.26400000000001</v>
      </c>
      <c r="S63" s="7">
        <f t="shared" si="4"/>
        <v>4395</v>
      </c>
      <c r="T63" s="7">
        <f t="shared" si="4"/>
        <v>0</v>
      </c>
      <c r="U63" s="7">
        <f t="shared" si="4"/>
        <v>0</v>
      </c>
      <c r="V63" s="7" t="str">
        <f t="shared" si="4"/>
        <v/>
      </c>
      <c r="W63" s="7">
        <f t="shared" si="4"/>
        <v>0</v>
      </c>
      <c r="X63" s="7">
        <f t="shared" si="4"/>
        <v>56608.5</v>
      </c>
      <c r="Y63" s="7">
        <f t="shared" si="4"/>
        <v>0</v>
      </c>
      <c r="Z63" s="7">
        <f t="shared" si="6"/>
        <v>200450.11507827201</v>
      </c>
      <c r="AA63" s="7">
        <f t="shared" si="7"/>
        <v>55.147392290249435</v>
      </c>
      <c r="AB63" s="7">
        <f t="shared" si="8"/>
        <v>380176.62620430457</v>
      </c>
      <c r="AC63" s="7">
        <f t="shared" si="9"/>
        <v>149.26400000000001</v>
      </c>
      <c r="AD63" s="7">
        <f>2205*AB63/area!G13/2.47</f>
        <v>33.065222579651859</v>
      </c>
      <c r="AE63" s="7">
        <f>2205*AC63/area!G13/2.47</f>
        <v>1.2981985327201248E-2</v>
      </c>
      <c r="AG63">
        <f>CANSIM!LP15/CANSIM!KS15</f>
        <v>0.89672801635991817</v>
      </c>
      <c r="AH63">
        <f>CANSIM!MH15/CANSIM!LK15</f>
        <v>1.409850034083163</v>
      </c>
    </row>
    <row r="64" spans="1:34" x14ac:dyDescent="0.2">
      <c r="A64" s="7">
        <f t="shared" si="2"/>
        <v>1975</v>
      </c>
      <c r="B64" s="7">
        <f t="shared" si="4"/>
        <v>59430</v>
      </c>
      <c r="C64" s="7">
        <f t="shared" si="4"/>
        <v>0</v>
      </c>
      <c r="D64" s="7">
        <f t="shared" si="4"/>
        <v>0</v>
      </c>
      <c r="E64" s="7">
        <f t="shared" si="4"/>
        <v>0</v>
      </c>
      <c r="F64" s="7">
        <f t="shared" si="5"/>
        <v>28950.60394136397</v>
      </c>
      <c r="G64" s="7">
        <f t="shared" si="4"/>
        <v>0</v>
      </c>
      <c r="H64" s="7">
        <f t="shared" si="4"/>
        <v>0</v>
      </c>
      <c r="I64" s="7">
        <f t="shared" si="4"/>
        <v>0</v>
      </c>
      <c r="J64" s="7" t="str">
        <f t="shared" si="4"/>
        <v/>
      </c>
      <c r="K64" s="7">
        <f t="shared" si="4"/>
        <v>0</v>
      </c>
      <c r="L64" s="7">
        <f t="shared" si="4"/>
        <v>0</v>
      </c>
      <c r="M64" s="7">
        <f t="shared" si="4"/>
        <v>6745.5</v>
      </c>
      <c r="N64" s="7">
        <f t="shared" si="4"/>
        <v>0</v>
      </c>
      <c r="O64" s="7">
        <f t="shared" si="4"/>
        <v>3168</v>
      </c>
      <c r="P64" s="7">
        <f t="shared" si="4"/>
        <v>947.22559999999987</v>
      </c>
      <c r="Q64" s="7">
        <f t="shared" si="4"/>
        <v>31824</v>
      </c>
      <c r="R64" s="7">
        <f t="shared" si="4"/>
        <v>384.94400000000002</v>
      </c>
      <c r="S64" s="7">
        <f t="shared" si="4"/>
        <v>4765</v>
      </c>
      <c r="T64" s="7">
        <f t="shared" si="4"/>
        <v>0</v>
      </c>
      <c r="U64" s="7">
        <f t="shared" si="4"/>
        <v>0</v>
      </c>
      <c r="V64" s="7" t="str">
        <f t="shared" si="4"/>
        <v/>
      </c>
      <c r="W64" s="7">
        <f t="shared" si="4"/>
        <v>0</v>
      </c>
      <c r="X64" s="7">
        <f t="shared" si="4"/>
        <v>60138</v>
      </c>
      <c r="Y64" s="7">
        <f t="shared" si="4"/>
        <v>0</v>
      </c>
      <c r="Z64" s="7">
        <f t="shared" si="6"/>
        <v>252705.15770924906</v>
      </c>
      <c r="AA64" s="7">
        <f t="shared" si="7"/>
        <v>76.190476190476204</v>
      </c>
      <c r="AB64" s="7">
        <f t="shared" si="8"/>
        <v>449134.62172680354</v>
      </c>
      <c r="AC64" s="7">
        <f t="shared" si="9"/>
        <v>384.94400000000002</v>
      </c>
      <c r="AD64" s="7">
        <f>2205*AB64/area!G14/2.47</f>
        <v>38.710105469417648</v>
      </c>
      <c r="AE64" s="7">
        <f>2205*AC64/area!G14/2.47</f>
        <v>3.3177631202262373E-2</v>
      </c>
      <c r="AG64">
        <f>CANSIM!LP16/CANSIM!KS16</f>
        <v>1.0366938472942921</v>
      </c>
      <c r="AH64">
        <f>CANSIM!MH16/CANSIM!LK16</f>
        <v>1.7121261378413524</v>
      </c>
    </row>
    <row r="65" spans="1:34" x14ac:dyDescent="0.2">
      <c r="A65" s="7">
        <f t="shared" si="2"/>
        <v>1976</v>
      </c>
      <c r="B65" s="7">
        <f t="shared" si="4"/>
        <v>62181</v>
      </c>
      <c r="C65" s="7">
        <f t="shared" si="4"/>
        <v>0</v>
      </c>
      <c r="D65" s="7">
        <f t="shared" si="4"/>
        <v>0</v>
      </c>
      <c r="E65" s="7">
        <f t="shared" si="4"/>
        <v>0</v>
      </c>
      <c r="F65" s="7">
        <f t="shared" si="5"/>
        <v>13165.78316705107</v>
      </c>
      <c r="G65" s="7">
        <f t="shared" si="4"/>
        <v>0</v>
      </c>
      <c r="H65" s="7">
        <f t="shared" si="4"/>
        <v>0</v>
      </c>
      <c r="I65" s="7">
        <f t="shared" si="4"/>
        <v>0</v>
      </c>
      <c r="J65" s="7" t="str">
        <f t="shared" si="4"/>
        <v/>
      </c>
      <c r="K65" s="7">
        <f t="shared" si="4"/>
        <v>0</v>
      </c>
      <c r="L65" s="7">
        <f t="shared" si="4"/>
        <v>0</v>
      </c>
      <c r="M65" s="7">
        <f t="shared" si="4"/>
        <v>3888</v>
      </c>
      <c r="N65" s="7">
        <f t="shared" si="4"/>
        <v>0</v>
      </c>
      <c r="O65" s="7">
        <f t="shared" si="4"/>
        <v>2526.75</v>
      </c>
      <c r="P65" s="7">
        <f t="shared" si="4"/>
        <v>797.00479999999993</v>
      </c>
      <c r="Q65" s="7">
        <f t="shared" si="4"/>
        <v>33312</v>
      </c>
      <c r="R65" s="7">
        <f t="shared" si="4"/>
        <v>406.548</v>
      </c>
      <c r="S65" s="7">
        <f t="shared" si="4"/>
        <v>4505</v>
      </c>
      <c r="T65" s="7">
        <f t="shared" si="4"/>
        <v>0</v>
      </c>
      <c r="U65" s="7">
        <f t="shared" si="4"/>
        <v>0</v>
      </c>
      <c r="V65" s="7" t="str">
        <f t="shared" si="4"/>
        <v/>
      </c>
      <c r="W65" s="7">
        <f t="shared" si="4"/>
        <v>0</v>
      </c>
      <c r="X65" s="7">
        <f t="shared" si="4"/>
        <v>60138</v>
      </c>
      <c r="Y65" s="7">
        <f t="shared" si="4"/>
        <v>0</v>
      </c>
      <c r="Z65" s="7">
        <f t="shared" si="6"/>
        <v>355283.01955091441</v>
      </c>
      <c r="AA65" s="7">
        <f t="shared" si="7"/>
        <v>63.854875283446717</v>
      </c>
      <c r="AB65" s="7">
        <f t="shared" si="8"/>
        <v>536266.96039324894</v>
      </c>
      <c r="AC65" s="7">
        <f t="shared" si="9"/>
        <v>406.548</v>
      </c>
      <c r="AD65" s="7">
        <f>2205*AB65/area!G15/2.47</f>
        <v>45.76348497751362</v>
      </c>
      <c r="AE65" s="7">
        <f>2205*AC65/area!G15/2.47</f>
        <v>3.4693640788526235E-2</v>
      </c>
      <c r="AG65">
        <f>CANSIM!LP17/CANSIM!KS17</f>
        <v>1.2777594728171335</v>
      </c>
      <c r="AH65">
        <f>CANSIM!MH17/CANSIM!LK17</f>
        <v>2.093536227837498</v>
      </c>
    </row>
    <row r="66" spans="1:34" x14ac:dyDescent="0.2">
      <c r="A66" s="7">
        <f t="shared" si="2"/>
        <v>1977</v>
      </c>
      <c r="B66" s="7">
        <f t="shared" si="4"/>
        <v>78183</v>
      </c>
      <c r="C66" s="7">
        <f t="shared" si="4"/>
        <v>0</v>
      </c>
      <c r="D66" s="7">
        <f t="shared" si="4"/>
        <v>0</v>
      </c>
      <c r="E66" s="7">
        <f t="shared" si="4"/>
        <v>0</v>
      </c>
      <c r="F66" s="7">
        <f t="shared" si="5"/>
        <v>28194.929420552151</v>
      </c>
      <c r="G66" s="7">
        <f t="shared" si="4"/>
        <v>0</v>
      </c>
      <c r="H66" s="7">
        <f t="shared" si="4"/>
        <v>0</v>
      </c>
      <c r="I66" s="7">
        <f t="shared" si="4"/>
        <v>0</v>
      </c>
      <c r="J66" s="7" t="str">
        <f t="shared" si="4"/>
        <v/>
      </c>
      <c r="K66" s="7">
        <f t="shared" si="4"/>
        <v>0</v>
      </c>
      <c r="L66" s="7">
        <f t="shared" si="4"/>
        <v>0</v>
      </c>
      <c r="M66" s="7">
        <f t="shared" si="4"/>
        <v>12231</v>
      </c>
      <c r="N66" s="7">
        <f t="shared" si="4"/>
        <v>0</v>
      </c>
      <c r="O66" s="7">
        <f t="shared" si="4"/>
        <v>1928.25</v>
      </c>
      <c r="P66" s="7">
        <f t="shared" si="4"/>
        <v>1986.2527999999998</v>
      </c>
      <c r="Q66" s="7">
        <f t="shared" si="4"/>
        <v>29616</v>
      </c>
      <c r="R66" s="7">
        <f t="shared" si="4"/>
        <v>502.78399999999999</v>
      </c>
      <c r="S66" s="7">
        <f t="shared" si="4"/>
        <v>3800</v>
      </c>
      <c r="T66" s="7">
        <f t="shared" si="4"/>
        <v>0</v>
      </c>
      <c r="U66" s="7">
        <f t="shared" si="4"/>
        <v>0</v>
      </c>
      <c r="V66" s="7" t="str">
        <f t="shared" si="4"/>
        <v/>
      </c>
      <c r="W66" s="7">
        <f t="shared" si="4"/>
        <v>43.2</v>
      </c>
      <c r="X66" s="7">
        <f t="shared" si="4"/>
        <v>53079</v>
      </c>
      <c r="Y66" s="7">
        <f t="shared" si="4"/>
        <v>0</v>
      </c>
      <c r="Z66" s="7">
        <f t="shared" si="6"/>
        <v>305700.1538128737</v>
      </c>
      <c r="AA66" s="7">
        <f t="shared" si="7"/>
        <v>68.063492063492063</v>
      </c>
      <c r="AB66" s="7">
        <f t="shared" si="8"/>
        <v>515332.63352548942</v>
      </c>
      <c r="AC66" s="7">
        <f t="shared" si="9"/>
        <v>502.78399999999999</v>
      </c>
      <c r="AD66" s="7">
        <f>2205*AB66/area!G16/2.47</f>
        <v>43.342841767496623</v>
      </c>
      <c r="AE66" s="7">
        <f>2205*AC66/area!G16/2.47</f>
        <v>4.2287419692685034E-2</v>
      </c>
      <c r="AG66">
        <f>CANSIM!LP18/CANSIM!KS18</f>
        <v>1.4299591002044989</v>
      </c>
      <c r="AH66">
        <f>CANSIM!MH18/CANSIM!LK18</f>
        <v>1.9594264795607077</v>
      </c>
    </row>
    <row r="67" spans="1:34" x14ac:dyDescent="0.2">
      <c r="A67" s="7">
        <f t="shared" si="2"/>
        <v>1978</v>
      </c>
      <c r="B67" s="7">
        <f t="shared" si="4"/>
        <v>61278</v>
      </c>
      <c r="C67" s="7">
        <f t="shared" si="4"/>
        <v>0</v>
      </c>
      <c r="D67" s="7">
        <f t="shared" si="4"/>
        <v>0</v>
      </c>
      <c r="E67" s="7">
        <f t="shared" si="4"/>
        <v>0</v>
      </c>
      <c r="F67" s="7">
        <f t="shared" si="5"/>
        <v>49267.556491836556</v>
      </c>
      <c r="G67" s="7">
        <f t="shared" si="4"/>
        <v>0</v>
      </c>
      <c r="H67" s="7">
        <f t="shared" si="4"/>
        <v>0</v>
      </c>
      <c r="I67" s="7">
        <f t="shared" si="4"/>
        <v>0</v>
      </c>
      <c r="J67" s="7" t="str">
        <f t="shared" si="4"/>
        <v/>
      </c>
      <c r="K67" s="7">
        <f t="shared" si="4"/>
        <v>0</v>
      </c>
      <c r="L67" s="7">
        <f t="shared" si="4"/>
        <v>0</v>
      </c>
      <c r="M67" s="7">
        <f t="shared" si="4"/>
        <v>9144</v>
      </c>
      <c r="N67" s="7">
        <f t="shared" si="4"/>
        <v>0</v>
      </c>
      <c r="O67" s="7">
        <f t="shared" si="4"/>
        <v>1606.5</v>
      </c>
      <c r="P67" s="7">
        <f t="shared" si="4"/>
        <v>2098.9184</v>
      </c>
      <c r="Q67" s="7">
        <f t="shared" si="4"/>
        <v>22584</v>
      </c>
      <c r="R67" s="7">
        <f t="shared" si="4"/>
        <v>854.34</v>
      </c>
      <c r="S67" s="7">
        <f t="shared" si="4"/>
        <v>5912.5</v>
      </c>
      <c r="T67" s="7">
        <f t="shared" si="4"/>
        <v>0</v>
      </c>
      <c r="U67" s="7">
        <f t="shared" si="4"/>
        <v>0</v>
      </c>
      <c r="V67" s="7" t="str">
        <f t="shared" si="4"/>
        <v/>
      </c>
      <c r="W67" s="7">
        <f t="shared" si="4"/>
        <v>135</v>
      </c>
      <c r="X67" s="7">
        <f t="shared" si="4"/>
        <v>67216.5</v>
      </c>
      <c r="Y67" s="7">
        <f t="shared" si="4"/>
        <v>0</v>
      </c>
      <c r="Z67" s="7">
        <f t="shared" si="6"/>
        <v>323736.04489469656</v>
      </c>
      <c r="AA67" s="7">
        <f t="shared" si="7"/>
        <v>61.532879818594111</v>
      </c>
      <c r="AB67" s="7">
        <f t="shared" si="8"/>
        <v>543894.89266635163</v>
      </c>
      <c r="AC67" s="7">
        <f t="shared" si="9"/>
        <v>854.34</v>
      </c>
      <c r="AD67" s="7">
        <f>2205*AB67/area!G17/2.47</f>
        <v>43.867747081671631</v>
      </c>
      <c r="AE67" s="7">
        <f>2205*AC67/area!G17/2.47</f>
        <v>6.8906642711840896E-2</v>
      </c>
      <c r="AG67">
        <f>CANSIM!LP19/CANSIM!KS19</f>
        <v>1.2809990292118965</v>
      </c>
      <c r="AH67">
        <f>CANSIM!MH19/CANSIM!LK19</f>
        <v>1.966329479768786</v>
      </c>
    </row>
    <row r="68" spans="1:34" x14ac:dyDescent="0.2">
      <c r="A68" s="7">
        <f t="shared" si="2"/>
        <v>1979</v>
      </c>
      <c r="B68" s="7">
        <f t="shared" si="4"/>
        <v>41160</v>
      </c>
      <c r="C68" s="7">
        <f t="shared" si="4"/>
        <v>0</v>
      </c>
      <c r="D68" s="7">
        <f t="shared" si="4"/>
        <v>0</v>
      </c>
      <c r="E68" s="7">
        <f t="shared" si="4"/>
        <v>0</v>
      </c>
      <c r="F68" s="7">
        <f t="shared" si="5"/>
        <v>44437.370759116428</v>
      </c>
      <c r="G68" s="7">
        <f t="shared" si="4"/>
        <v>0</v>
      </c>
      <c r="H68" s="7">
        <f t="shared" si="4"/>
        <v>0</v>
      </c>
      <c r="I68" s="7">
        <f t="shared" si="4"/>
        <v>0</v>
      </c>
      <c r="J68" s="7" t="str">
        <f t="shared" si="4"/>
        <v/>
      </c>
      <c r="K68" s="7">
        <f t="shared" si="4"/>
        <v>0</v>
      </c>
      <c r="L68" s="7">
        <f t="shared" si="4"/>
        <v>0</v>
      </c>
      <c r="M68" s="7">
        <f t="shared" si="4"/>
        <v>11659.5</v>
      </c>
      <c r="N68" s="7">
        <f t="shared" si="4"/>
        <v>0</v>
      </c>
      <c r="O68" s="7">
        <f t="shared" si="4"/>
        <v>1516.5</v>
      </c>
      <c r="P68" s="7">
        <f t="shared" si="4"/>
        <v>1118.3103999999998</v>
      </c>
      <c r="Q68" s="7">
        <f t="shared" si="4"/>
        <v>15168</v>
      </c>
      <c r="R68" s="7">
        <f t="shared" si="4"/>
        <v>748.28399999999999</v>
      </c>
      <c r="S68" s="7">
        <f t="shared" si="4"/>
        <v>5092.5</v>
      </c>
      <c r="T68" s="7">
        <f t="shared" si="4"/>
        <v>0</v>
      </c>
      <c r="U68" s="7">
        <f t="shared" si="4"/>
        <v>0</v>
      </c>
      <c r="V68" s="7" t="str">
        <f t="shared" si="4"/>
        <v/>
      </c>
      <c r="W68" s="7">
        <f t="shared" si="4"/>
        <v>245.7</v>
      </c>
      <c r="X68" s="7">
        <f t="shared" si="4"/>
        <v>53079</v>
      </c>
      <c r="Y68" s="7">
        <f t="shared" si="4"/>
        <v>0</v>
      </c>
      <c r="Z68" s="7">
        <f t="shared" si="6"/>
        <v>246763.94542387285</v>
      </c>
      <c r="AA68" s="7">
        <f t="shared" si="7"/>
        <v>59.356009070294789</v>
      </c>
      <c r="AB68" s="7">
        <f t="shared" si="8"/>
        <v>421048.46659205959</v>
      </c>
      <c r="AC68" s="7">
        <f t="shared" si="9"/>
        <v>748.28399999999999</v>
      </c>
      <c r="AD68" s="7">
        <f>2205*AB68/area!G18/2.47</f>
        <v>33.896561281544585</v>
      </c>
      <c r="AE68" s="7">
        <f>2205*AC68/area!G18/2.47</f>
        <v>6.0240700238849046E-2</v>
      </c>
      <c r="AG68">
        <f>CANSIM!LP20/CANSIM!KS20</f>
        <v>0.9594908274054661</v>
      </c>
      <c r="AH68">
        <f>CANSIM!MH20/CANSIM!LK20</f>
        <v>1.4748554913294798</v>
      </c>
    </row>
    <row r="69" spans="1:34" x14ac:dyDescent="0.2">
      <c r="A69" s="7">
        <f t="shared" si="2"/>
        <v>1980</v>
      </c>
      <c r="B69" s="7">
        <f t="shared" si="4"/>
        <v>58527</v>
      </c>
      <c r="C69" s="7">
        <f t="shared" si="4"/>
        <v>0</v>
      </c>
      <c r="D69" s="7">
        <f t="shared" si="4"/>
        <v>0</v>
      </c>
      <c r="E69" s="7">
        <f t="shared" si="4"/>
        <v>0</v>
      </c>
      <c r="F69" s="7">
        <f t="shared" si="5"/>
        <v>33981.174559995052</v>
      </c>
      <c r="G69" s="7">
        <f t="shared" ref="G69:Y69" si="10">IF(ISNUMBER(G19),G$55*G19/1000,"")</f>
        <v>0</v>
      </c>
      <c r="H69" s="7">
        <f t="shared" si="10"/>
        <v>0</v>
      </c>
      <c r="I69" s="7">
        <f t="shared" si="10"/>
        <v>0</v>
      </c>
      <c r="J69" s="7" t="str">
        <f t="shared" si="10"/>
        <v/>
      </c>
      <c r="K69" s="7">
        <f t="shared" si="10"/>
        <v>0</v>
      </c>
      <c r="L69" s="7">
        <f t="shared" si="10"/>
        <v>0</v>
      </c>
      <c r="M69" s="7">
        <f t="shared" si="10"/>
        <v>6628.5</v>
      </c>
      <c r="N69" s="7">
        <f t="shared" si="10"/>
        <v>0</v>
      </c>
      <c r="O69" s="7">
        <f t="shared" si="10"/>
        <v>1698.75</v>
      </c>
      <c r="P69" s="7">
        <f t="shared" si="10"/>
        <v>2044.6719999999998</v>
      </c>
      <c r="Q69" s="7">
        <f t="shared" si="10"/>
        <v>14808</v>
      </c>
      <c r="R69" s="7">
        <f t="shared" si="10"/>
        <v>748.28399999999999</v>
      </c>
      <c r="S69" s="7">
        <f t="shared" si="10"/>
        <v>2710</v>
      </c>
      <c r="T69" s="7">
        <f t="shared" si="10"/>
        <v>0</v>
      </c>
      <c r="U69" s="7">
        <f t="shared" si="10"/>
        <v>0</v>
      </c>
      <c r="V69" s="7" t="str">
        <f t="shared" si="10"/>
        <v/>
      </c>
      <c r="W69" s="7">
        <f t="shared" si="10"/>
        <v>197.1</v>
      </c>
      <c r="X69" s="7">
        <f t="shared" si="10"/>
        <v>24765</v>
      </c>
      <c r="Y69" s="7">
        <f t="shared" si="10"/>
        <v>0</v>
      </c>
      <c r="Z69" s="7">
        <f t="shared" si="6"/>
        <v>263984.12625105307</v>
      </c>
      <c r="AA69" s="7">
        <f t="shared" si="7"/>
        <v>63.419501133786859</v>
      </c>
      <c r="AB69" s="7">
        <f t="shared" si="8"/>
        <v>410156.0263121819</v>
      </c>
      <c r="AC69" s="7">
        <f t="shared" si="9"/>
        <v>748.28399999999999</v>
      </c>
      <c r="AD69" s="7">
        <f>2205*AB69/area!G19/2.47</f>
        <v>34.001038672616694</v>
      </c>
      <c r="AE69" s="7">
        <f>2205*AC69/area!G19/2.47</f>
        <v>6.2031109114401552E-2</v>
      </c>
      <c r="AG69">
        <f>CANSIM!LP21/CANSIM!KS21</f>
        <v>1.2328885594267358</v>
      </c>
      <c r="AH69">
        <f>CANSIM!MH21/CANSIM!LK21</f>
        <v>1.5360853692782925</v>
      </c>
    </row>
    <row r="70" spans="1:34" x14ac:dyDescent="0.2">
      <c r="A70" s="7">
        <f t="shared" si="2"/>
        <v>1981</v>
      </c>
      <c r="B70" s="7">
        <f t="shared" ref="B70:Y80" si="11">IF(ISNUMBER(B20),B$55*B20/1000,"")</f>
        <v>69951</v>
      </c>
      <c r="C70" s="7">
        <f t="shared" si="11"/>
        <v>0</v>
      </c>
      <c r="D70" s="7">
        <f t="shared" si="11"/>
        <v>0</v>
      </c>
      <c r="E70" s="7">
        <f t="shared" si="11"/>
        <v>0</v>
      </c>
      <c r="F70" s="7">
        <f t="shared" si="5"/>
        <v>25598.454484056376</v>
      </c>
      <c r="G70" s="7">
        <f t="shared" si="11"/>
        <v>0</v>
      </c>
      <c r="H70" s="7">
        <f t="shared" si="11"/>
        <v>0</v>
      </c>
      <c r="I70" s="7">
        <f t="shared" si="11"/>
        <v>0</v>
      </c>
      <c r="J70" s="7" t="str">
        <f t="shared" si="11"/>
        <v/>
      </c>
      <c r="K70" s="7">
        <f t="shared" si="11"/>
        <v>0</v>
      </c>
      <c r="L70" s="7">
        <f t="shared" si="11"/>
        <v>0</v>
      </c>
      <c r="M70" s="7">
        <f t="shared" si="11"/>
        <v>6745.5</v>
      </c>
      <c r="N70" s="7">
        <f t="shared" si="11"/>
        <v>1572.768</v>
      </c>
      <c r="O70" s="7">
        <f t="shared" si="11"/>
        <v>1239.75</v>
      </c>
      <c r="P70" s="7">
        <f t="shared" si="11"/>
        <v>2270.0031999999997</v>
      </c>
      <c r="Q70" s="7">
        <f t="shared" si="11"/>
        <v>19608</v>
      </c>
      <c r="R70" s="7">
        <f t="shared" si="11"/>
        <v>864.16</v>
      </c>
      <c r="S70" s="7">
        <f t="shared" si="11"/>
        <v>8252.5</v>
      </c>
      <c r="T70" s="7">
        <f t="shared" si="11"/>
        <v>0</v>
      </c>
      <c r="U70" s="7">
        <f t="shared" si="11"/>
        <v>0</v>
      </c>
      <c r="V70" s="7" t="str">
        <f t="shared" si="11"/>
        <v/>
      </c>
      <c r="W70" s="7">
        <f t="shared" si="11"/>
        <v>172.8</v>
      </c>
      <c r="X70" s="7">
        <f t="shared" si="11"/>
        <v>37147.5</v>
      </c>
      <c r="Y70" s="7">
        <f t="shared" si="11"/>
        <v>0</v>
      </c>
      <c r="Z70" s="7">
        <f t="shared" si="6"/>
        <v>341528.61065808433</v>
      </c>
      <c r="AA70" s="7">
        <f t="shared" si="7"/>
        <v>56.308390022675738</v>
      </c>
      <c r="AB70" s="7">
        <f t="shared" si="8"/>
        <v>515007.35473216337</v>
      </c>
      <c r="AC70" s="7">
        <f t="shared" si="9"/>
        <v>864.16</v>
      </c>
      <c r="AD70" s="7">
        <f>2205*AB70/area!G20/2.47</f>
        <v>40.017152171016605</v>
      </c>
      <c r="AE70" s="7">
        <f>2205*AC70/area!G20/2.47</f>
        <v>6.7147045381691972E-2</v>
      </c>
      <c r="AG70">
        <f>CANSIM!LP22/CANSIM!KS22</f>
        <v>1.390810909756544</v>
      </c>
      <c r="AH70">
        <f>CANSIM!MH22/CANSIM!LK22</f>
        <v>1.8247765006385697</v>
      </c>
    </row>
    <row r="71" spans="1:34" x14ac:dyDescent="0.2">
      <c r="A71" s="7">
        <f t="shared" si="2"/>
        <v>1982</v>
      </c>
      <c r="B71" s="7">
        <f t="shared" si="11"/>
        <v>76356</v>
      </c>
      <c r="C71" s="7">
        <f t="shared" si="11"/>
        <v>0</v>
      </c>
      <c r="D71" s="7">
        <f t="shared" si="11"/>
        <v>0</v>
      </c>
      <c r="E71" s="7">
        <f t="shared" si="11"/>
        <v>0</v>
      </c>
      <c r="F71" s="7">
        <f t="shared" si="5"/>
        <v>26894.950962108727</v>
      </c>
      <c r="G71" s="7">
        <f t="shared" si="11"/>
        <v>0</v>
      </c>
      <c r="H71" s="7">
        <f t="shared" si="11"/>
        <v>0</v>
      </c>
      <c r="I71" s="7">
        <f t="shared" si="11"/>
        <v>0</v>
      </c>
      <c r="J71" s="7" t="str">
        <f t="shared" si="11"/>
        <v/>
      </c>
      <c r="K71" s="7">
        <f t="shared" si="11"/>
        <v>0</v>
      </c>
      <c r="L71" s="7">
        <f t="shared" si="11"/>
        <v>0</v>
      </c>
      <c r="M71" s="7">
        <f t="shared" si="11"/>
        <v>10516.5</v>
      </c>
      <c r="N71" s="7">
        <f t="shared" si="11"/>
        <v>2807.04</v>
      </c>
      <c r="O71" s="7">
        <f t="shared" si="11"/>
        <v>1377</v>
      </c>
      <c r="P71" s="7">
        <f t="shared" si="11"/>
        <v>1610.7007999999998</v>
      </c>
      <c r="Q71" s="7">
        <f t="shared" si="11"/>
        <v>22944</v>
      </c>
      <c r="R71" s="7">
        <f t="shared" si="11"/>
        <v>2352.8719999999998</v>
      </c>
      <c r="S71" s="7">
        <f t="shared" si="11"/>
        <v>9767.5</v>
      </c>
      <c r="T71" s="7">
        <f t="shared" si="11"/>
        <v>0</v>
      </c>
      <c r="U71" s="7">
        <f t="shared" si="11"/>
        <v>0</v>
      </c>
      <c r="V71" s="7" t="str">
        <f t="shared" si="11"/>
        <v/>
      </c>
      <c r="W71" s="7">
        <f t="shared" si="11"/>
        <v>197.1</v>
      </c>
      <c r="X71" s="7">
        <f t="shared" si="11"/>
        <v>53079</v>
      </c>
      <c r="Y71" s="7">
        <f t="shared" si="11"/>
        <v>0</v>
      </c>
      <c r="Z71" s="7">
        <f t="shared" si="6"/>
        <v>389716.93446309422</v>
      </c>
      <c r="AA71" s="7">
        <f t="shared" si="7"/>
        <v>79.963718820861686</v>
      </c>
      <c r="AB71" s="7">
        <f t="shared" si="8"/>
        <v>597699.56194402382</v>
      </c>
      <c r="AC71" s="7">
        <f t="shared" si="9"/>
        <v>2352.8719999999998</v>
      </c>
      <c r="AD71" s="7">
        <f>2205*AB71/area!G21/2.47</f>
        <v>45.849633532282532</v>
      </c>
      <c r="AE71" s="7">
        <f>2205*AC71/area!G21/2.47</f>
        <v>0.18048920530825441</v>
      </c>
      <c r="AG71">
        <f>CANSIM!LP23/CANSIM!KS23</f>
        <v>1.3077429983525535</v>
      </c>
      <c r="AH71">
        <f>CANSIM!MH23/CANSIM!LK23</f>
        <v>2.0726264027234902</v>
      </c>
    </row>
    <row r="72" spans="1:34" x14ac:dyDescent="0.2">
      <c r="A72" s="7">
        <f t="shared" si="2"/>
        <v>1983</v>
      </c>
      <c r="B72" s="7">
        <f t="shared" si="11"/>
        <v>50757</v>
      </c>
      <c r="C72" s="7">
        <f t="shared" si="11"/>
        <v>0</v>
      </c>
      <c r="D72" s="7">
        <f t="shared" si="11"/>
        <v>0</v>
      </c>
      <c r="E72" s="7">
        <f t="shared" si="11"/>
        <v>0</v>
      </c>
      <c r="F72" s="7">
        <f t="shared" si="5"/>
        <v>36248.339247058822</v>
      </c>
      <c r="G72" s="7">
        <f t="shared" si="11"/>
        <v>0</v>
      </c>
      <c r="H72" s="7">
        <f t="shared" si="11"/>
        <v>0</v>
      </c>
      <c r="I72" s="7">
        <f t="shared" si="11"/>
        <v>0</v>
      </c>
      <c r="J72" s="7" t="str">
        <f t="shared" si="11"/>
        <v/>
      </c>
      <c r="K72" s="7">
        <f t="shared" si="11"/>
        <v>0</v>
      </c>
      <c r="L72" s="7">
        <f t="shared" si="11"/>
        <v>0</v>
      </c>
      <c r="M72" s="7">
        <f t="shared" si="11"/>
        <v>5355</v>
      </c>
      <c r="N72" s="7">
        <f t="shared" si="11"/>
        <v>1874.1120000000001</v>
      </c>
      <c r="O72" s="7">
        <f t="shared" si="11"/>
        <v>1287</v>
      </c>
      <c r="P72" s="7">
        <f t="shared" si="11"/>
        <v>2082.2271999999998</v>
      </c>
      <c r="Q72" s="7">
        <f t="shared" si="11"/>
        <v>15552</v>
      </c>
      <c r="R72" s="7">
        <f t="shared" si="11"/>
        <v>1335.52</v>
      </c>
      <c r="S72" s="7">
        <f t="shared" si="11"/>
        <v>8700</v>
      </c>
      <c r="T72" s="7">
        <f t="shared" si="11"/>
        <v>0</v>
      </c>
      <c r="U72" s="7">
        <f t="shared" si="11"/>
        <v>0</v>
      </c>
      <c r="V72" s="7" t="str">
        <f t="shared" si="11"/>
        <v/>
      </c>
      <c r="W72" s="7">
        <f t="shared" si="11"/>
        <v>145.80000000000001</v>
      </c>
      <c r="X72" s="7">
        <f t="shared" si="11"/>
        <v>51304.5</v>
      </c>
      <c r="Y72" s="7">
        <f t="shared" si="11"/>
        <v>0</v>
      </c>
      <c r="Z72" s="7">
        <f t="shared" si="6"/>
        <v>363743.50938203419</v>
      </c>
      <c r="AA72" s="7">
        <f t="shared" si="7"/>
        <v>71.546485260770979</v>
      </c>
      <c r="AB72" s="7">
        <f t="shared" si="8"/>
        <v>538456.55431435385</v>
      </c>
      <c r="AC72" s="7">
        <f t="shared" si="9"/>
        <v>1335.52</v>
      </c>
      <c r="AD72" s="7">
        <f>2205*AB72/area!G22/2.47</f>
        <v>40.633997156734097</v>
      </c>
      <c r="AE72" s="7">
        <f>2205*AC72/area!G22/2.47</f>
        <v>0.10078346237583331</v>
      </c>
      <c r="AG72">
        <f>CANSIM!LP24/CANSIM!KS24</f>
        <v>1.2541176470588236</v>
      </c>
      <c r="AH72">
        <f>CANSIM!MH24/CANSIM!LK24</f>
        <v>1.816043929807807</v>
      </c>
    </row>
    <row r="73" spans="1:34" x14ac:dyDescent="0.2">
      <c r="A73" s="7">
        <f t="shared" si="2"/>
        <v>1984</v>
      </c>
      <c r="B73" s="7">
        <f t="shared" si="11"/>
        <v>51660</v>
      </c>
      <c r="C73" s="7">
        <f t="shared" si="11"/>
        <v>0</v>
      </c>
      <c r="D73" s="7">
        <f t="shared" si="11"/>
        <v>0</v>
      </c>
      <c r="E73" s="7">
        <f t="shared" si="11"/>
        <v>0</v>
      </c>
      <c r="F73" s="7">
        <f t="shared" si="5"/>
        <v>49084.781691119686</v>
      </c>
      <c r="G73" s="7">
        <f t="shared" si="11"/>
        <v>0</v>
      </c>
      <c r="H73" s="7">
        <f t="shared" si="11"/>
        <v>0</v>
      </c>
      <c r="I73" s="7">
        <f t="shared" si="11"/>
        <v>0</v>
      </c>
      <c r="J73" s="7" t="str">
        <f t="shared" si="11"/>
        <v/>
      </c>
      <c r="K73" s="7">
        <f t="shared" si="11"/>
        <v>0</v>
      </c>
      <c r="L73" s="7">
        <f t="shared" si="11"/>
        <v>0</v>
      </c>
      <c r="M73" s="7">
        <f t="shared" si="11"/>
        <v>10080</v>
      </c>
      <c r="N73" s="7">
        <f t="shared" si="11"/>
        <v>1027.8720000000001</v>
      </c>
      <c r="O73" s="7">
        <f t="shared" si="11"/>
        <v>825.75</v>
      </c>
      <c r="P73" s="7">
        <f t="shared" si="11"/>
        <v>3405.0047999999992</v>
      </c>
      <c r="Q73" s="7">
        <f t="shared" si="11"/>
        <v>10368</v>
      </c>
      <c r="R73" s="7">
        <f t="shared" si="11"/>
        <v>1441.576</v>
      </c>
      <c r="S73" s="7">
        <f t="shared" si="11"/>
        <v>5742.5</v>
      </c>
      <c r="T73" s="7">
        <f t="shared" si="11"/>
        <v>0</v>
      </c>
      <c r="U73" s="7">
        <f t="shared" si="11"/>
        <v>0</v>
      </c>
      <c r="V73" s="7" t="str">
        <f t="shared" si="11"/>
        <v/>
      </c>
      <c r="W73" s="7">
        <f t="shared" si="11"/>
        <v>145.80000000000001</v>
      </c>
      <c r="X73" s="7">
        <f t="shared" si="11"/>
        <v>40696.5</v>
      </c>
      <c r="Y73" s="7">
        <f t="shared" si="11"/>
        <v>0</v>
      </c>
      <c r="Z73" s="7">
        <f t="shared" si="6"/>
        <v>278192.86051426985</v>
      </c>
      <c r="AA73" s="7">
        <f t="shared" si="7"/>
        <v>85.478458049886626</v>
      </c>
      <c r="AB73" s="7">
        <f t="shared" si="8"/>
        <v>452756.12346343941</v>
      </c>
      <c r="AC73" s="7">
        <f t="shared" si="9"/>
        <v>1441.576</v>
      </c>
      <c r="AD73" s="7">
        <f>2205*AB73/area!G23/2.47</f>
        <v>32.721503932937878</v>
      </c>
      <c r="AE73" s="7">
        <f>2205*AC73/area!G23/2.47</f>
        <v>0.10418530486741817</v>
      </c>
      <c r="AG73">
        <f>CANSIM!LP25/CANSIM!KS25</f>
        <v>1.1034749034749034</v>
      </c>
      <c r="AH73">
        <f>CANSIM!MH25/CANSIM!LK25</f>
        <v>1.4189523103533481</v>
      </c>
    </row>
    <row r="74" spans="1:34" x14ac:dyDescent="0.2">
      <c r="A74" s="7">
        <f t="shared" si="2"/>
        <v>1985</v>
      </c>
      <c r="B74" s="7">
        <f t="shared" si="11"/>
        <v>76356</v>
      </c>
      <c r="C74" s="7">
        <f t="shared" si="11"/>
        <v>0</v>
      </c>
      <c r="D74" s="7">
        <f t="shared" si="11"/>
        <v>0</v>
      </c>
      <c r="E74" s="7">
        <f t="shared" si="11"/>
        <v>0</v>
      </c>
      <c r="F74" s="7">
        <f t="shared" si="5"/>
        <v>52224.734453151614</v>
      </c>
      <c r="G74" s="7">
        <f t="shared" si="11"/>
        <v>0</v>
      </c>
      <c r="H74" s="7">
        <f t="shared" si="11"/>
        <v>0</v>
      </c>
      <c r="I74" s="7">
        <f t="shared" si="11"/>
        <v>0</v>
      </c>
      <c r="J74" s="7" t="str">
        <f t="shared" si="11"/>
        <v/>
      </c>
      <c r="K74" s="7">
        <f t="shared" si="11"/>
        <v>0</v>
      </c>
      <c r="L74" s="7">
        <f t="shared" si="11"/>
        <v>0</v>
      </c>
      <c r="M74" s="7">
        <f t="shared" si="11"/>
        <v>13950</v>
      </c>
      <c r="N74" s="7">
        <f t="shared" si="11"/>
        <v>1911.2639999999999</v>
      </c>
      <c r="O74" s="7">
        <f t="shared" si="11"/>
        <v>1194.75</v>
      </c>
      <c r="P74" s="7">
        <f t="shared" si="11"/>
        <v>3976.6783999999993</v>
      </c>
      <c r="Q74" s="7">
        <f t="shared" si="11"/>
        <v>13320</v>
      </c>
      <c r="R74" s="7">
        <f t="shared" si="11"/>
        <v>2246.8159999999998</v>
      </c>
      <c r="S74" s="7">
        <f t="shared" si="11"/>
        <v>5135</v>
      </c>
      <c r="T74" s="7">
        <f t="shared" si="11"/>
        <v>0</v>
      </c>
      <c r="U74" s="7">
        <f t="shared" si="11"/>
        <v>0</v>
      </c>
      <c r="V74" s="7" t="str">
        <f t="shared" si="11"/>
        <v/>
      </c>
      <c r="W74" s="7">
        <f t="shared" si="11"/>
        <v>72.900000000000006</v>
      </c>
      <c r="X74" s="7">
        <f t="shared" si="11"/>
        <v>42451.5</v>
      </c>
      <c r="Y74" s="7">
        <f t="shared" si="11"/>
        <v>0</v>
      </c>
      <c r="Z74" s="7">
        <f t="shared" si="6"/>
        <v>310148.80229666148</v>
      </c>
      <c r="AA74" s="7">
        <f t="shared" si="7"/>
        <v>123.50113378684807</v>
      </c>
      <c r="AB74" s="7">
        <f t="shared" si="8"/>
        <v>523111.94628359994</v>
      </c>
      <c r="AC74" s="7">
        <f t="shared" si="9"/>
        <v>2246.8159999999998</v>
      </c>
      <c r="AD74" s="7">
        <f>2205*AB74/area!G24/2.47</f>
        <v>36.924275487838969</v>
      </c>
      <c r="AE74" s="7">
        <f>2205*AC74/area!G24/2.47</f>
        <v>0.15859330597184898</v>
      </c>
      <c r="AG74">
        <f>CANSIM!LP26/CANSIM!KS26</f>
        <v>1.313458262350937</v>
      </c>
      <c r="AH74">
        <f>CANSIM!MH26/CANSIM!LK26</f>
        <v>1.5381117625942324</v>
      </c>
    </row>
    <row r="75" spans="1:34" x14ac:dyDescent="0.2">
      <c r="A75" s="7">
        <f t="shared" si="2"/>
        <v>1986</v>
      </c>
      <c r="B75" s="7">
        <f t="shared" si="11"/>
        <v>82756.800000000003</v>
      </c>
      <c r="C75" s="7">
        <f t="shared" si="11"/>
        <v>0</v>
      </c>
      <c r="D75" s="7">
        <f t="shared" si="11"/>
        <v>0</v>
      </c>
      <c r="E75" s="7">
        <f t="shared" si="11"/>
        <v>3380.5200000000004</v>
      </c>
      <c r="F75" s="7">
        <f t="shared" si="5"/>
        <v>48451.173376505198</v>
      </c>
      <c r="G75" s="7">
        <f t="shared" si="11"/>
        <v>0</v>
      </c>
      <c r="H75" s="7">
        <f t="shared" si="11"/>
        <v>0</v>
      </c>
      <c r="I75" s="7">
        <f t="shared" si="11"/>
        <v>0</v>
      </c>
      <c r="J75" s="7" t="str">
        <f t="shared" si="11"/>
        <v/>
      </c>
      <c r="K75" s="7">
        <f t="shared" si="11"/>
        <v>0</v>
      </c>
      <c r="L75" s="7">
        <f t="shared" si="11"/>
        <v>0</v>
      </c>
      <c r="M75" s="7">
        <f t="shared" si="11"/>
        <v>17833.5</v>
      </c>
      <c r="N75" s="7">
        <f t="shared" si="11"/>
        <v>5989.7280000000001</v>
      </c>
      <c r="O75" s="7">
        <f t="shared" si="11"/>
        <v>459</v>
      </c>
      <c r="P75" s="7">
        <f t="shared" si="11"/>
        <v>7381.6831999999995</v>
      </c>
      <c r="Q75" s="7">
        <f t="shared" si="11"/>
        <v>18136.8</v>
      </c>
      <c r="R75" s="7">
        <f t="shared" si="11"/>
        <v>4701.8159999999998</v>
      </c>
      <c r="S75" s="7">
        <f t="shared" si="11"/>
        <v>6542.5</v>
      </c>
      <c r="T75" s="7">
        <f t="shared" si="11"/>
        <v>0</v>
      </c>
      <c r="U75" s="7">
        <f t="shared" si="11"/>
        <v>0</v>
      </c>
      <c r="V75" s="7" t="str">
        <f t="shared" si="11"/>
        <v/>
      </c>
      <c r="W75" s="7">
        <f t="shared" si="11"/>
        <v>86.4</v>
      </c>
      <c r="X75" s="7">
        <f t="shared" si="11"/>
        <v>54839.85</v>
      </c>
      <c r="Y75" s="7">
        <f t="shared" si="11"/>
        <v>0</v>
      </c>
      <c r="Z75" s="7">
        <f t="shared" si="6"/>
        <v>435191.90519898559</v>
      </c>
      <c r="AA75" s="7">
        <f t="shared" si="7"/>
        <v>107.53741496598639</v>
      </c>
      <c r="AB75" s="7">
        <f t="shared" si="8"/>
        <v>685859.21319045685</v>
      </c>
      <c r="AC75" s="7">
        <f t="shared" si="9"/>
        <v>4701.8159999999998</v>
      </c>
      <c r="AD75" s="7">
        <f>2205*AB75/area!G25/2.47</f>
        <v>46.557382516154</v>
      </c>
      <c r="AE75" s="7">
        <f>2205*AC75/area!G25/2.47</f>
        <v>0.31916790184137311</v>
      </c>
      <c r="AG75">
        <f>CANSIM!LP27/CANSIM!KS27</f>
        <v>1.4122376936654246</v>
      </c>
      <c r="AH75">
        <f>CANSIM!MH27/CANSIM!LK27</f>
        <v>2.0957628858922583</v>
      </c>
    </row>
    <row r="76" spans="1:34" x14ac:dyDescent="0.2">
      <c r="A76" s="7">
        <f t="shared" si="2"/>
        <v>1987</v>
      </c>
      <c r="B76" s="7">
        <f t="shared" si="11"/>
        <v>82299</v>
      </c>
      <c r="C76" s="7">
        <f t="shared" si="11"/>
        <v>0</v>
      </c>
      <c r="D76" s="7">
        <f t="shared" si="11"/>
        <v>0</v>
      </c>
      <c r="E76" s="7">
        <f t="shared" si="11"/>
        <v>2988.7264000000005</v>
      </c>
      <c r="F76" s="7">
        <f t="shared" si="5"/>
        <v>47284.930679273828</v>
      </c>
      <c r="G76" s="7">
        <f t="shared" si="11"/>
        <v>0</v>
      </c>
      <c r="H76" s="7">
        <f t="shared" si="11"/>
        <v>0</v>
      </c>
      <c r="I76" s="7">
        <f t="shared" si="11"/>
        <v>0</v>
      </c>
      <c r="J76" s="7" t="str">
        <f t="shared" si="11"/>
        <v/>
      </c>
      <c r="K76" s="7">
        <f t="shared" si="11"/>
        <v>0</v>
      </c>
      <c r="L76" s="7">
        <f t="shared" si="11"/>
        <v>0</v>
      </c>
      <c r="M76" s="7">
        <f t="shared" si="11"/>
        <v>12231</v>
      </c>
      <c r="N76" s="7">
        <f t="shared" si="11"/>
        <v>9737.9519999999993</v>
      </c>
      <c r="O76" s="7">
        <f t="shared" si="11"/>
        <v>551.25</v>
      </c>
      <c r="P76" s="7">
        <f t="shared" si="11"/>
        <v>4181.1455999999998</v>
      </c>
      <c r="Q76" s="7">
        <f t="shared" si="11"/>
        <v>17025.599999999999</v>
      </c>
      <c r="R76" s="7">
        <f t="shared" si="11"/>
        <v>8767.2960000000003</v>
      </c>
      <c r="S76" s="7">
        <f t="shared" si="11"/>
        <v>4952.5</v>
      </c>
      <c r="T76" s="7">
        <f t="shared" si="11"/>
        <v>0</v>
      </c>
      <c r="U76" s="7">
        <f t="shared" si="11"/>
        <v>0</v>
      </c>
      <c r="V76" s="7" t="str">
        <f t="shared" si="11"/>
        <v/>
      </c>
      <c r="W76" s="7">
        <f t="shared" si="11"/>
        <v>143.1</v>
      </c>
      <c r="X76" s="7">
        <f t="shared" si="11"/>
        <v>49531.95</v>
      </c>
      <c r="Y76" s="7">
        <f t="shared" si="11"/>
        <v>0</v>
      </c>
      <c r="Z76" s="7">
        <f t="shared" si="6"/>
        <v>363325.12803202029</v>
      </c>
      <c r="AA76" s="7">
        <f t="shared" si="7"/>
        <v>110.14965986394559</v>
      </c>
      <c r="AB76" s="7">
        <f t="shared" si="8"/>
        <v>603129.72837115801</v>
      </c>
      <c r="AC76" s="7">
        <f t="shared" si="9"/>
        <v>8767.2960000000003</v>
      </c>
      <c r="AD76" s="7">
        <f>2205*AB76/area!G26/2.47</f>
        <v>42.212259347338282</v>
      </c>
      <c r="AE76" s="7">
        <f>2205*AC76/area!G26/2.47</f>
        <v>0.613611558372952</v>
      </c>
      <c r="AG76">
        <f>CANSIM!LP28/CANSIM!KS28</f>
        <v>1.4181543116490167</v>
      </c>
      <c r="AH76">
        <f>CANSIM!MH28/CANSIM!LK28</f>
        <v>1.8470262525196104</v>
      </c>
    </row>
    <row r="77" spans="1:34" x14ac:dyDescent="0.2">
      <c r="A77" s="7">
        <f t="shared" si="2"/>
        <v>1988</v>
      </c>
      <c r="B77" s="7">
        <f t="shared" si="11"/>
        <v>44349.9</v>
      </c>
      <c r="C77" s="7">
        <f t="shared" si="11"/>
        <v>0</v>
      </c>
      <c r="D77" s="7">
        <f t="shared" si="11"/>
        <v>0</v>
      </c>
      <c r="E77" s="7">
        <f t="shared" si="11"/>
        <v>1809.8784000000001</v>
      </c>
      <c r="F77" s="7">
        <f t="shared" si="5"/>
        <v>53374.344270860078</v>
      </c>
      <c r="G77" s="7">
        <f t="shared" si="11"/>
        <v>0</v>
      </c>
      <c r="H77" s="7">
        <f t="shared" si="11"/>
        <v>0</v>
      </c>
      <c r="I77" s="7">
        <f t="shared" si="11"/>
        <v>0</v>
      </c>
      <c r="J77" s="7" t="str">
        <f t="shared" si="11"/>
        <v/>
      </c>
      <c r="K77" s="7">
        <f t="shared" si="11"/>
        <v>0</v>
      </c>
      <c r="L77" s="7">
        <f t="shared" si="11"/>
        <v>0</v>
      </c>
      <c r="M77" s="7">
        <f t="shared" si="11"/>
        <v>5715</v>
      </c>
      <c r="N77" s="7">
        <f t="shared" si="11"/>
        <v>2059.8719999999998</v>
      </c>
      <c r="O77" s="7">
        <f t="shared" si="11"/>
        <v>366.75</v>
      </c>
      <c r="P77" s="7">
        <f t="shared" si="11"/>
        <v>3784.7295999999997</v>
      </c>
      <c r="Q77" s="7">
        <f t="shared" si="11"/>
        <v>11844</v>
      </c>
      <c r="R77" s="7">
        <f t="shared" si="11"/>
        <v>5558.12</v>
      </c>
      <c r="S77" s="7">
        <f t="shared" si="11"/>
        <v>2160</v>
      </c>
      <c r="T77" s="7">
        <f t="shared" si="11"/>
        <v>0</v>
      </c>
      <c r="U77" s="7">
        <f t="shared" si="11"/>
        <v>0</v>
      </c>
      <c r="V77" s="7" t="str">
        <f t="shared" si="11"/>
        <v/>
      </c>
      <c r="W77" s="7">
        <f t="shared" si="11"/>
        <v>97.2</v>
      </c>
      <c r="X77" s="7">
        <f t="shared" si="11"/>
        <v>33612.15</v>
      </c>
      <c r="Y77" s="7">
        <f t="shared" si="11"/>
        <v>0</v>
      </c>
      <c r="Z77" s="7">
        <f t="shared" si="6"/>
        <v>169013.28426887878</v>
      </c>
      <c r="AA77" s="7">
        <f t="shared" si="7"/>
        <v>92.009070294784593</v>
      </c>
      <c r="AB77" s="7">
        <f t="shared" si="8"/>
        <v>333837.23761003366</v>
      </c>
      <c r="AC77" s="7">
        <f t="shared" si="9"/>
        <v>5558.12</v>
      </c>
      <c r="AD77" s="7">
        <f>2205*AB77/area!G27/2.47</f>
        <v>23.752996056948277</v>
      </c>
      <c r="AE77" s="7">
        <f>2205*AC77/area!G27/2.47</f>
        <v>0.3954681730210835</v>
      </c>
      <c r="AG77">
        <f>CANSIM!LP29/CANSIM!KS29</f>
        <v>0.98985879332477533</v>
      </c>
      <c r="AH77">
        <f>CANSIM!MH29/CANSIM!LK29</f>
        <v>0.88265122265122264</v>
      </c>
    </row>
    <row r="78" spans="1:34" x14ac:dyDescent="0.2">
      <c r="A78" s="7">
        <f t="shared" si="2"/>
        <v>1989</v>
      </c>
      <c r="B78" s="7">
        <f t="shared" si="11"/>
        <v>65839.199999999997</v>
      </c>
      <c r="C78" s="7">
        <f t="shared" si="11"/>
        <v>0</v>
      </c>
      <c r="D78" s="7">
        <f t="shared" si="11"/>
        <v>0</v>
      </c>
      <c r="E78" s="7">
        <f t="shared" si="11"/>
        <v>3304.2416000000007</v>
      </c>
      <c r="F78" s="7">
        <f t="shared" si="5"/>
        <v>47005.594228977912</v>
      </c>
      <c r="G78" s="7">
        <f t="shared" si="11"/>
        <v>0</v>
      </c>
      <c r="H78" s="7">
        <f t="shared" si="11"/>
        <v>0</v>
      </c>
      <c r="I78" s="7">
        <f t="shared" si="11"/>
        <v>0</v>
      </c>
      <c r="J78" s="7" t="str">
        <f t="shared" si="11"/>
        <v/>
      </c>
      <c r="K78" s="7">
        <f t="shared" si="11"/>
        <v>0</v>
      </c>
      <c r="L78" s="7">
        <f t="shared" si="11"/>
        <v>0</v>
      </c>
      <c r="M78" s="7">
        <f t="shared" si="11"/>
        <v>10629</v>
      </c>
      <c r="N78" s="7">
        <f t="shared" si="11"/>
        <v>3277.6320000000001</v>
      </c>
      <c r="O78" s="7">
        <f t="shared" si="11"/>
        <v>414</v>
      </c>
      <c r="P78" s="7">
        <f t="shared" si="11"/>
        <v>4919.7311999999993</v>
      </c>
      <c r="Q78" s="7">
        <f t="shared" si="11"/>
        <v>19248</v>
      </c>
      <c r="R78" s="7">
        <f t="shared" si="11"/>
        <v>3315.232</v>
      </c>
      <c r="S78" s="7">
        <f t="shared" si="11"/>
        <v>10222.5</v>
      </c>
      <c r="T78" s="7">
        <f t="shared" si="11"/>
        <v>0</v>
      </c>
      <c r="U78" s="7">
        <f t="shared" si="11"/>
        <v>0</v>
      </c>
      <c r="V78" s="7" t="str">
        <f t="shared" si="11"/>
        <v/>
      </c>
      <c r="W78" s="7">
        <f t="shared" si="11"/>
        <v>110.7</v>
      </c>
      <c r="X78" s="7">
        <f t="shared" si="11"/>
        <v>49531.95</v>
      </c>
      <c r="Y78" s="7">
        <f t="shared" si="11"/>
        <v>0</v>
      </c>
      <c r="Z78" s="7">
        <f t="shared" si="6"/>
        <v>307916.75659134286</v>
      </c>
      <c r="AA78" s="7">
        <f t="shared" si="7"/>
        <v>113.77777777777779</v>
      </c>
      <c r="AB78" s="7">
        <f t="shared" si="8"/>
        <v>525848.31539809844</v>
      </c>
      <c r="AC78" s="7">
        <f t="shared" si="9"/>
        <v>3315.232</v>
      </c>
      <c r="AD78" s="7">
        <f>2205*AB78/area!G28/2.47</f>
        <v>35.227208076161489</v>
      </c>
      <c r="AE78" s="7">
        <f>2205*AC78/area!G28/2.47</f>
        <v>0.22209135993206477</v>
      </c>
      <c r="AG78">
        <f>CANSIM!LP30/CANSIM!KS30</f>
        <v>1.0189442156495694</v>
      </c>
      <c r="AH78">
        <f>CANSIM!MH30/CANSIM!LK30</f>
        <v>1.5779912814749868</v>
      </c>
    </row>
    <row r="79" spans="1:34" x14ac:dyDescent="0.2">
      <c r="A79" s="7">
        <f t="shared" si="2"/>
        <v>1990</v>
      </c>
      <c r="B79" s="7">
        <f t="shared" si="11"/>
        <v>81843.3</v>
      </c>
      <c r="C79" s="7">
        <f t="shared" si="11"/>
        <v>0</v>
      </c>
      <c r="D79" s="7">
        <f t="shared" si="11"/>
        <v>0</v>
      </c>
      <c r="E79" s="7">
        <f t="shared" si="11"/>
        <v>5346.4224000000004</v>
      </c>
      <c r="F79" s="7">
        <f t="shared" si="5"/>
        <v>49267.556491836556</v>
      </c>
      <c r="G79" s="7">
        <f t="shared" si="11"/>
        <v>0</v>
      </c>
      <c r="H79" s="7">
        <f t="shared" si="11"/>
        <v>0</v>
      </c>
      <c r="I79" s="7">
        <f t="shared" si="11"/>
        <v>0</v>
      </c>
      <c r="J79" s="7" t="str">
        <f t="shared" si="11"/>
        <v/>
      </c>
      <c r="K79" s="7">
        <f t="shared" si="11"/>
        <v>0</v>
      </c>
      <c r="L79" s="7">
        <f t="shared" si="11"/>
        <v>0</v>
      </c>
      <c r="M79" s="7">
        <f t="shared" si="11"/>
        <v>19431</v>
      </c>
      <c r="N79" s="7">
        <f t="shared" si="11"/>
        <v>7116.6719999999996</v>
      </c>
      <c r="O79" s="7">
        <f t="shared" si="11"/>
        <v>688.5</v>
      </c>
      <c r="P79" s="7">
        <f t="shared" si="11"/>
        <v>8420.7103999999981</v>
      </c>
      <c r="Q79" s="7">
        <f t="shared" si="11"/>
        <v>16656</v>
      </c>
      <c r="R79" s="7">
        <f t="shared" si="11"/>
        <v>4061.5520000000001</v>
      </c>
      <c r="S79" s="7">
        <f t="shared" si="11"/>
        <v>7492.5</v>
      </c>
      <c r="T79" s="7">
        <f t="shared" si="11"/>
        <v>0</v>
      </c>
      <c r="U79" s="7">
        <f t="shared" si="11"/>
        <v>0</v>
      </c>
      <c r="V79" s="7" t="str">
        <f t="shared" si="11"/>
        <v/>
      </c>
      <c r="W79" s="7">
        <f t="shared" si="11"/>
        <v>197.1</v>
      </c>
      <c r="X79" s="7">
        <f t="shared" si="11"/>
        <v>55723.199999999997</v>
      </c>
      <c r="Y79" s="7">
        <f t="shared" si="11"/>
        <v>0</v>
      </c>
      <c r="Z79" s="7">
        <f t="shared" si="6"/>
        <v>414120.48036953097</v>
      </c>
      <c r="AA79" s="7">
        <f t="shared" si="7"/>
        <v>123.79138321995465</v>
      </c>
      <c r="AB79" s="7">
        <f t="shared" si="8"/>
        <v>670488.78504458757</v>
      </c>
      <c r="AC79" s="7">
        <f t="shared" si="9"/>
        <v>4061.5520000000001</v>
      </c>
      <c r="AD79" s="7">
        <f>2205*AB79/area!G29/2.47</f>
        <v>45.606181339362799</v>
      </c>
      <c r="AE79" s="7">
        <f>2205*AC79/area!G29/2.47</f>
        <v>0.27626394529318443</v>
      </c>
      <c r="AG79">
        <f>CANSIM!LP31/CANSIM!KS31</f>
        <v>1.2809990292118965</v>
      </c>
      <c r="AH79">
        <f>CANSIM!MH31/CANSIM!LK31</f>
        <v>2.1046556414145061</v>
      </c>
    </row>
    <row r="80" spans="1:34" x14ac:dyDescent="0.2">
      <c r="A80" s="7">
        <f t="shared" si="2"/>
        <v>1991</v>
      </c>
      <c r="B80" s="7">
        <f t="shared" si="11"/>
        <v>64467.9</v>
      </c>
      <c r="C80" s="7">
        <f t="shared" si="11"/>
        <v>0</v>
      </c>
      <c r="D80" s="7">
        <f t="shared" si="11"/>
        <v>0</v>
      </c>
      <c r="E80" s="7">
        <f t="shared" si="11"/>
        <v>3224.4960000000005</v>
      </c>
      <c r="F80" s="7">
        <f t="shared" si="5"/>
        <v>58557.898052485594</v>
      </c>
      <c r="G80" s="7">
        <f t="shared" ref="G80:Y80" si="12">IF(ISNUMBER(G30),G$55*G30/1000,"")</f>
        <v>0</v>
      </c>
      <c r="H80" s="7">
        <f t="shared" si="12"/>
        <v>0</v>
      </c>
      <c r="I80" s="7">
        <f t="shared" si="12"/>
        <v>0</v>
      </c>
      <c r="J80" s="7" t="str">
        <f t="shared" si="12"/>
        <v/>
      </c>
      <c r="K80" s="7">
        <f t="shared" si="12"/>
        <v>0</v>
      </c>
      <c r="L80" s="7">
        <f t="shared" si="12"/>
        <v>359.41120000000001</v>
      </c>
      <c r="M80" s="7">
        <f t="shared" si="12"/>
        <v>12001.5</v>
      </c>
      <c r="N80" s="7">
        <f t="shared" si="12"/>
        <v>11236.415999999999</v>
      </c>
      <c r="O80" s="7">
        <f t="shared" si="12"/>
        <v>596.25</v>
      </c>
      <c r="P80" s="7">
        <f t="shared" si="12"/>
        <v>3409.1775999999995</v>
      </c>
      <c r="Q80" s="7">
        <f t="shared" si="12"/>
        <v>9254.4</v>
      </c>
      <c r="R80" s="7">
        <f t="shared" si="12"/>
        <v>6308.3680000000004</v>
      </c>
      <c r="S80" s="7">
        <f t="shared" si="12"/>
        <v>3682.5</v>
      </c>
      <c r="T80" s="7">
        <f t="shared" si="12"/>
        <v>0</v>
      </c>
      <c r="U80" s="7">
        <f t="shared" si="12"/>
        <v>0</v>
      </c>
      <c r="V80" s="7" t="str">
        <f t="shared" si="12"/>
        <v/>
      </c>
      <c r="W80" s="7">
        <f t="shared" si="12"/>
        <v>221.4</v>
      </c>
      <c r="X80" s="7">
        <f t="shared" si="12"/>
        <v>72530.25</v>
      </c>
      <c r="Y80" s="7">
        <f t="shared" si="12"/>
        <v>0</v>
      </c>
      <c r="Z80" s="7">
        <f t="shared" si="6"/>
        <v>437469.58009759028</v>
      </c>
      <c r="AA80" s="7">
        <f t="shared" si="7"/>
        <v>117.55102040816327</v>
      </c>
      <c r="AB80" s="7">
        <f t="shared" si="8"/>
        <v>683437.09797048406</v>
      </c>
      <c r="AC80" s="7">
        <f t="shared" si="9"/>
        <v>6308.3680000000004</v>
      </c>
      <c r="AD80" s="7">
        <f>2205*AB80/area!G30/2.47</f>
        <v>46.352118785987088</v>
      </c>
      <c r="AE80" s="7">
        <f>2205*AC80/area!G30/2.47</f>
        <v>0.42784657688328781</v>
      </c>
      <c r="AG80">
        <f>CANSIM!LP32/CANSIM!KS32</f>
        <v>1.2680306498978926</v>
      </c>
      <c r="AH80">
        <f>CANSIM!MH32/CANSIM!LK32</f>
        <v>2.1525237576671414</v>
      </c>
    </row>
    <row r="81" spans="1:34" x14ac:dyDescent="0.2">
      <c r="A81" s="7">
        <f t="shared" si="2"/>
        <v>1992</v>
      </c>
      <c r="B81" s="7">
        <f t="shared" ref="B81:Y91" si="13">IF(ISNUMBER(B31),B$55*B31/1000,"")</f>
        <v>66297</v>
      </c>
      <c r="C81" s="7">
        <f t="shared" si="13"/>
        <v>0</v>
      </c>
      <c r="D81" s="7">
        <f t="shared" si="13"/>
        <v>0</v>
      </c>
      <c r="E81" s="7">
        <f t="shared" si="13"/>
        <v>4049.6896000000006</v>
      </c>
      <c r="F81" s="7">
        <f t="shared" si="5"/>
        <v>50395.458254922269</v>
      </c>
      <c r="G81" s="7">
        <f t="shared" si="13"/>
        <v>0</v>
      </c>
      <c r="H81" s="7">
        <f t="shared" si="13"/>
        <v>0</v>
      </c>
      <c r="I81" s="7">
        <f t="shared" si="13"/>
        <v>0</v>
      </c>
      <c r="J81" s="7" t="str">
        <f t="shared" si="13"/>
        <v/>
      </c>
      <c r="K81" s="7">
        <f t="shared" si="13"/>
        <v>0</v>
      </c>
      <c r="L81" s="7">
        <f t="shared" si="13"/>
        <v>79.404800000000009</v>
      </c>
      <c r="M81" s="7">
        <f t="shared" si="13"/>
        <v>4914</v>
      </c>
      <c r="N81" s="7">
        <f t="shared" si="13"/>
        <v>10485.120000000001</v>
      </c>
      <c r="O81" s="7">
        <f t="shared" si="13"/>
        <v>389.25</v>
      </c>
      <c r="P81" s="7">
        <f t="shared" si="13"/>
        <v>4577.5616</v>
      </c>
      <c r="Q81" s="7">
        <f t="shared" si="13"/>
        <v>15916.8</v>
      </c>
      <c r="R81" s="7">
        <f t="shared" si="13"/>
        <v>9619.6720000000005</v>
      </c>
      <c r="S81" s="7">
        <f t="shared" si="13"/>
        <v>2730</v>
      </c>
      <c r="T81" s="7">
        <f t="shared" si="13"/>
        <v>0</v>
      </c>
      <c r="U81" s="7">
        <f t="shared" si="13"/>
        <v>0</v>
      </c>
      <c r="V81" s="7" t="str">
        <f t="shared" si="13"/>
        <v/>
      </c>
      <c r="W81" s="7">
        <f t="shared" si="13"/>
        <v>226.8</v>
      </c>
      <c r="X81" s="7">
        <f t="shared" si="13"/>
        <v>58554.6</v>
      </c>
      <c r="Y81" s="7">
        <f t="shared" si="13"/>
        <v>0</v>
      </c>
      <c r="Z81" s="7">
        <f t="shared" si="6"/>
        <v>385389.76210827939</v>
      </c>
      <c r="AA81" s="7">
        <f t="shared" si="7"/>
        <v>163.70068027210888</v>
      </c>
      <c r="AB81" s="7">
        <f t="shared" si="8"/>
        <v>613788.81904347369</v>
      </c>
      <c r="AC81" s="7">
        <f t="shared" si="9"/>
        <v>9619.6720000000005</v>
      </c>
      <c r="AD81" s="7">
        <f>2205*AB81/area!G31/2.47</f>
        <v>42.550470391067812</v>
      </c>
      <c r="AE81" s="7">
        <f>2205*AC81/area!G31/2.47</f>
        <v>0.66687687345896818</v>
      </c>
      <c r="AG81">
        <f>CANSIM!LP33/CANSIM!KS33</f>
        <v>1.1751295336787564</v>
      </c>
      <c r="AH81">
        <f>CANSIM!MH33/CANSIM!LK33</f>
        <v>1.9545997754734974</v>
      </c>
    </row>
    <row r="82" spans="1:34" x14ac:dyDescent="0.2">
      <c r="A82" s="7">
        <f t="shared" si="2"/>
        <v>1993</v>
      </c>
      <c r="B82" s="7">
        <f t="shared" si="13"/>
        <v>89157.6</v>
      </c>
      <c r="C82" s="7">
        <f t="shared" si="13"/>
        <v>0</v>
      </c>
      <c r="D82" s="7">
        <f t="shared" si="13"/>
        <v>0</v>
      </c>
      <c r="E82" s="7">
        <f t="shared" si="13"/>
        <v>4323.5984000000008</v>
      </c>
      <c r="F82" s="7">
        <f t="shared" si="5"/>
        <v>80809.902111680596</v>
      </c>
      <c r="G82" s="7">
        <f t="shared" si="13"/>
        <v>0</v>
      </c>
      <c r="H82" s="7">
        <f t="shared" si="13"/>
        <v>0</v>
      </c>
      <c r="I82" s="7">
        <f t="shared" si="13"/>
        <v>0</v>
      </c>
      <c r="J82" s="7" t="str">
        <f t="shared" si="13"/>
        <v/>
      </c>
      <c r="K82" s="7">
        <f t="shared" si="13"/>
        <v>0</v>
      </c>
      <c r="L82" s="7">
        <f t="shared" si="13"/>
        <v>33.433599999999998</v>
      </c>
      <c r="M82" s="7">
        <f t="shared" si="13"/>
        <v>15430.5</v>
      </c>
      <c r="N82" s="7">
        <f t="shared" si="13"/>
        <v>13011.456</v>
      </c>
      <c r="O82" s="7">
        <f t="shared" si="13"/>
        <v>414</v>
      </c>
      <c r="P82" s="7">
        <f t="shared" si="13"/>
        <v>7511.0399999999991</v>
      </c>
      <c r="Q82" s="7">
        <f t="shared" si="13"/>
        <v>25908</v>
      </c>
      <c r="R82" s="7">
        <f t="shared" si="13"/>
        <v>22982.727999999999</v>
      </c>
      <c r="S82" s="7">
        <f t="shared" si="13"/>
        <v>4127.5</v>
      </c>
      <c r="T82" s="7">
        <f t="shared" si="13"/>
        <v>12.944000000000001</v>
      </c>
      <c r="U82" s="7">
        <f t="shared" si="13"/>
        <v>0</v>
      </c>
      <c r="V82" s="7" t="str">
        <f t="shared" si="13"/>
        <v/>
      </c>
      <c r="W82" s="7">
        <f t="shared" si="13"/>
        <v>783</v>
      </c>
      <c r="X82" s="7">
        <f t="shared" si="13"/>
        <v>49531.95</v>
      </c>
      <c r="Y82" s="7">
        <f t="shared" si="13"/>
        <v>329</v>
      </c>
      <c r="Z82" s="7">
        <f t="shared" si="6"/>
        <v>356329.10464999074</v>
      </c>
      <c r="AA82" s="7">
        <f t="shared" si="7"/>
        <v>134.09523809523807</v>
      </c>
      <c r="AB82" s="7">
        <f t="shared" si="8"/>
        <v>670829.85199976666</v>
      </c>
      <c r="AC82" s="7">
        <f t="shared" si="9"/>
        <v>22982.727999999999</v>
      </c>
      <c r="AD82" s="7">
        <f>2205*AB82/area!G32/2.47</f>
        <v>44.596925576254357</v>
      </c>
      <c r="AE82" s="7">
        <f>2205*AC82/area!G32/2.47</f>
        <v>1.5278971368072829</v>
      </c>
      <c r="AG82">
        <f>CANSIM!LP34/CANSIM!KS34</f>
        <v>1.2848125168599946</v>
      </c>
      <c r="AH82">
        <f>CANSIM!MH34/CANSIM!LK34</f>
        <v>2.0755878982035103</v>
      </c>
    </row>
    <row r="83" spans="1:34" x14ac:dyDescent="0.2">
      <c r="A83" s="7">
        <f t="shared" si="2"/>
        <v>1994</v>
      </c>
      <c r="B83" s="7">
        <f t="shared" si="13"/>
        <v>82299</v>
      </c>
      <c r="C83" s="7">
        <f t="shared" si="13"/>
        <v>0</v>
      </c>
      <c r="D83" s="7">
        <f t="shared" si="13"/>
        <v>0</v>
      </c>
      <c r="E83" s="7">
        <f t="shared" si="13"/>
        <v>7863.6096000000007</v>
      </c>
      <c r="F83" s="7">
        <f t="shared" si="5"/>
        <v>108375.55785581919</v>
      </c>
      <c r="G83" s="7">
        <f t="shared" si="13"/>
        <v>0</v>
      </c>
      <c r="H83" s="7">
        <f t="shared" si="13"/>
        <v>0</v>
      </c>
      <c r="I83" s="7">
        <f t="shared" si="13"/>
        <v>0</v>
      </c>
      <c r="J83" s="7" t="str">
        <f t="shared" si="13"/>
        <v/>
      </c>
      <c r="K83" s="7">
        <f t="shared" si="13"/>
        <v>0</v>
      </c>
      <c r="L83" s="7">
        <f t="shared" si="13"/>
        <v>33.433599999999998</v>
      </c>
      <c r="M83" s="7">
        <f t="shared" si="13"/>
        <v>24574.5</v>
      </c>
      <c r="N83" s="7">
        <f t="shared" si="13"/>
        <v>15727.68</v>
      </c>
      <c r="O83" s="7">
        <f t="shared" si="13"/>
        <v>918</v>
      </c>
      <c r="P83" s="7">
        <f t="shared" si="13"/>
        <v>11637.939199999999</v>
      </c>
      <c r="Q83" s="7">
        <f t="shared" si="13"/>
        <v>33312</v>
      </c>
      <c r="R83" s="7">
        <f t="shared" si="13"/>
        <v>35277.368000000002</v>
      </c>
      <c r="S83" s="7">
        <f t="shared" si="13"/>
        <v>5525</v>
      </c>
      <c r="T83" s="7">
        <f t="shared" si="13"/>
        <v>28.476800000000004</v>
      </c>
      <c r="U83" s="7">
        <f t="shared" si="13"/>
        <v>0</v>
      </c>
      <c r="V83" s="7" t="str">
        <f t="shared" si="13"/>
        <v/>
      </c>
      <c r="W83" s="7">
        <f t="shared" si="13"/>
        <v>699.3</v>
      </c>
      <c r="X83" s="7">
        <f t="shared" si="13"/>
        <v>77836.2</v>
      </c>
      <c r="Y83" s="7">
        <f t="shared" si="13"/>
        <v>596.9</v>
      </c>
      <c r="Z83" s="7">
        <f t="shared" si="6"/>
        <v>288455.65174448903</v>
      </c>
      <c r="AA83" s="7">
        <f t="shared" si="7"/>
        <v>184.59863945578235</v>
      </c>
      <c r="AB83" s="7">
        <f t="shared" si="8"/>
        <v>693345.21543976397</v>
      </c>
      <c r="AC83" s="7">
        <f t="shared" si="9"/>
        <v>35277.368000000002</v>
      </c>
      <c r="AD83" s="7">
        <f>2205*AB83/area!G33/2.47</f>
        <v>43.993695769886727</v>
      </c>
      <c r="AE83" s="7">
        <f>2205*AC83/area!G33/2.47</f>
        <v>2.2383969208902248</v>
      </c>
      <c r="AG83">
        <f>CANSIM!LP35/CANSIM!KS35</f>
        <v>1.1978345342739654</v>
      </c>
      <c r="AH83">
        <f>CANSIM!MH35/CANSIM!LK35</f>
        <v>1.9332897005299789</v>
      </c>
    </row>
    <row r="84" spans="1:34" x14ac:dyDescent="0.2">
      <c r="A84" s="7">
        <f t="shared" si="2"/>
        <v>1995</v>
      </c>
      <c r="B84" s="7">
        <f t="shared" si="13"/>
        <v>91444.5</v>
      </c>
      <c r="C84" s="7">
        <f t="shared" si="13"/>
        <v>0</v>
      </c>
      <c r="D84" s="7">
        <f t="shared" si="13"/>
        <v>0</v>
      </c>
      <c r="E84" s="7">
        <f t="shared" si="13"/>
        <v>4781.2688000000007</v>
      </c>
      <c r="F84" s="7">
        <f t="shared" si="5"/>
        <v>90593.005370363753</v>
      </c>
      <c r="G84" s="7">
        <f t="shared" si="13"/>
        <v>0</v>
      </c>
      <c r="H84" s="7">
        <f t="shared" si="13"/>
        <v>0</v>
      </c>
      <c r="I84" s="7">
        <f t="shared" si="13"/>
        <v>0</v>
      </c>
      <c r="J84" s="7" t="str">
        <f t="shared" si="13"/>
        <v/>
      </c>
      <c r="K84" s="7">
        <f t="shared" si="13"/>
        <v>0</v>
      </c>
      <c r="L84" s="7">
        <f t="shared" si="13"/>
        <v>0</v>
      </c>
      <c r="M84" s="7">
        <f t="shared" si="13"/>
        <v>29146.5</v>
      </c>
      <c r="N84" s="7">
        <f t="shared" si="13"/>
        <v>15764.832</v>
      </c>
      <c r="O84" s="7">
        <f t="shared" si="13"/>
        <v>459</v>
      </c>
      <c r="P84" s="7">
        <f t="shared" si="13"/>
        <v>7953.3567999999987</v>
      </c>
      <c r="Q84" s="7">
        <f t="shared" si="13"/>
        <v>26649.599999999999</v>
      </c>
      <c r="R84" s="7">
        <f t="shared" si="13"/>
        <v>34102.896000000001</v>
      </c>
      <c r="S84" s="7">
        <f t="shared" si="13"/>
        <v>3492.5</v>
      </c>
      <c r="T84" s="7">
        <f t="shared" si="13"/>
        <v>51.776000000000003</v>
      </c>
      <c r="U84" s="7">
        <f t="shared" si="13"/>
        <v>0</v>
      </c>
      <c r="V84" s="7" t="str">
        <f t="shared" si="13"/>
        <v/>
      </c>
      <c r="W84" s="7">
        <f t="shared" si="13"/>
        <v>496.8</v>
      </c>
      <c r="X84" s="7">
        <f t="shared" si="13"/>
        <v>42455.4</v>
      </c>
      <c r="Y84" s="7">
        <f t="shared" si="13"/>
        <v>615.70000000000005</v>
      </c>
      <c r="Z84" s="7">
        <f t="shared" si="6"/>
        <v>301277.24085004663</v>
      </c>
      <c r="AA84" s="7">
        <f t="shared" si="7"/>
        <v>203.60997732426304</v>
      </c>
      <c r="AB84" s="7">
        <f t="shared" si="8"/>
        <v>649487.9857977347</v>
      </c>
      <c r="AC84" s="7">
        <f t="shared" si="9"/>
        <v>34102.896000000001</v>
      </c>
      <c r="AD84" s="7">
        <f>2205*AB84/area!G34/2.47</f>
        <v>41.293880174070459</v>
      </c>
      <c r="AE84" s="7">
        <f>2205*AC84/area!G34/2.47</f>
        <v>2.1682324104627009</v>
      </c>
      <c r="AG84">
        <f>CANSIM!LP36/CANSIM!KS36</f>
        <v>1.0657052580409949</v>
      </c>
      <c r="AH84">
        <f>CANSIM!MH36/CANSIM!LK36</f>
        <v>1.9674512545638156</v>
      </c>
    </row>
    <row r="85" spans="1:34" x14ac:dyDescent="0.2">
      <c r="A85" s="7">
        <f t="shared" si="2"/>
        <v>1996</v>
      </c>
      <c r="B85" s="7">
        <f t="shared" si="13"/>
        <v>112476</v>
      </c>
      <c r="C85" s="7">
        <f t="shared" si="13"/>
        <v>0</v>
      </c>
      <c r="D85" s="7">
        <f t="shared" si="13"/>
        <v>0</v>
      </c>
      <c r="E85" s="7">
        <f t="shared" si="13"/>
        <v>8321.2800000000007</v>
      </c>
      <c r="F85" s="7">
        <f t="shared" si="5"/>
        <v>74756.109483581706</v>
      </c>
      <c r="G85" s="7">
        <f t="shared" si="13"/>
        <v>0</v>
      </c>
      <c r="H85" s="7">
        <f t="shared" si="13"/>
        <v>0</v>
      </c>
      <c r="I85" s="7">
        <f t="shared" si="13"/>
        <v>0</v>
      </c>
      <c r="J85" s="7" t="str">
        <f t="shared" si="13"/>
        <v/>
      </c>
      <c r="K85" s="7">
        <f t="shared" si="13"/>
        <v>0</v>
      </c>
      <c r="L85" s="7">
        <f t="shared" si="13"/>
        <v>0</v>
      </c>
      <c r="M85" s="7">
        <f t="shared" si="13"/>
        <v>21262.5</v>
      </c>
      <c r="N85" s="7">
        <f t="shared" si="13"/>
        <v>15430.464</v>
      </c>
      <c r="O85" s="7">
        <f t="shared" si="13"/>
        <v>803.25</v>
      </c>
      <c r="P85" s="7">
        <f t="shared" si="13"/>
        <v>8216.243199999999</v>
      </c>
      <c r="Q85" s="7">
        <f t="shared" si="13"/>
        <v>45156</v>
      </c>
      <c r="R85" s="7">
        <f t="shared" si="13"/>
        <v>28650.831999999999</v>
      </c>
      <c r="S85" s="7">
        <f t="shared" si="13"/>
        <v>3365</v>
      </c>
      <c r="T85" s="7">
        <f t="shared" si="13"/>
        <v>18.121600000000001</v>
      </c>
      <c r="U85" s="7">
        <f t="shared" si="13"/>
        <v>0</v>
      </c>
      <c r="V85" s="7" t="str">
        <f t="shared" si="13"/>
        <v/>
      </c>
      <c r="W85" s="7">
        <f t="shared" si="13"/>
        <v>423.9</v>
      </c>
      <c r="X85" s="7">
        <f t="shared" si="13"/>
        <v>66337.05</v>
      </c>
      <c r="Y85" s="7">
        <f t="shared" si="13"/>
        <v>505.25</v>
      </c>
      <c r="Z85" s="7">
        <f t="shared" si="6"/>
        <v>389630.1520430473</v>
      </c>
      <c r="AA85" s="7">
        <f t="shared" si="7"/>
        <v>216.96145124716557</v>
      </c>
      <c r="AB85" s="7">
        <f t="shared" si="8"/>
        <v>775569.11377787625</v>
      </c>
      <c r="AC85" s="7">
        <f t="shared" si="9"/>
        <v>28650.831999999999</v>
      </c>
      <c r="AD85" s="7">
        <f>2205*AB85/area!G35/2.47</f>
        <v>49.679173243436622</v>
      </c>
      <c r="AE85" s="7">
        <f>2205*AC85/area!G35/2.47</f>
        <v>1.8352325037330539</v>
      </c>
      <c r="AG85">
        <f>CANSIM!LP37/CANSIM!KS37</f>
        <v>1.415488472806012</v>
      </c>
      <c r="AH85">
        <f>CANSIM!MH37/CANSIM!LK37</f>
        <v>2.2779146762847429</v>
      </c>
    </row>
    <row r="86" spans="1:34" x14ac:dyDescent="0.2">
      <c r="A86" s="7">
        <f t="shared" si="2"/>
        <v>1997</v>
      </c>
      <c r="B86" s="7">
        <f t="shared" si="13"/>
        <v>93044.7</v>
      </c>
      <c r="C86" s="7">
        <f t="shared" si="13"/>
        <v>0</v>
      </c>
      <c r="D86" s="7">
        <f t="shared" si="13"/>
        <v>0</v>
      </c>
      <c r="E86" s="7">
        <f t="shared" si="13"/>
        <v>3540.0112000000008</v>
      </c>
      <c r="F86" s="7">
        <f t="shared" si="5"/>
        <v>92164.076797625996</v>
      </c>
      <c r="G86" s="7">
        <f t="shared" si="13"/>
        <v>0</v>
      </c>
      <c r="H86" s="7">
        <f t="shared" si="13"/>
        <v>447.76000000000005</v>
      </c>
      <c r="I86" s="7">
        <f t="shared" si="13"/>
        <v>0</v>
      </c>
      <c r="J86" s="7" t="str">
        <f t="shared" si="13"/>
        <v/>
      </c>
      <c r="K86" s="7">
        <f t="shared" si="13"/>
        <v>0</v>
      </c>
      <c r="L86" s="7">
        <f t="shared" si="13"/>
        <v>0</v>
      </c>
      <c r="M86" s="7">
        <f t="shared" si="13"/>
        <v>22860</v>
      </c>
      <c r="N86" s="7">
        <f t="shared" si="13"/>
        <v>15075.456</v>
      </c>
      <c r="O86" s="7">
        <f t="shared" si="13"/>
        <v>459</v>
      </c>
      <c r="P86" s="7">
        <f t="shared" si="13"/>
        <v>7782.271999999999</v>
      </c>
      <c r="Q86" s="7">
        <f t="shared" si="13"/>
        <v>33681.599999999999</v>
      </c>
      <c r="R86" s="7">
        <f t="shared" si="13"/>
        <v>45490.167999999998</v>
      </c>
      <c r="S86" s="7">
        <f t="shared" si="13"/>
        <v>3462.5</v>
      </c>
      <c r="T86" s="7">
        <f t="shared" si="13"/>
        <v>0</v>
      </c>
      <c r="U86" s="7">
        <f t="shared" si="13"/>
        <v>0</v>
      </c>
      <c r="V86" s="7" t="str">
        <f t="shared" si="13"/>
        <v/>
      </c>
      <c r="W86" s="7">
        <f t="shared" si="13"/>
        <v>386.1</v>
      </c>
      <c r="X86" s="7">
        <f t="shared" si="13"/>
        <v>31841.55</v>
      </c>
      <c r="Y86" s="7">
        <f t="shared" si="13"/>
        <v>357.2</v>
      </c>
      <c r="Z86" s="7">
        <f t="shared" si="6"/>
        <v>311678.9356568192</v>
      </c>
      <c r="AA86" s="7">
        <f t="shared" si="7"/>
        <v>302.29478458049886</v>
      </c>
      <c r="AB86" s="7">
        <f t="shared" si="8"/>
        <v>662573.62443902565</v>
      </c>
      <c r="AC86" s="7">
        <f t="shared" si="9"/>
        <v>45490.167999999998</v>
      </c>
      <c r="AD86" s="7">
        <f>2205*AB86/area!G36/2.47</f>
        <v>40.693362764597509</v>
      </c>
      <c r="AE86" s="7">
        <f>2205*AC86/area!G36/2.47</f>
        <v>2.7938750357196569</v>
      </c>
      <c r="AG86">
        <f>CANSIM!LP38/CANSIM!KS38</f>
        <v>1.1909363692524932</v>
      </c>
      <c r="AH86">
        <f>CANSIM!MH38/CANSIM!LK38</f>
        <v>1.8970507126476821</v>
      </c>
    </row>
    <row r="87" spans="1:34" x14ac:dyDescent="0.2">
      <c r="A87" s="7">
        <f t="shared" si="2"/>
        <v>1998</v>
      </c>
      <c r="B87" s="7">
        <f t="shared" si="13"/>
        <v>90528.9</v>
      </c>
      <c r="C87" s="7">
        <f t="shared" si="13"/>
        <v>0</v>
      </c>
      <c r="D87" s="7">
        <f t="shared" si="13"/>
        <v>0</v>
      </c>
      <c r="E87" s="7">
        <f t="shared" si="13"/>
        <v>6996.8096000000005</v>
      </c>
      <c r="F87" s="7">
        <f t="shared" si="5"/>
        <v>109643.36445629108</v>
      </c>
      <c r="G87" s="7">
        <f t="shared" si="13"/>
        <v>0</v>
      </c>
      <c r="H87" s="7">
        <f t="shared" si="13"/>
        <v>1571.7920000000001</v>
      </c>
      <c r="I87" s="7">
        <f t="shared" si="13"/>
        <v>0</v>
      </c>
      <c r="J87" s="7" t="str">
        <f t="shared" si="13"/>
        <v/>
      </c>
      <c r="K87" s="7">
        <f t="shared" si="13"/>
        <v>0</v>
      </c>
      <c r="L87" s="7">
        <f t="shared" si="13"/>
        <v>45.971200000000003</v>
      </c>
      <c r="M87" s="7">
        <f t="shared" si="13"/>
        <v>30636</v>
      </c>
      <c r="N87" s="7">
        <f t="shared" si="13"/>
        <v>19232.351999999999</v>
      </c>
      <c r="O87" s="7">
        <f t="shared" si="13"/>
        <v>780.75</v>
      </c>
      <c r="P87" s="7">
        <f t="shared" si="13"/>
        <v>8157.8239999999987</v>
      </c>
      <c r="Q87" s="7">
        <f t="shared" si="13"/>
        <v>42194.400000000001</v>
      </c>
      <c r="R87" s="7">
        <f t="shared" si="13"/>
        <v>63390.063999999998</v>
      </c>
      <c r="S87" s="7">
        <f t="shared" si="13"/>
        <v>3810</v>
      </c>
      <c r="T87" s="7">
        <f t="shared" si="13"/>
        <v>12.944000000000001</v>
      </c>
      <c r="U87" s="7">
        <f t="shared" si="13"/>
        <v>0</v>
      </c>
      <c r="V87" s="7" t="str">
        <f t="shared" si="13"/>
        <v/>
      </c>
      <c r="W87" s="7">
        <f t="shared" si="13"/>
        <v>575.1</v>
      </c>
      <c r="X87" s="7">
        <f t="shared" si="13"/>
        <v>54839.85</v>
      </c>
      <c r="Y87" s="7">
        <f t="shared" si="13"/>
        <v>655.65</v>
      </c>
      <c r="Z87" s="7">
        <f t="shared" si="6"/>
        <v>299379.67161565222</v>
      </c>
      <c r="AA87" s="7">
        <f t="shared" si="7"/>
        <v>507.64625850340144</v>
      </c>
      <c r="AB87" s="7">
        <f t="shared" si="8"/>
        <v>732959.08913044678</v>
      </c>
      <c r="AC87" s="7">
        <f t="shared" si="9"/>
        <v>63390.063999999998</v>
      </c>
      <c r="AD87" s="7">
        <f>2205*AB87/area!G37/2.47</f>
        <v>45.104046010882968</v>
      </c>
      <c r="AE87" s="7">
        <f>2205*AC87/area!G37/2.47</f>
        <v>3.9008293991971565</v>
      </c>
      <c r="AG87">
        <f>CANSIM!LP39/CANSIM!KS39</f>
        <v>1.288031565103025</v>
      </c>
      <c r="AH87">
        <f>CANSIM!MH39/CANSIM!LK39</f>
        <v>2.008175689674407</v>
      </c>
    </row>
    <row r="88" spans="1:34" x14ac:dyDescent="0.2">
      <c r="A88" s="7">
        <f t="shared" si="2"/>
        <v>1999</v>
      </c>
      <c r="B88" s="7">
        <f t="shared" si="13"/>
        <v>103788.3</v>
      </c>
      <c r="C88" s="7">
        <f t="shared" si="13"/>
        <v>0</v>
      </c>
      <c r="D88" s="7">
        <f t="shared" si="13"/>
        <v>0</v>
      </c>
      <c r="E88" s="7">
        <f t="shared" si="13"/>
        <v>5270.1440000000011</v>
      </c>
      <c r="F88" s="7">
        <f t="shared" si="5"/>
        <v>132994.18662331125</v>
      </c>
      <c r="G88" s="7">
        <f t="shared" si="13"/>
        <v>0</v>
      </c>
      <c r="H88" s="7">
        <f t="shared" si="13"/>
        <v>5780.7360000000008</v>
      </c>
      <c r="I88" s="7">
        <f t="shared" si="13"/>
        <v>0</v>
      </c>
      <c r="J88" s="7" t="str">
        <f t="shared" si="13"/>
        <v/>
      </c>
      <c r="K88" s="7">
        <f t="shared" si="13"/>
        <v>0</v>
      </c>
      <c r="L88" s="7">
        <f t="shared" si="13"/>
        <v>0</v>
      </c>
      <c r="M88" s="7">
        <f t="shared" si="13"/>
        <v>32004</v>
      </c>
      <c r="N88" s="7">
        <f t="shared" si="13"/>
        <v>29003.328000000001</v>
      </c>
      <c r="O88" s="7">
        <f t="shared" si="13"/>
        <v>229.5</v>
      </c>
      <c r="P88" s="7">
        <f t="shared" si="13"/>
        <v>10836.761599999998</v>
      </c>
      <c r="Q88" s="7">
        <f t="shared" si="13"/>
        <v>36828</v>
      </c>
      <c r="R88" s="7">
        <f t="shared" si="13"/>
        <v>63767.152000000002</v>
      </c>
      <c r="S88" s="7">
        <f t="shared" si="13"/>
        <v>4210</v>
      </c>
      <c r="T88" s="7">
        <f t="shared" si="13"/>
        <v>46.598399999999998</v>
      </c>
      <c r="U88" s="7">
        <f t="shared" si="13"/>
        <v>0</v>
      </c>
      <c r="V88" s="7" t="str">
        <f t="shared" si="13"/>
        <v/>
      </c>
      <c r="W88" s="7">
        <f t="shared" si="13"/>
        <v>955.8</v>
      </c>
      <c r="X88" s="7">
        <f t="shared" si="13"/>
        <v>80490.149999999994</v>
      </c>
      <c r="Y88" s="7">
        <f t="shared" si="13"/>
        <v>984.65</v>
      </c>
      <c r="Z88" s="7">
        <f t="shared" si="6"/>
        <v>324785.60515177518</v>
      </c>
      <c r="AA88" s="7">
        <f t="shared" si="7"/>
        <v>286.62131519274379</v>
      </c>
      <c r="AB88" s="7">
        <f t="shared" si="8"/>
        <v>832261.5330902792</v>
      </c>
      <c r="AC88" s="7">
        <f t="shared" si="9"/>
        <v>63767.152000000002</v>
      </c>
      <c r="AD88" s="7">
        <f>2205*AB88/area!G38/2.47</f>
        <v>52.035303301384303</v>
      </c>
      <c r="AE88" s="7">
        <f>2205*AC88/area!G38/2.47</f>
        <v>3.9868995058138066</v>
      </c>
      <c r="AG88">
        <f>CANSIM!LP40/CANSIM!KS40</f>
        <v>1.4952986309613359</v>
      </c>
      <c r="AH88">
        <f>CANSIM!MH40/CANSIM!LK40</f>
        <v>2.3782070008420257</v>
      </c>
    </row>
    <row r="89" spans="1:34" x14ac:dyDescent="0.2">
      <c r="A89" s="7">
        <f t="shared" si="2"/>
        <v>2000</v>
      </c>
      <c r="B89" s="7">
        <f t="shared" si="13"/>
        <v>111333.6</v>
      </c>
      <c r="C89" s="7">
        <f t="shared" si="13"/>
        <v>0</v>
      </c>
      <c r="D89" s="7">
        <f t="shared" si="13"/>
        <v>0</v>
      </c>
      <c r="E89" s="7">
        <f t="shared" si="13"/>
        <v>5152.2592000000004</v>
      </c>
      <c r="F89" s="7">
        <f t="shared" si="5"/>
        <v>114960.71004005901</v>
      </c>
      <c r="G89" s="7">
        <f t="shared" si="13"/>
        <v>0</v>
      </c>
      <c r="H89" s="7">
        <f t="shared" si="13"/>
        <v>11447.216000000002</v>
      </c>
      <c r="I89" s="7">
        <f t="shared" si="13"/>
        <v>0</v>
      </c>
      <c r="J89" s="7" t="str">
        <f t="shared" si="13"/>
        <v/>
      </c>
      <c r="K89" s="7">
        <f t="shared" si="13"/>
        <v>0</v>
      </c>
      <c r="L89" s="7">
        <f t="shared" si="13"/>
        <v>0</v>
      </c>
      <c r="M89" s="7">
        <f t="shared" si="13"/>
        <v>21145.5</v>
      </c>
      <c r="N89" s="7">
        <f t="shared" si="13"/>
        <v>36660.767999999996</v>
      </c>
      <c r="O89" s="7">
        <f t="shared" si="13"/>
        <v>321.75</v>
      </c>
      <c r="P89" s="7">
        <f t="shared" si="13"/>
        <v>7723.8527999999988</v>
      </c>
      <c r="Q89" s="7">
        <f t="shared" si="13"/>
        <v>33052.800000000003</v>
      </c>
      <c r="R89" s="7">
        <f t="shared" si="13"/>
        <v>81403.872000000003</v>
      </c>
      <c r="S89" s="7">
        <f t="shared" si="13"/>
        <v>2445</v>
      </c>
      <c r="T89" s="7">
        <f t="shared" si="13"/>
        <v>56.953600000000009</v>
      </c>
      <c r="U89" s="7">
        <f t="shared" si="13"/>
        <v>0</v>
      </c>
      <c r="V89" s="7" t="str">
        <f t="shared" si="13"/>
        <v/>
      </c>
      <c r="W89" s="7">
        <f t="shared" si="13"/>
        <v>334.8</v>
      </c>
      <c r="X89" s="7">
        <f t="shared" si="13"/>
        <v>73413.600000000006</v>
      </c>
      <c r="Y89" s="7">
        <f t="shared" si="13"/>
        <v>747.3</v>
      </c>
      <c r="Z89" s="7">
        <f t="shared" si="6"/>
        <v>316566.70508562209</v>
      </c>
      <c r="AA89" s="7">
        <f t="shared" si="7"/>
        <v>392.27210884353747</v>
      </c>
      <c r="AB89" s="7">
        <f t="shared" si="8"/>
        <v>817158.95883452462</v>
      </c>
      <c r="AC89" s="7">
        <f t="shared" si="9"/>
        <v>81403.872000000003</v>
      </c>
      <c r="AD89" s="7">
        <f>2205*AB89/area!G39/2.47</f>
        <v>48.607818907698302</v>
      </c>
      <c r="AE89" s="7">
        <f>2205*AC89/area!G39/2.47</f>
        <v>4.842221486753254</v>
      </c>
      <c r="AG89">
        <f>CANSIM!LP41/CANSIM!KS41</f>
        <v>1.4440649378030783</v>
      </c>
      <c r="AH89">
        <f>CANSIM!MH41/CANSIM!LK41</f>
        <v>2.2057793200993374</v>
      </c>
    </row>
    <row r="90" spans="1:34" x14ac:dyDescent="0.2">
      <c r="A90" s="7">
        <f t="shared" si="2"/>
        <v>2001</v>
      </c>
      <c r="B90" s="7">
        <f t="shared" si="13"/>
        <v>76767.600000000006</v>
      </c>
      <c r="C90" s="7">
        <f t="shared" si="13"/>
        <v>0</v>
      </c>
      <c r="D90" s="7">
        <f t="shared" si="13"/>
        <v>0</v>
      </c>
      <c r="E90" s="7">
        <f t="shared" si="13"/>
        <v>3508.8064000000004</v>
      </c>
      <c r="F90" s="7">
        <f t="shared" si="5"/>
        <v>73863.718529337522</v>
      </c>
      <c r="G90" s="7">
        <f t="shared" si="13"/>
        <v>63.263999999999996</v>
      </c>
      <c r="H90" s="7">
        <f t="shared" si="13"/>
        <v>13417.360000000002</v>
      </c>
      <c r="I90" s="7">
        <f t="shared" si="13"/>
        <v>0</v>
      </c>
      <c r="J90" s="7" t="str">
        <f t="shared" si="13"/>
        <v/>
      </c>
      <c r="K90" s="7">
        <f t="shared" si="13"/>
        <v>0</v>
      </c>
      <c r="L90" s="7">
        <f t="shared" si="13"/>
        <v>0</v>
      </c>
      <c r="M90" s="7">
        <f t="shared" si="13"/>
        <v>22288.5</v>
      </c>
      <c r="N90" s="7">
        <f t="shared" si="13"/>
        <v>23030.112000000001</v>
      </c>
      <c r="O90" s="7">
        <f t="shared" si="13"/>
        <v>688.5</v>
      </c>
      <c r="P90" s="7">
        <f t="shared" si="13"/>
        <v>3843.1487999999995</v>
      </c>
      <c r="Q90" s="7">
        <f t="shared" si="13"/>
        <v>23059.200000000001</v>
      </c>
      <c r="R90" s="7">
        <f t="shared" si="13"/>
        <v>54520.639999999999</v>
      </c>
      <c r="S90" s="7">
        <f t="shared" si="13"/>
        <v>1715</v>
      </c>
      <c r="T90" s="7">
        <f t="shared" si="13"/>
        <v>5.1776</v>
      </c>
      <c r="U90" s="7">
        <f t="shared" si="13"/>
        <v>0</v>
      </c>
      <c r="V90" s="7" t="str">
        <f t="shared" si="13"/>
        <v/>
      </c>
      <c r="W90" s="7">
        <f t="shared" si="13"/>
        <v>218.7</v>
      </c>
      <c r="X90" s="7">
        <f t="shared" si="13"/>
        <v>41572.050000000003</v>
      </c>
      <c r="Y90" s="7">
        <f t="shared" si="13"/>
        <v>239.7</v>
      </c>
      <c r="Z90" s="7">
        <f t="shared" si="6"/>
        <v>236983.63383564286</v>
      </c>
      <c r="AA90" s="7">
        <f t="shared" si="7"/>
        <v>437.40589569160994</v>
      </c>
      <c r="AB90" s="7">
        <f t="shared" si="8"/>
        <v>576222.51706067205</v>
      </c>
      <c r="AC90" s="7">
        <f t="shared" si="9"/>
        <v>54520.639999999999</v>
      </c>
      <c r="AD90" s="7">
        <f>2205*AB90/area!G40/2.47</f>
        <v>35.889086921104372</v>
      </c>
      <c r="AE90" s="7">
        <f>2205*AC90/area!G40/2.47</f>
        <v>3.3957298266221936</v>
      </c>
      <c r="AG90">
        <f>CANSIM!LP42/CANSIM!KS42</f>
        <v>1.132807570977918</v>
      </c>
      <c r="AH90">
        <f>CANSIM!MH42/CANSIM!LK42</f>
        <v>1.6287698412698413</v>
      </c>
    </row>
    <row r="91" spans="1:34" x14ac:dyDescent="0.2">
      <c r="A91" s="7">
        <f t="shared" si="2"/>
        <v>2002</v>
      </c>
      <c r="B91" s="7">
        <f t="shared" si="13"/>
        <v>53037.599999999999</v>
      </c>
      <c r="C91" s="7">
        <f t="shared" si="13"/>
        <v>0</v>
      </c>
      <c r="D91" s="7">
        <f t="shared" si="13"/>
        <v>0</v>
      </c>
      <c r="E91" s="7">
        <f t="shared" si="13"/>
        <v>4937.2928000000011</v>
      </c>
      <c r="F91" s="7">
        <f t="shared" si="5"/>
        <v>61017.466621639105</v>
      </c>
      <c r="G91" s="7">
        <f t="shared" ref="G91:Y91" si="14">IF(ISNUMBER(G41),G$55*G41/1000,"")</f>
        <v>75.916799999999995</v>
      </c>
      <c r="H91" s="7">
        <f t="shared" si="14"/>
        <v>3971.1680000000006</v>
      </c>
      <c r="I91" s="7">
        <f t="shared" si="14"/>
        <v>102.91839999999999</v>
      </c>
      <c r="J91" s="7" t="str">
        <f t="shared" si="14"/>
        <v/>
      </c>
      <c r="K91" s="7">
        <f t="shared" si="14"/>
        <v>0</v>
      </c>
      <c r="L91" s="7">
        <f t="shared" si="14"/>
        <v>0</v>
      </c>
      <c r="M91" s="7">
        <f t="shared" si="14"/>
        <v>20002.5</v>
      </c>
      <c r="N91" s="7">
        <f t="shared" si="14"/>
        <v>13461.407999999999</v>
      </c>
      <c r="O91" s="7">
        <f t="shared" si="14"/>
        <v>114.75</v>
      </c>
      <c r="P91" s="7">
        <f t="shared" si="14"/>
        <v>5224.3455999999996</v>
      </c>
      <c r="Q91" s="7">
        <f t="shared" si="14"/>
        <v>25168.799999999999</v>
      </c>
      <c r="R91" s="7">
        <f t="shared" si="14"/>
        <v>34637.103999999999</v>
      </c>
      <c r="S91" s="7">
        <f t="shared" si="14"/>
        <v>697.5</v>
      </c>
      <c r="T91" s="7">
        <f t="shared" si="14"/>
        <v>7.7664000000000009</v>
      </c>
      <c r="U91" s="7">
        <f t="shared" si="14"/>
        <v>0</v>
      </c>
      <c r="V91" s="7" t="str">
        <f t="shared" si="14"/>
        <v/>
      </c>
      <c r="W91" s="7">
        <f t="shared" si="14"/>
        <v>464.4</v>
      </c>
      <c r="X91" s="7">
        <f t="shared" si="14"/>
        <v>40686.75</v>
      </c>
      <c r="Y91" s="7">
        <f t="shared" si="14"/>
        <v>357.2</v>
      </c>
      <c r="Z91" s="7">
        <f t="shared" si="6"/>
        <v>181019.96160216641</v>
      </c>
      <c r="AA91" s="7">
        <f t="shared" si="7"/>
        <v>517.07936507936518</v>
      </c>
      <c r="AB91" s="7">
        <f t="shared" si="8"/>
        <v>445501.92758888484</v>
      </c>
      <c r="AC91" s="7">
        <f t="shared" si="9"/>
        <v>34637.103999999999</v>
      </c>
      <c r="AD91" s="7">
        <f>2205*AB91/area!G41/2.47</f>
        <v>32.392062200848621</v>
      </c>
      <c r="AE91" s="7">
        <f>2205*AC91/area!G41/2.47</f>
        <v>2.5184340577323581</v>
      </c>
      <c r="AG91">
        <f>CANSIM!LP43/CANSIM!KS43</f>
        <v>1.0407719009236924</v>
      </c>
      <c r="AH91">
        <f>CANSIM!MH43/CANSIM!LK43</f>
        <v>1.4642940992330569</v>
      </c>
    </row>
    <row r="92" spans="1:34" x14ac:dyDescent="0.2">
      <c r="A92" s="7">
        <f t="shared" si="2"/>
        <v>2003</v>
      </c>
      <c r="B92" s="7">
        <f t="shared" ref="B92:Y102" si="15">IF(ISNUMBER(B42),B$55*B42/1000,"")</f>
        <v>91444.5</v>
      </c>
      <c r="C92" s="7">
        <f t="shared" si="15"/>
        <v>0</v>
      </c>
      <c r="D92" s="7">
        <f t="shared" si="15"/>
        <v>0</v>
      </c>
      <c r="E92" s="7">
        <f t="shared" si="15"/>
        <v>6889.3263999999999</v>
      </c>
      <c r="F92" s="7">
        <f t="shared" si="5"/>
        <v>91514.541644959536</v>
      </c>
      <c r="G92" s="7">
        <f t="shared" si="15"/>
        <v>101.22239999999999</v>
      </c>
      <c r="H92" s="7">
        <f t="shared" si="15"/>
        <v>1679.8720000000003</v>
      </c>
      <c r="I92" s="7">
        <f t="shared" si="15"/>
        <v>95.001599999999996</v>
      </c>
      <c r="J92" s="7" t="str">
        <f t="shared" si="15"/>
        <v/>
      </c>
      <c r="K92" s="7">
        <f t="shared" si="15"/>
        <v>0</v>
      </c>
      <c r="L92" s="7">
        <f t="shared" si="15"/>
        <v>0</v>
      </c>
      <c r="M92" s="7">
        <f t="shared" si="15"/>
        <v>24003</v>
      </c>
      <c r="N92" s="7">
        <f t="shared" si="15"/>
        <v>19608</v>
      </c>
      <c r="O92" s="7">
        <f t="shared" si="15"/>
        <v>688.5</v>
      </c>
      <c r="P92" s="7">
        <f t="shared" si="15"/>
        <v>7381.6831999999995</v>
      </c>
      <c r="Q92" s="7">
        <f t="shared" si="15"/>
        <v>23872.799999999999</v>
      </c>
      <c r="R92" s="7">
        <f t="shared" si="15"/>
        <v>50777.256000000001</v>
      </c>
      <c r="S92" s="7">
        <f t="shared" si="15"/>
        <v>3237.5</v>
      </c>
      <c r="T92" s="7">
        <f t="shared" si="15"/>
        <v>0</v>
      </c>
      <c r="U92" s="7">
        <f t="shared" si="15"/>
        <v>0</v>
      </c>
      <c r="V92" s="7" t="str">
        <f t="shared" si="15"/>
        <v/>
      </c>
      <c r="W92" s="7">
        <f t="shared" si="15"/>
        <v>421.2</v>
      </c>
      <c r="X92" s="7">
        <f t="shared" si="15"/>
        <v>56608.5</v>
      </c>
      <c r="Y92" s="7">
        <f t="shared" si="15"/>
        <v>716.75</v>
      </c>
      <c r="Z92" s="7">
        <f t="shared" si="6"/>
        <v>243896.30316140372</v>
      </c>
      <c r="AA92" s="7">
        <f t="shared" si="7"/>
        <v>594.28571428571433</v>
      </c>
      <c r="AB92" s="7">
        <f t="shared" si="8"/>
        <v>623530.24212064897</v>
      </c>
      <c r="AC92" s="7">
        <f t="shared" si="9"/>
        <v>50777.256000000001</v>
      </c>
      <c r="AD92" s="7">
        <f>2205*AB92/area!G42/2.47</f>
        <v>37.631559550579439</v>
      </c>
      <c r="AE92" s="7">
        <f>2205*AC92/area!G42/2.47</f>
        <v>3.0645303209034802</v>
      </c>
      <c r="AG92">
        <f>CANSIM!LP44/CANSIM!KS44</f>
        <v>1.1704351629127487</v>
      </c>
      <c r="AH92">
        <f>CANSIM!MH44/CANSIM!LK44</f>
        <v>1.7381017458744747</v>
      </c>
    </row>
    <row r="93" spans="1:34" x14ac:dyDescent="0.2">
      <c r="A93" s="7">
        <f t="shared" si="2"/>
        <v>2004</v>
      </c>
      <c r="B93" s="7">
        <f t="shared" si="15"/>
        <v>98303.1</v>
      </c>
      <c r="C93" s="7">
        <f t="shared" si="15"/>
        <v>0</v>
      </c>
      <c r="D93" s="7">
        <f t="shared" si="15"/>
        <v>0</v>
      </c>
      <c r="E93" s="7">
        <f t="shared" si="15"/>
        <v>9860.7168000000001</v>
      </c>
      <c r="F93" s="7">
        <f t="shared" si="5"/>
        <v>97830.68742708498</v>
      </c>
      <c r="G93" s="7">
        <f t="shared" si="15"/>
        <v>79.08</v>
      </c>
      <c r="H93" s="7">
        <f t="shared" si="15"/>
        <v>1315.4880000000001</v>
      </c>
      <c r="I93" s="7">
        <f t="shared" si="15"/>
        <v>156.35679999999999</v>
      </c>
      <c r="J93" s="7" t="str">
        <f t="shared" si="15"/>
        <v/>
      </c>
      <c r="K93" s="7">
        <f t="shared" si="15"/>
        <v>0</v>
      </c>
      <c r="L93" s="7">
        <f t="shared" si="15"/>
        <v>0</v>
      </c>
      <c r="M93" s="7">
        <f t="shared" si="15"/>
        <v>16002</v>
      </c>
      <c r="N93" s="7">
        <f t="shared" si="15"/>
        <v>37263.455999999998</v>
      </c>
      <c r="O93" s="7">
        <f t="shared" si="15"/>
        <v>114.75</v>
      </c>
      <c r="P93" s="7">
        <f t="shared" si="15"/>
        <v>9714.2783999999992</v>
      </c>
      <c r="Q93" s="7">
        <f t="shared" si="15"/>
        <v>30720</v>
      </c>
      <c r="R93" s="7">
        <f t="shared" si="15"/>
        <v>90010.12</v>
      </c>
      <c r="S93" s="7">
        <f t="shared" si="15"/>
        <v>4127.5</v>
      </c>
      <c r="T93" s="7">
        <f t="shared" si="15"/>
        <v>0</v>
      </c>
      <c r="U93" s="7">
        <f t="shared" si="15"/>
        <v>0</v>
      </c>
      <c r="V93" s="7" t="str">
        <f t="shared" si="15"/>
        <v/>
      </c>
      <c r="W93" s="7">
        <f t="shared" si="15"/>
        <v>172.8</v>
      </c>
      <c r="X93" s="7">
        <f t="shared" si="15"/>
        <v>96411.9</v>
      </c>
      <c r="Y93" s="7">
        <f t="shared" si="15"/>
        <v>1045.75</v>
      </c>
      <c r="Z93" s="7">
        <f t="shared" si="6"/>
        <v>272917.76203165227</v>
      </c>
      <c r="AA93" s="7">
        <f t="shared" si="7"/>
        <v>487.61904761904759</v>
      </c>
      <c r="AB93" s="7">
        <f t="shared" si="8"/>
        <v>766533.3645063563</v>
      </c>
      <c r="AC93" s="7">
        <f t="shared" si="9"/>
        <v>90010.12</v>
      </c>
      <c r="AD93" s="7">
        <f>2205*AB93/area!G43/2.47</f>
        <v>48.487275629049769</v>
      </c>
      <c r="AE93" s="7">
        <f>2205*AC93/area!G43/2.47</f>
        <v>5.69361452473039</v>
      </c>
      <c r="AG93">
        <f>CANSIM!LP45/CANSIM!KS45</f>
        <v>1.2709822610537465</v>
      </c>
      <c r="AH93">
        <f>CANSIM!MH45/CANSIM!LK45</f>
        <v>2.2035717008462301</v>
      </c>
    </row>
    <row r="94" spans="1:34" x14ac:dyDescent="0.2">
      <c r="A94" s="7">
        <f t="shared" si="2"/>
        <v>2005</v>
      </c>
      <c r="B94" s="7">
        <f t="shared" si="15"/>
        <v>104338.5</v>
      </c>
      <c r="C94" s="7">
        <f t="shared" si="15"/>
        <v>0</v>
      </c>
      <c r="D94" s="7">
        <f t="shared" si="15"/>
        <v>0</v>
      </c>
      <c r="E94" s="7">
        <f t="shared" si="15"/>
        <v>7603.5696000000007</v>
      </c>
      <c r="F94" s="7">
        <f t="shared" si="5"/>
        <v>146284.42533832166</v>
      </c>
      <c r="G94" s="7">
        <f t="shared" si="15"/>
        <v>0</v>
      </c>
      <c r="H94" s="7">
        <f t="shared" si="15"/>
        <v>2603.1840000000002</v>
      </c>
      <c r="I94" s="7">
        <f t="shared" si="15"/>
        <v>176.14879999999999</v>
      </c>
      <c r="J94" s="7" t="str">
        <f t="shared" si="15"/>
        <v/>
      </c>
      <c r="K94" s="7">
        <f t="shared" si="15"/>
        <v>0</v>
      </c>
      <c r="L94" s="7">
        <f t="shared" si="15"/>
        <v>0</v>
      </c>
      <c r="M94" s="7">
        <f t="shared" si="15"/>
        <v>35662.5</v>
      </c>
      <c r="N94" s="7">
        <f t="shared" si="15"/>
        <v>47480.256000000001</v>
      </c>
      <c r="O94" s="7">
        <f t="shared" si="15"/>
        <v>333</v>
      </c>
      <c r="P94" s="7">
        <f t="shared" si="15"/>
        <v>6371.8655999999983</v>
      </c>
      <c r="Q94" s="7">
        <f t="shared" si="15"/>
        <v>37123.199999999997</v>
      </c>
      <c r="R94" s="7">
        <f t="shared" si="15"/>
        <v>90870.351999999999</v>
      </c>
      <c r="S94" s="7">
        <f t="shared" si="15"/>
        <v>3905</v>
      </c>
      <c r="T94" s="7">
        <f t="shared" si="15"/>
        <v>0</v>
      </c>
      <c r="U94" s="7">
        <f t="shared" si="15"/>
        <v>0</v>
      </c>
      <c r="V94" s="7" t="str">
        <f t="shared" si="15"/>
        <v/>
      </c>
      <c r="W94" s="7">
        <f t="shared" si="15"/>
        <v>315.89999999999998</v>
      </c>
      <c r="X94" s="7">
        <f t="shared" si="15"/>
        <v>113217</v>
      </c>
      <c r="Y94" s="7">
        <f t="shared" si="15"/>
        <v>477.05</v>
      </c>
      <c r="Z94" s="7">
        <f t="shared" si="6"/>
        <v>303304.07896709477</v>
      </c>
      <c r="AA94" s="7">
        <f t="shared" si="7"/>
        <v>419.26530612244898</v>
      </c>
      <c r="AB94" s="7">
        <f t="shared" si="8"/>
        <v>900485.29561153892</v>
      </c>
      <c r="AC94" s="7">
        <f t="shared" si="9"/>
        <v>90870.351999999999</v>
      </c>
      <c r="AD94" s="7">
        <f>2205*AB94/area!G44/2.47</f>
        <v>55.042137820899377</v>
      </c>
      <c r="AE94" s="7">
        <f>2205*AC94/area!G44/2.47</f>
        <v>5.554447655051244</v>
      </c>
      <c r="AG94">
        <f>CANSIM!LP46/CANSIM!KS46</f>
        <v>1.7690139726897427</v>
      </c>
      <c r="AH94">
        <f>CANSIM!MH46/CANSIM!LK46</f>
        <v>2.4887669550870055</v>
      </c>
    </row>
    <row r="95" spans="1:34" x14ac:dyDescent="0.2">
      <c r="A95" s="7">
        <f t="shared" si="2"/>
        <v>2006</v>
      </c>
      <c r="B95" s="7">
        <f t="shared" si="15"/>
        <v>71326.5</v>
      </c>
      <c r="C95" s="7">
        <f t="shared" si="15"/>
        <v>0</v>
      </c>
      <c r="D95" s="7">
        <f t="shared" si="15"/>
        <v>0</v>
      </c>
      <c r="E95" s="7">
        <f t="shared" si="15"/>
        <v>4476.1552000000001</v>
      </c>
      <c r="F95" s="7">
        <f t="shared" si="5"/>
        <v>123215.51701712179</v>
      </c>
      <c r="G95" s="7">
        <f t="shared" si="15"/>
        <v>0</v>
      </c>
      <c r="H95" s="7">
        <f t="shared" si="15"/>
        <v>4236.7359999999999</v>
      </c>
      <c r="I95" s="7">
        <f t="shared" si="15"/>
        <v>0</v>
      </c>
      <c r="J95" s="7" t="str">
        <f t="shared" si="15"/>
        <v/>
      </c>
      <c r="K95" s="7">
        <f t="shared" si="15"/>
        <v>0</v>
      </c>
      <c r="L95" s="7">
        <f t="shared" si="15"/>
        <v>0</v>
      </c>
      <c r="M95" s="7">
        <f t="shared" si="15"/>
        <v>34177.5</v>
      </c>
      <c r="N95" s="7">
        <f t="shared" si="15"/>
        <v>28598.784</v>
      </c>
      <c r="O95" s="7">
        <f t="shared" si="15"/>
        <v>596.25</v>
      </c>
      <c r="P95" s="7">
        <f t="shared" si="15"/>
        <v>3446.7327999999993</v>
      </c>
      <c r="Q95" s="7">
        <f t="shared" si="15"/>
        <v>41455.199999999997</v>
      </c>
      <c r="R95" s="7">
        <f t="shared" si="15"/>
        <v>73119.72</v>
      </c>
      <c r="S95" s="7">
        <f t="shared" si="15"/>
        <v>4730</v>
      </c>
      <c r="T95" s="7">
        <f t="shared" si="15"/>
        <v>0</v>
      </c>
      <c r="U95" s="7">
        <f t="shared" si="15"/>
        <v>0</v>
      </c>
      <c r="V95" s="7" t="str">
        <f t="shared" si="15"/>
        <v/>
      </c>
      <c r="W95" s="7">
        <f t="shared" si="15"/>
        <v>0</v>
      </c>
      <c r="X95" s="7">
        <f t="shared" si="15"/>
        <v>107025.75</v>
      </c>
      <c r="Y95" s="7">
        <f t="shared" si="15"/>
        <v>279.64999999999998</v>
      </c>
      <c r="Z95" s="7">
        <f t="shared" si="6"/>
        <v>262678.38291685388</v>
      </c>
      <c r="AA95" s="7">
        <f t="shared" si="7"/>
        <v>403.59183673469391</v>
      </c>
      <c r="AB95" s="7">
        <f t="shared" si="8"/>
        <v>759766.46977071033</v>
      </c>
      <c r="AC95" s="7">
        <f t="shared" si="9"/>
        <v>73119.72</v>
      </c>
      <c r="AD95" s="7">
        <f>2205*AB95/area!G45/2.47</f>
        <v>48.727287467315989</v>
      </c>
      <c r="AE95" s="7">
        <f>2205*AC95/area!G45/2.47</f>
        <v>4.6895009950161501</v>
      </c>
      <c r="AG95">
        <f>CANSIM!LP47/CANSIM!KS47</f>
        <v>1.5483330541129168</v>
      </c>
      <c r="AH95">
        <f>CANSIM!MH47/CANSIM!LK47</f>
        <v>2.1386144334662274</v>
      </c>
    </row>
    <row r="96" spans="1:34" x14ac:dyDescent="0.2">
      <c r="A96" s="7">
        <f t="shared" si="2"/>
        <v>2007</v>
      </c>
      <c r="B96" s="7">
        <f t="shared" si="15"/>
        <v>80927.7</v>
      </c>
      <c r="C96" s="7">
        <f t="shared" si="15"/>
        <v>0</v>
      </c>
      <c r="D96" s="7">
        <f t="shared" si="15"/>
        <v>0</v>
      </c>
      <c r="E96" s="7">
        <f t="shared" si="15"/>
        <v>5398.4304000000002</v>
      </c>
      <c r="F96" s="7">
        <f t="shared" si="5"/>
        <v>140147.42652135537</v>
      </c>
      <c r="G96" s="7">
        <f t="shared" si="15"/>
        <v>0</v>
      </c>
      <c r="H96" s="7">
        <f t="shared" si="15"/>
        <v>6117.3280000000013</v>
      </c>
      <c r="I96" s="7">
        <f t="shared" si="15"/>
        <v>0</v>
      </c>
      <c r="J96" s="7" t="str">
        <f t="shared" si="15"/>
        <v/>
      </c>
      <c r="K96" s="7">
        <f t="shared" si="15"/>
        <v>0</v>
      </c>
      <c r="L96" s="7">
        <f t="shared" si="15"/>
        <v>0</v>
      </c>
      <c r="M96" s="7">
        <f t="shared" si="15"/>
        <v>23031</v>
      </c>
      <c r="N96" s="7">
        <f t="shared" si="15"/>
        <v>30295.392</v>
      </c>
      <c r="O96" s="7">
        <f t="shared" si="15"/>
        <v>189</v>
      </c>
      <c r="P96" s="7">
        <f t="shared" si="15"/>
        <v>3976.6783999999993</v>
      </c>
      <c r="Q96" s="7">
        <f t="shared" si="15"/>
        <v>55629.599999999999</v>
      </c>
      <c r="R96" s="7">
        <f t="shared" si="15"/>
        <v>90721.088000000003</v>
      </c>
      <c r="S96" s="7">
        <f t="shared" si="15"/>
        <v>2477.5</v>
      </c>
      <c r="T96" s="7">
        <f t="shared" si="15"/>
        <v>0</v>
      </c>
      <c r="U96" s="7">
        <f t="shared" si="15"/>
        <v>0</v>
      </c>
      <c r="V96" s="7" t="str">
        <f t="shared" si="15"/>
        <v/>
      </c>
      <c r="W96" s="7">
        <f t="shared" si="15"/>
        <v>108</v>
      </c>
      <c r="X96" s="7">
        <f t="shared" si="15"/>
        <v>105079.65</v>
      </c>
      <c r="Y96" s="7">
        <f t="shared" si="15"/>
        <v>686.2</v>
      </c>
      <c r="Z96" s="7">
        <f t="shared" si="6"/>
        <v>216728.78780192067</v>
      </c>
      <c r="AA96" s="7">
        <f t="shared" si="7"/>
        <v>337.85034013605446</v>
      </c>
      <c r="AB96" s="7">
        <f t="shared" si="8"/>
        <v>761851.63146341208</v>
      </c>
      <c r="AC96" s="7">
        <f t="shared" si="9"/>
        <v>90721.088000000003</v>
      </c>
      <c r="AD96" s="7">
        <f>2205*AB96/area!G46/2.47</f>
        <v>45.971560672372213</v>
      </c>
      <c r="AE96" s="7">
        <f>2205*AC96/area!G46/2.47</f>
        <v>5.4742811185486211</v>
      </c>
      <c r="AG96">
        <f>CANSIM!LP48/CANSIM!KS48</f>
        <v>1.3735206611570248</v>
      </c>
      <c r="AH96">
        <f>CANSIM!MH48/CANSIM!LK48</f>
        <v>1.917884481558803</v>
      </c>
    </row>
    <row r="97" spans="1:34" x14ac:dyDescent="0.2">
      <c r="A97" s="7">
        <f t="shared" si="2"/>
        <v>2008</v>
      </c>
      <c r="B97" s="7">
        <f t="shared" si="15"/>
        <v>96474</v>
      </c>
      <c r="C97" s="7">
        <f t="shared" si="15"/>
        <v>0</v>
      </c>
      <c r="D97" s="7">
        <f t="shared" si="15"/>
        <v>0</v>
      </c>
      <c r="E97" s="7">
        <f t="shared" si="15"/>
        <v>6400.4512000000013</v>
      </c>
      <c r="F97" s="7">
        <f t="shared" si="5"/>
        <v>184139.61414186313</v>
      </c>
      <c r="G97" s="7">
        <f t="shared" si="15"/>
        <v>0</v>
      </c>
      <c r="H97" s="7">
        <f t="shared" si="15"/>
        <v>2068.96</v>
      </c>
      <c r="I97" s="7">
        <f t="shared" si="15"/>
        <v>0</v>
      </c>
      <c r="J97" s="7" t="str">
        <f t="shared" si="15"/>
        <v/>
      </c>
      <c r="K97" s="7">
        <f t="shared" si="15"/>
        <v>311.14999999999998</v>
      </c>
      <c r="L97" s="7">
        <f t="shared" si="15"/>
        <v>0</v>
      </c>
      <c r="M97" s="7">
        <f t="shared" si="15"/>
        <v>30006</v>
      </c>
      <c r="N97" s="7">
        <f t="shared" si="15"/>
        <v>43063.296000000002</v>
      </c>
      <c r="O97" s="7">
        <f t="shared" si="15"/>
        <v>247.5</v>
      </c>
      <c r="P97" s="7">
        <f t="shared" si="15"/>
        <v>5170.0991999999997</v>
      </c>
      <c r="Q97" s="7">
        <f t="shared" si="15"/>
        <v>54410.400000000001</v>
      </c>
      <c r="R97" s="7">
        <f t="shared" si="15"/>
        <v>107061.568</v>
      </c>
      <c r="S97" s="7">
        <f t="shared" si="15"/>
        <v>2762.5</v>
      </c>
      <c r="T97" s="7">
        <f t="shared" si="15"/>
        <v>0</v>
      </c>
      <c r="U97" s="7">
        <f t="shared" si="15"/>
        <v>0</v>
      </c>
      <c r="V97" s="7" t="str">
        <f t="shared" si="15"/>
        <v/>
      </c>
      <c r="W97" s="7">
        <f t="shared" si="15"/>
        <v>0</v>
      </c>
      <c r="X97" s="7">
        <f t="shared" si="15"/>
        <v>83144.100000000006</v>
      </c>
      <c r="Y97" s="7">
        <f t="shared" si="15"/>
        <v>434.75</v>
      </c>
      <c r="Z97" s="7">
        <f t="shared" si="6"/>
        <v>290005.05739379115</v>
      </c>
      <c r="AA97" s="7">
        <f t="shared" si="7"/>
        <v>379.21088435374156</v>
      </c>
      <c r="AB97" s="7">
        <f t="shared" si="8"/>
        <v>906078.65682000807</v>
      </c>
      <c r="AC97" s="7">
        <f t="shared" si="9"/>
        <v>107061.568</v>
      </c>
      <c r="AD97" s="7">
        <f>2205*AB97/area!G47/2.47</f>
        <v>53.089441459534804</v>
      </c>
      <c r="AE97" s="7">
        <f>2205*AC97/area!G47/2.47</f>
        <v>6.2730082031179499</v>
      </c>
      <c r="AG97">
        <f>CANSIM!LP49/CANSIM!KS49</f>
        <v>1.8183022159054203</v>
      </c>
      <c r="AH97">
        <f>CANSIM!MH49/CANSIM!LK49</f>
        <v>2.3415480933409221</v>
      </c>
    </row>
    <row r="98" spans="1:34" x14ac:dyDescent="0.2">
      <c r="A98" s="7">
        <f t="shared" si="2"/>
        <v>2009</v>
      </c>
      <c r="B98" s="7">
        <f t="shared" si="15"/>
        <v>85684.2</v>
      </c>
      <c r="C98" s="7">
        <f t="shared" si="15"/>
        <v>0</v>
      </c>
      <c r="D98" s="7">
        <f t="shared" si="15"/>
        <v>0</v>
      </c>
      <c r="E98" s="7">
        <f t="shared" si="15"/>
        <v>6542.6064000000006</v>
      </c>
      <c r="F98" s="7">
        <f t="shared" si="5"/>
        <v>202584.19215905314</v>
      </c>
      <c r="G98" s="7">
        <f t="shared" si="15"/>
        <v>0</v>
      </c>
      <c r="H98" s="7">
        <f t="shared" si="15"/>
        <v>1772.5120000000002</v>
      </c>
      <c r="I98" s="7">
        <f t="shared" si="15"/>
        <v>0</v>
      </c>
      <c r="J98" s="7" t="str">
        <f t="shared" si="15"/>
        <v/>
      </c>
      <c r="K98" s="7">
        <f t="shared" si="15"/>
        <v>1066.73</v>
      </c>
      <c r="L98" s="7">
        <f t="shared" si="15"/>
        <v>0</v>
      </c>
      <c r="M98" s="7">
        <f t="shared" si="15"/>
        <v>31891.5</v>
      </c>
      <c r="N98" s="7">
        <f t="shared" si="15"/>
        <v>61787.904000000002</v>
      </c>
      <c r="O98" s="7">
        <f t="shared" si="15"/>
        <v>274.5</v>
      </c>
      <c r="P98" s="7">
        <f t="shared" si="15"/>
        <v>6701.5167999999985</v>
      </c>
      <c r="Q98" s="7">
        <f t="shared" si="15"/>
        <v>35162.400000000001</v>
      </c>
      <c r="R98" s="7">
        <f t="shared" si="15"/>
        <v>102626.856</v>
      </c>
      <c r="S98" s="7">
        <f t="shared" si="15"/>
        <v>2642.5</v>
      </c>
      <c r="T98" s="7">
        <f t="shared" si="15"/>
        <v>0</v>
      </c>
      <c r="U98" s="7">
        <f t="shared" si="15"/>
        <v>0</v>
      </c>
      <c r="V98" s="7" t="str">
        <f t="shared" si="15"/>
        <v/>
      </c>
      <c r="W98" s="7">
        <f t="shared" si="15"/>
        <v>0</v>
      </c>
      <c r="X98" s="7">
        <f t="shared" si="15"/>
        <v>72705.75</v>
      </c>
      <c r="Y98" s="7">
        <f t="shared" si="15"/>
        <v>406.55</v>
      </c>
      <c r="Z98" s="7">
        <f t="shared" si="6"/>
        <v>303531.08616598113</v>
      </c>
      <c r="AA98" s="7">
        <f t="shared" si="7"/>
        <v>336.68934240362819</v>
      </c>
      <c r="AB98" s="7">
        <f t="shared" si="8"/>
        <v>915717.49286743801</v>
      </c>
      <c r="AC98" s="7">
        <f t="shared" si="9"/>
        <v>102626.856</v>
      </c>
      <c r="AD98" s="7">
        <f>2205*AB98/area!G48/2.47</f>
        <v>55.345552910600091</v>
      </c>
      <c r="AE98" s="7">
        <f>2205*AC98/area!G48/2.47</f>
        <v>6.2027209625652322</v>
      </c>
      <c r="AG98">
        <f>CANSIM!LP50/CANSIM!KS50</f>
        <v>1.9704104759506422</v>
      </c>
      <c r="AH98">
        <f>CANSIM!MH50/CANSIM!LK50</f>
        <v>2.5152928878392506</v>
      </c>
    </row>
    <row r="99" spans="1:34" x14ac:dyDescent="0.2">
      <c r="A99" s="7">
        <v>2010</v>
      </c>
      <c r="B99" s="7">
        <f t="shared" si="15"/>
        <v>40691.699999999997</v>
      </c>
      <c r="C99" s="7">
        <f t="shared" si="15"/>
        <v>0</v>
      </c>
      <c r="D99" s="7">
        <f t="shared" si="15"/>
        <v>0</v>
      </c>
      <c r="E99" s="7">
        <f t="shared" si="15"/>
        <v>4965.0304000000006</v>
      </c>
      <c r="F99" s="7">
        <f t="shared" si="5"/>
        <v>187351.34433264192</v>
      </c>
      <c r="G99" s="7">
        <f t="shared" si="15"/>
        <v>0</v>
      </c>
      <c r="H99" s="7">
        <f t="shared" si="15"/>
        <v>3961.9040000000005</v>
      </c>
      <c r="I99" s="7">
        <f t="shared" si="15"/>
        <v>0</v>
      </c>
      <c r="J99" s="7" t="str">
        <f t="shared" si="15"/>
        <v/>
      </c>
      <c r="K99" s="7">
        <f t="shared" si="15"/>
        <v>844.7600000000001</v>
      </c>
      <c r="L99" s="7">
        <f t="shared" si="15"/>
        <v>0</v>
      </c>
      <c r="M99" s="7">
        <f t="shared" si="15"/>
        <v>14004</v>
      </c>
      <c r="N99" s="7">
        <f t="shared" si="15"/>
        <v>79373.183999999994</v>
      </c>
      <c r="O99" s="7">
        <f t="shared" si="15"/>
        <v>207</v>
      </c>
      <c r="P99" s="7">
        <f t="shared" si="15"/>
        <v>5604.0703999999996</v>
      </c>
      <c r="Q99" s="7">
        <f t="shared" si="15"/>
        <v>18506.400000000001</v>
      </c>
      <c r="R99" s="7">
        <f t="shared" si="15"/>
        <v>77503.368000000002</v>
      </c>
      <c r="S99" s="7">
        <f t="shared" si="15"/>
        <v>2190</v>
      </c>
      <c r="T99" s="7">
        <f t="shared" si="15"/>
        <v>0</v>
      </c>
      <c r="U99" s="7">
        <f t="shared" si="15"/>
        <v>0</v>
      </c>
      <c r="V99" s="7" t="str">
        <f t="shared" si="15"/>
        <v/>
      </c>
      <c r="W99" s="7">
        <f t="shared" si="15"/>
        <v>0</v>
      </c>
      <c r="X99" s="7">
        <f t="shared" si="15"/>
        <v>127368.15</v>
      </c>
      <c r="Y99" s="7">
        <f t="shared" si="15"/>
        <v>655.65</v>
      </c>
      <c r="Z99" s="7">
        <f t="shared" si="6"/>
        <v>224529.23699741674</v>
      </c>
      <c r="AA99" s="7">
        <f t="shared" si="7"/>
        <v>259.04761904761904</v>
      </c>
      <c r="AB99" s="7">
        <f t="shared" si="8"/>
        <v>788014.84574910626</v>
      </c>
      <c r="AC99" s="7">
        <f t="shared" si="9"/>
        <v>77503.368000000002</v>
      </c>
      <c r="AD99" s="7">
        <f>2205*AB99/area!G49/2.47</f>
        <v>54.242762330142455</v>
      </c>
      <c r="AE99" s="7">
        <f>2205*AC99/area!G49/2.47</f>
        <v>5.3349207732414552</v>
      </c>
      <c r="AG99">
        <f>CANSIM!LP51/CANSIM!KS51</f>
        <v>1.7312733797633892</v>
      </c>
      <c r="AH99">
        <f>CANSIM!MH51/CANSIM!LK51</f>
        <v>2.3745966340664251</v>
      </c>
    </row>
    <row r="100" spans="1:34" x14ac:dyDescent="0.2">
      <c r="A100" s="7">
        <v>2011</v>
      </c>
      <c r="B100" s="7">
        <f t="shared" si="15"/>
        <v>51208.5</v>
      </c>
      <c r="C100" s="7">
        <f t="shared" si="15"/>
        <v>0</v>
      </c>
      <c r="D100" s="7">
        <f t="shared" si="15"/>
        <v>0</v>
      </c>
      <c r="E100" s="7">
        <f t="shared" si="15"/>
        <v>4458.8191999999999</v>
      </c>
      <c r="F100" s="7">
        <f t="shared" si="5"/>
        <v>239952.47029758664</v>
      </c>
      <c r="G100" s="7">
        <f t="shared" si="15"/>
        <v>0</v>
      </c>
      <c r="H100" s="7">
        <f t="shared" si="15"/>
        <v>2322.1759999999999</v>
      </c>
      <c r="I100" s="7">
        <f t="shared" si="15"/>
        <v>0</v>
      </c>
      <c r="J100" s="7" t="str">
        <f t="shared" si="15"/>
        <v/>
      </c>
      <c r="K100" s="7">
        <f t="shared" si="15"/>
        <v>0</v>
      </c>
      <c r="L100" s="7">
        <f t="shared" si="15"/>
        <v>0</v>
      </c>
      <c r="M100" s="7">
        <f t="shared" si="15"/>
        <v>13032</v>
      </c>
      <c r="N100" s="7">
        <f t="shared" si="15"/>
        <v>61816.800000000003</v>
      </c>
      <c r="O100" s="7">
        <f t="shared" si="15"/>
        <v>0</v>
      </c>
      <c r="P100" s="7">
        <f t="shared" si="15"/>
        <v>4306.3296</v>
      </c>
      <c r="Q100" s="7">
        <f t="shared" si="15"/>
        <v>37975.199999999997</v>
      </c>
      <c r="R100" s="7">
        <f t="shared" si="15"/>
        <v>65640.808000000005</v>
      </c>
      <c r="S100" s="7">
        <f t="shared" si="15"/>
        <v>2412.5</v>
      </c>
      <c r="T100" s="7">
        <f t="shared" si="15"/>
        <v>0</v>
      </c>
      <c r="U100" s="7">
        <f t="shared" si="15"/>
        <v>0</v>
      </c>
      <c r="V100" s="7" t="str">
        <f t="shared" si="15"/>
        <v/>
      </c>
      <c r="W100" s="7">
        <f t="shared" si="15"/>
        <v>0</v>
      </c>
      <c r="X100" s="7">
        <f t="shared" si="15"/>
        <v>110563.05</v>
      </c>
      <c r="Y100" s="7">
        <f t="shared" si="15"/>
        <v>239.7</v>
      </c>
      <c r="Z100" s="7">
        <f t="shared" si="6"/>
        <v>268500.43941545265</v>
      </c>
      <c r="AA100" s="7">
        <f t="shared" si="7"/>
        <v>284.44444444444446</v>
      </c>
      <c r="AB100" s="7">
        <f t="shared" si="8"/>
        <v>862713.23695748381</v>
      </c>
      <c r="AC100" s="7">
        <f t="shared" si="9"/>
        <v>65640.808000000005</v>
      </c>
      <c r="AD100" s="7">
        <f>2205*AB100/area!G50/2.47</f>
        <v>57.138102544807531</v>
      </c>
      <c r="AE100" s="7">
        <f>2205*AC100/area!G50/2.47</f>
        <v>4.3474367355891861</v>
      </c>
      <c r="AG100">
        <f>CANSIM!LP52/CANSIM!KS52</f>
        <v>1.8434097636847122</v>
      </c>
      <c r="AH100">
        <f>CANSIM!MH52/CANSIM!LK52</f>
        <v>2.5974804498230908</v>
      </c>
    </row>
    <row r="101" spans="1:34" x14ac:dyDescent="0.2">
      <c r="A101" s="7">
        <v>2012</v>
      </c>
      <c r="B101" s="7">
        <f t="shared" si="15"/>
        <v>49379.4</v>
      </c>
      <c r="C101" s="7">
        <f t="shared" si="15"/>
        <v>0</v>
      </c>
      <c r="D101" s="7">
        <f t="shared" si="15"/>
        <v>0</v>
      </c>
      <c r="E101" s="7">
        <f t="shared" si="15"/>
        <v>5190.3984</v>
      </c>
      <c r="F101" s="7">
        <f t="shared" si="5"/>
        <v>218308.09494068581</v>
      </c>
      <c r="G101" s="7">
        <f t="shared" si="15"/>
        <v>0</v>
      </c>
      <c r="H101" s="7">
        <f t="shared" si="15"/>
        <v>4483.7759999999998</v>
      </c>
      <c r="I101" s="7">
        <f t="shared" si="15"/>
        <v>0</v>
      </c>
      <c r="J101" s="7" t="str">
        <f t="shared" si="15"/>
        <v/>
      </c>
      <c r="K101" s="7">
        <f t="shared" si="15"/>
        <v>1022.6300000000001</v>
      </c>
      <c r="L101" s="7">
        <f t="shared" si="15"/>
        <v>0</v>
      </c>
      <c r="M101" s="7">
        <f t="shared" si="15"/>
        <v>17145</v>
      </c>
      <c r="N101" s="7">
        <f t="shared" si="15"/>
        <v>60673.343999999997</v>
      </c>
      <c r="O101" s="7">
        <f t="shared" si="15"/>
        <v>0</v>
      </c>
      <c r="P101" s="7">
        <f t="shared" si="15"/>
        <v>3450.9055999999996</v>
      </c>
      <c r="Q101" s="7">
        <f t="shared" si="15"/>
        <v>31831.200000000001</v>
      </c>
      <c r="R101" s="7">
        <f t="shared" si="15"/>
        <v>81246.751999999993</v>
      </c>
      <c r="S101" s="7">
        <f t="shared" si="15"/>
        <v>3715</v>
      </c>
      <c r="T101" s="7">
        <f t="shared" si="15"/>
        <v>0</v>
      </c>
      <c r="U101" s="7">
        <f t="shared" si="15"/>
        <v>0</v>
      </c>
      <c r="V101" s="7" t="str">
        <f t="shared" si="15"/>
        <v/>
      </c>
      <c r="W101" s="7">
        <f t="shared" si="15"/>
        <v>0</v>
      </c>
      <c r="X101" s="7">
        <f t="shared" si="15"/>
        <v>99861.45</v>
      </c>
      <c r="Y101" s="7">
        <f t="shared" si="15"/>
        <v>387.75</v>
      </c>
      <c r="Z101" s="7">
        <f t="shared" si="6"/>
        <v>298161.18232838216</v>
      </c>
      <c r="AA101" s="7">
        <f t="shared" si="7"/>
        <v>235.82766439909298</v>
      </c>
      <c r="AB101" s="7">
        <f t="shared" si="8"/>
        <v>875092.71093346702</v>
      </c>
      <c r="AC101" s="7">
        <f t="shared" si="9"/>
        <v>81246.751999999993</v>
      </c>
      <c r="AD101" s="7">
        <f>2205*AB101/area!G51/2.47</f>
        <v>50.169846583080997</v>
      </c>
      <c r="AE101" s="7">
        <f>2205*AC101/area!G51/2.47</f>
        <v>4.6579488462034924</v>
      </c>
      <c r="AG101">
        <f>CANSIM!LP53/CANSIM!KS53</f>
        <v>1.4059912429011141</v>
      </c>
      <c r="AH101">
        <f>CANSIM!MH53/CANSIM!LK53</f>
        <v>2.4304974696839494</v>
      </c>
    </row>
    <row r="102" spans="1:34" x14ac:dyDescent="0.2">
      <c r="A102" s="7">
        <v>2013</v>
      </c>
      <c r="B102" s="7">
        <f t="shared" si="15"/>
        <v>71645.7</v>
      </c>
      <c r="C102" s="7">
        <f t="shared" si="15"/>
        <v>0</v>
      </c>
      <c r="D102" s="7">
        <f t="shared" si="15"/>
        <v>0</v>
      </c>
      <c r="E102" s="7">
        <f t="shared" si="15"/>
        <v>4542.0320000000011</v>
      </c>
      <c r="F102" s="7">
        <f t="shared" si="5"/>
        <v>285762.06560435309</v>
      </c>
      <c r="G102" s="7">
        <f t="shared" ref="G102:Y102" si="16">IF(ISNUMBER(G52),G$55*G52/1000,"")</f>
        <v>0</v>
      </c>
      <c r="H102" s="7">
        <f t="shared" si="16"/>
        <v>5231.0720000000001</v>
      </c>
      <c r="I102" s="7">
        <f t="shared" si="16"/>
        <v>0</v>
      </c>
      <c r="J102" s="7" t="str">
        <f t="shared" si="16"/>
        <v/>
      </c>
      <c r="K102" s="7">
        <f t="shared" si="16"/>
        <v>1400.42</v>
      </c>
      <c r="L102" s="7">
        <f t="shared" si="16"/>
        <v>0</v>
      </c>
      <c r="M102" s="7">
        <f t="shared" si="16"/>
        <v>26289</v>
      </c>
      <c r="N102" s="7">
        <f t="shared" si="16"/>
        <v>74415.456000000006</v>
      </c>
      <c r="O102" s="7">
        <f t="shared" si="16"/>
        <v>0</v>
      </c>
      <c r="P102" s="7">
        <f t="shared" si="16"/>
        <v>4894.6943999999994</v>
      </c>
      <c r="Q102" s="7">
        <f t="shared" si="16"/>
        <v>55888.800000000003</v>
      </c>
      <c r="R102" s="7">
        <f t="shared" si="16"/>
        <v>96640.584000000003</v>
      </c>
      <c r="S102" s="7">
        <f t="shared" si="16"/>
        <v>1777.5</v>
      </c>
      <c r="T102" s="7">
        <f t="shared" si="16"/>
        <v>0</v>
      </c>
      <c r="U102" s="7">
        <f t="shared" si="16"/>
        <v>6512</v>
      </c>
      <c r="V102" s="7" t="str">
        <f t="shared" si="16"/>
        <v/>
      </c>
      <c r="W102" s="7">
        <f t="shared" si="16"/>
        <v>0</v>
      </c>
      <c r="X102" s="7">
        <f t="shared" si="16"/>
        <v>97295.25</v>
      </c>
      <c r="Y102" s="7">
        <f t="shared" si="16"/>
        <v>298.45</v>
      </c>
      <c r="Z102" s="7">
        <f t="shared" si="6"/>
        <v>417255.96148252604</v>
      </c>
      <c r="AA102" s="7">
        <f t="shared" si="7"/>
        <v>259.48299319727892</v>
      </c>
      <c r="AB102" s="7">
        <f t="shared" si="8"/>
        <v>1150108.4684800764</v>
      </c>
      <c r="AC102" s="7">
        <f t="shared" si="9"/>
        <v>103152.584</v>
      </c>
      <c r="AD102" s="7">
        <f>2205*AB102/area!G52/2.47</f>
        <v>65.90246374526572</v>
      </c>
      <c r="AE102" s="7">
        <f>2205*AC102/area!G52/2.47</f>
        <v>5.9107550405870608</v>
      </c>
      <c r="AG102">
        <f>CANSIM!LP54/CANSIM!KS54</f>
        <v>2.1097258037805484</v>
      </c>
      <c r="AH102">
        <f>CANSIM!MH54/CANSIM!LK54</f>
        <v>3.2239723734517329</v>
      </c>
    </row>
    <row r="103" spans="1:34" x14ac:dyDescent="0.2">
      <c r="B103" s="7"/>
      <c r="C103" s="7"/>
      <c r="D103" s="7"/>
      <c r="E103" s="7"/>
      <c r="F103" s="7"/>
      <c r="G103" s="7"/>
      <c r="H103" s="7"/>
      <c r="I103" s="7"/>
      <c r="J103" s="7"/>
      <c r="K103" s="7"/>
      <c r="L103" s="7"/>
      <c r="M103" s="7"/>
      <c r="N103" s="7"/>
      <c r="O103" s="7"/>
      <c r="P103" s="7"/>
      <c r="Q103" s="7"/>
      <c r="R103" s="8"/>
      <c r="S103" s="8"/>
      <c r="T103" s="8"/>
      <c r="U103" s="8"/>
    </row>
    <row r="104" spans="1:34" x14ac:dyDescent="0.2">
      <c r="B104" s="7"/>
      <c r="C104" s="7"/>
      <c r="D104" s="7"/>
      <c r="E104" s="7"/>
      <c r="F104" s="7"/>
      <c r="G104" s="7"/>
      <c r="H104" s="7"/>
      <c r="I104" s="7"/>
      <c r="J104" s="7"/>
      <c r="K104" s="7"/>
      <c r="L104" s="7"/>
      <c r="M104" s="7"/>
      <c r="N104" s="7"/>
      <c r="O104" s="7"/>
      <c r="P104" s="7"/>
      <c r="Q104" s="7"/>
      <c r="R104" s="8"/>
      <c r="S104" s="8"/>
      <c r="T104" s="8"/>
      <c r="U104" s="8"/>
    </row>
    <row r="105" spans="1:34" x14ac:dyDescent="0.2">
      <c r="B105" s="7"/>
      <c r="C105" s="7"/>
      <c r="D105" s="7"/>
      <c r="E105" s="7"/>
      <c r="F105" s="7"/>
      <c r="G105" s="7"/>
      <c r="H105" s="7"/>
      <c r="I105" s="7"/>
      <c r="J105" s="7"/>
      <c r="K105" s="7"/>
      <c r="L105" s="7"/>
      <c r="M105" s="7"/>
      <c r="N105" s="7"/>
      <c r="O105" s="7"/>
      <c r="P105" s="7"/>
      <c r="Q105" s="7"/>
      <c r="R105" s="8"/>
      <c r="S105" s="8"/>
      <c r="T105" s="8"/>
      <c r="U105" s="8"/>
    </row>
    <row r="106" spans="1:34" ht="25.5" x14ac:dyDescent="0.35">
      <c r="A106" s="9" t="s">
        <v>96</v>
      </c>
      <c r="Q106" s="7"/>
      <c r="R106" s="8"/>
      <c r="S106" s="8"/>
    </row>
    <row r="107" spans="1:34" x14ac:dyDescent="0.2">
      <c r="A107" s="15" t="s">
        <v>20</v>
      </c>
      <c r="B107" s="16">
        <f>Coefficients!C15</f>
        <v>8.3000000000000007</v>
      </c>
      <c r="C107" s="16">
        <f>Coefficients!D15</f>
        <v>13</v>
      </c>
      <c r="D107" s="16">
        <f>Coefficients!E15</f>
        <v>2.5190000000000001</v>
      </c>
      <c r="E107" s="16">
        <f>Coefficients!F15</f>
        <v>13.3507</v>
      </c>
      <c r="F107" s="16">
        <f>Coefficients!G15</f>
        <v>16.0142144</v>
      </c>
      <c r="G107" s="16">
        <f>Coefficients!H15</f>
        <v>13.007199999999999</v>
      </c>
      <c r="H107" s="16">
        <f>Coefficients!I15</f>
        <v>8.3813999999999993</v>
      </c>
      <c r="I107" s="16">
        <f>Coefficients!J15</f>
        <v>9.3660999999999994</v>
      </c>
      <c r="J107" s="16">
        <f>Coefficients!K15</f>
        <v>6.3</v>
      </c>
      <c r="K107" s="16">
        <f>Coefficients!L15</f>
        <v>1.6</v>
      </c>
      <c r="L107" s="16">
        <f>Coefficients!M15</f>
        <v>9.6409000000000002</v>
      </c>
      <c r="M107" s="16">
        <f>Coefficients!N15</f>
        <v>13</v>
      </c>
      <c r="N107" s="16">
        <f>Coefficients!O15</f>
        <v>10.3279</v>
      </c>
      <c r="O107" s="16">
        <f>Coefficients!P15</f>
        <v>8.5500000000000007</v>
      </c>
      <c r="P107" s="16">
        <f>Coefficients!Q15</f>
        <v>18.961199999999998</v>
      </c>
      <c r="Q107" s="16">
        <f>Coefficients!R15</f>
        <v>8.8000000000000007</v>
      </c>
      <c r="R107" s="16">
        <f>Coefficients!S15</f>
        <v>8.3814000000000011</v>
      </c>
      <c r="S107" s="16">
        <f>Coefficients!T15</f>
        <v>8.1999999999999993</v>
      </c>
      <c r="T107" s="16">
        <f>Coefficients!U15</f>
        <v>14.7476</v>
      </c>
      <c r="U107" s="16">
        <f>Coefficients!V15</f>
        <v>12</v>
      </c>
      <c r="V107" s="16">
        <f>Coefficients!W15</f>
        <v>1.1000000000000001</v>
      </c>
      <c r="W107" s="16">
        <f>Coefficients!X15</f>
        <v>9.6999999999999993</v>
      </c>
      <c r="X107" s="16">
        <f>Coefficients!Y15</f>
        <v>5.75</v>
      </c>
      <c r="Y107" s="16">
        <f>Coefficients!Z15</f>
        <v>9.5</v>
      </c>
      <c r="Z107" s="16">
        <f>Coefficients!AA15</f>
        <v>9.5</v>
      </c>
      <c r="AA107" s="16">
        <f>ON!Q107</f>
        <v>1.2</v>
      </c>
    </row>
    <row r="109" spans="1:34" x14ac:dyDescent="0.2">
      <c r="A109" t="s">
        <v>19</v>
      </c>
      <c r="B109" t="str">
        <f>B57</f>
        <v>Barley</v>
      </c>
      <c r="C109" t="str">
        <f t="shared" ref="C109:Z109" si="17">C57</f>
        <v>Beans, dry</v>
      </c>
      <c r="D109" t="str">
        <f t="shared" si="17"/>
        <v>Buckwheat</v>
      </c>
      <c r="E109" t="str">
        <f t="shared" si="17"/>
        <v>Canary seed</v>
      </c>
      <c r="F109" t="str">
        <f t="shared" si="17"/>
        <v>Canola</v>
      </c>
      <c r="G109" t="str">
        <f t="shared" si="17"/>
        <v>Caraway seed</v>
      </c>
      <c r="H109" t="str">
        <f t="shared" si="17"/>
        <v>Chick peas</v>
      </c>
      <c r="I109" t="str">
        <f t="shared" si="17"/>
        <v>Coriander seed</v>
      </c>
      <c r="J109" t="str">
        <f t="shared" si="17"/>
        <v/>
      </c>
      <c r="K109" t="str">
        <f t="shared" si="17"/>
        <v>Corn, fodder</v>
      </c>
      <c r="L109" t="str">
        <f t="shared" si="17"/>
        <v>Fababeans</v>
      </c>
      <c r="M109" t="str">
        <f t="shared" si="17"/>
        <v>Flaxseed</v>
      </c>
      <c r="N109" t="str">
        <f t="shared" si="17"/>
        <v>Lentils</v>
      </c>
      <c r="O109" t="str">
        <f t="shared" si="17"/>
        <v>Mixed grains</v>
      </c>
      <c r="P109" t="str">
        <f t="shared" si="17"/>
        <v>Mustard seed</v>
      </c>
      <c r="Q109" t="str">
        <f t="shared" si="17"/>
        <v>Oats</v>
      </c>
      <c r="R109" t="str">
        <f t="shared" si="17"/>
        <v>Peas, dry</v>
      </c>
      <c r="S109" t="str">
        <f t="shared" si="17"/>
        <v>Rye, all</v>
      </c>
      <c r="T109" t="str">
        <f t="shared" si="17"/>
        <v>Safflower</v>
      </c>
      <c r="U109" t="str">
        <f t="shared" si="17"/>
        <v>Soybeans</v>
      </c>
      <c r="V109" t="str">
        <f t="shared" si="17"/>
        <v/>
      </c>
      <c r="W109" t="str">
        <f t="shared" si="17"/>
        <v>Sunflower seed</v>
      </c>
      <c r="X109" t="str">
        <f t="shared" si="17"/>
        <v>Tame hay</v>
      </c>
      <c r="Y109" t="str">
        <f t="shared" si="17"/>
        <v>Triticale</v>
      </c>
      <c r="Z109" t="str">
        <f t="shared" si="17"/>
        <v>Wheat, all</v>
      </c>
      <c r="AA109" s="62" t="s">
        <v>26</v>
      </c>
    </row>
    <row r="110" spans="1:34" x14ac:dyDescent="0.2">
      <c r="A110">
        <f t="shared" ref="A110:A150" si="18">A8</f>
        <v>1969</v>
      </c>
      <c r="B110" s="7">
        <f>IF(ISNUMBER(B8),B$107*B8/1000,"")</f>
        <v>19695.900000000001</v>
      </c>
      <c r="C110" s="7">
        <f t="shared" ref="C110:Z110" si="19">IF(ISNUMBER(C8),C$107*C8/1000,"")</f>
        <v>0</v>
      </c>
      <c r="D110" s="7">
        <f t="shared" si="19"/>
        <v>9.3203000000000014</v>
      </c>
      <c r="E110" s="7">
        <f t="shared" si="19"/>
        <v>0</v>
      </c>
      <c r="F110" s="7">
        <f t="shared" si="19"/>
        <v>6610.6677043200007</v>
      </c>
      <c r="G110" s="7">
        <f t="shared" si="19"/>
        <v>0</v>
      </c>
      <c r="H110" s="7">
        <f t="shared" si="19"/>
        <v>0</v>
      </c>
      <c r="I110" s="7">
        <f t="shared" si="19"/>
        <v>0</v>
      </c>
      <c r="J110" s="7" t="str">
        <f t="shared" si="19"/>
        <v/>
      </c>
      <c r="K110" s="7">
        <f t="shared" si="19"/>
        <v>28.8</v>
      </c>
      <c r="L110" s="7">
        <f t="shared" si="19"/>
        <v>0</v>
      </c>
      <c r="M110" s="7">
        <f t="shared" si="19"/>
        <v>3731</v>
      </c>
      <c r="N110" s="7">
        <f t="shared" si="19"/>
        <v>0</v>
      </c>
      <c r="O110" s="7">
        <f t="shared" si="19"/>
        <v>977.2650000000001</v>
      </c>
      <c r="P110" s="7">
        <f t="shared" si="19"/>
        <v>1530.1688399999998</v>
      </c>
      <c r="Q110" s="7">
        <f t="shared" si="19"/>
        <v>13710.400000000001</v>
      </c>
      <c r="R110" s="7">
        <f t="shared" si="19"/>
        <v>10.057680000000001</v>
      </c>
      <c r="S110" s="7">
        <f t="shared" si="19"/>
        <v>1447.2999999999997</v>
      </c>
      <c r="T110" s="7">
        <f t="shared" si="19"/>
        <v>0</v>
      </c>
      <c r="U110" s="7">
        <f t="shared" si="19"/>
        <v>0</v>
      </c>
      <c r="V110" s="7" t="str">
        <f t="shared" si="19"/>
        <v/>
      </c>
      <c r="W110" s="7">
        <f t="shared" si="19"/>
        <v>0</v>
      </c>
      <c r="X110" s="7">
        <f t="shared" si="19"/>
        <v>8711.25</v>
      </c>
      <c r="Y110" s="7">
        <f t="shared" si="19"/>
        <v>0</v>
      </c>
      <c r="Z110" s="7">
        <f t="shared" si="19"/>
        <v>115833.5</v>
      </c>
      <c r="AA110" s="7">
        <f>AA$107*AA8/1000</f>
        <v>31.183673469387752</v>
      </c>
      <c r="AB110" s="7">
        <f t="shared" ref="AB110:AB154" si="20">SUM(B110:AA110)</f>
        <v>172326.81319778939</v>
      </c>
      <c r="AD110" s="7">
        <f>2205*AB110/area!G8/2.47</f>
        <v>15.174852238045613</v>
      </c>
    </row>
    <row r="111" spans="1:34" x14ac:dyDescent="0.2">
      <c r="A111">
        <f t="shared" si="18"/>
        <v>1970</v>
      </c>
      <c r="B111" s="7">
        <f t="shared" ref="B111:Z121" si="21">IF(ISNUMBER(B9),B$107*B9/1000,"")</f>
        <v>25663.600000000002</v>
      </c>
      <c r="C111" s="7">
        <f t="shared" si="21"/>
        <v>0</v>
      </c>
      <c r="D111" s="7">
        <f t="shared" si="21"/>
        <v>23.300750000000001</v>
      </c>
      <c r="E111" s="7">
        <f t="shared" si="21"/>
        <v>0</v>
      </c>
      <c r="F111" s="7">
        <f t="shared" si="21"/>
        <v>14345.53325952</v>
      </c>
      <c r="G111" s="7">
        <f t="shared" si="21"/>
        <v>0</v>
      </c>
      <c r="H111" s="7">
        <f t="shared" si="21"/>
        <v>0</v>
      </c>
      <c r="I111" s="7">
        <f t="shared" si="21"/>
        <v>0</v>
      </c>
      <c r="J111" s="7" t="str">
        <f t="shared" si="21"/>
        <v/>
      </c>
      <c r="K111" s="7">
        <f t="shared" si="21"/>
        <v>17.600000000000001</v>
      </c>
      <c r="L111" s="7">
        <f t="shared" si="21"/>
        <v>0</v>
      </c>
      <c r="M111" s="7">
        <f t="shared" si="21"/>
        <v>8486.4</v>
      </c>
      <c r="N111" s="7">
        <f t="shared" si="21"/>
        <v>0</v>
      </c>
      <c r="O111" s="7">
        <f t="shared" si="21"/>
        <v>1309.0050000000001</v>
      </c>
      <c r="P111" s="7">
        <f t="shared" si="21"/>
        <v>1016.3203199999999</v>
      </c>
      <c r="Q111" s="7">
        <f t="shared" si="21"/>
        <v>14520.000000000002</v>
      </c>
      <c r="R111" s="7">
        <f t="shared" si="21"/>
        <v>12.572100000000002</v>
      </c>
      <c r="S111" s="7">
        <f t="shared" si="21"/>
        <v>1871.2399999999998</v>
      </c>
      <c r="T111" s="7">
        <f t="shared" si="21"/>
        <v>0</v>
      </c>
      <c r="U111" s="7">
        <f t="shared" si="21"/>
        <v>0</v>
      </c>
      <c r="V111" s="7" t="str">
        <f t="shared" si="21"/>
        <v/>
      </c>
      <c r="W111" s="7">
        <f t="shared" si="21"/>
        <v>8.73</v>
      </c>
      <c r="X111" s="7">
        <f t="shared" si="21"/>
        <v>14605</v>
      </c>
      <c r="Y111" s="7">
        <f t="shared" si="21"/>
        <v>0</v>
      </c>
      <c r="Z111" s="7">
        <f t="shared" si="21"/>
        <v>54292.5</v>
      </c>
      <c r="AA111" s="7">
        <f t="shared" ref="AA111:AA154" si="22">AA$107*AA9/1000</f>
        <v>48.979591836734691</v>
      </c>
      <c r="AB111" s="7">
        <f t="shared" si="20"/>
        <v>136220.78102135676</v>
      </c>
      <c r="AD111" s="7">
        <f>2205*AB111/area!G9/2.47</f>
        <v>15.546541510357999</v>
      </c>
    </row>
    <row r="112" spans="1:34" x14ac:dyDescent="0.2">
      <c r="A112">
        <f t="shared" si="18"/>
        <v>1971</v>
      </c>
      <c r="B112" s="7">
        <f t="shared" si="21"/>
        <v>45542.100000000006</v>
      </c>
      <c r="C112" s="7">
        <f t="shared" si="21"/>
        <v>0</v>
      </c>
      <c r="D112" s="7">
        <f t="shared" si="21"/>
        <v>10.957650000000001</v>
      </c>
      <c r="E112" s="7">
        <f t="shared" si="21"/>
        <v>0</v>
      </c>
      <c r="F112" s="7">
        <f t="shared" si="21"/>
        <v>18523.641796479998</v>
      </c>
      <c r="G112" s="7">
        <f t="shared" si="21"/>
        <v>0</v>
      </c>
      <c r="H112" s="7">
        <f t="shared" si="21"/>
        <v>0</v>
      </c>
      <c r="I112" s="7">
        <f t="shared" si="21"/>
        <v>0</v>
      </c>
      <c r="J112" s="7" t="str">
        <f t="shared" si="21"/>
        <v/>
      </c>
      <c r="K112" s="7">
        <f t="shared" si="21"/>
        <v>11.2</v>
      </c>
      <c r="L112" s="7">
        <f t="shared" si="21"/>
        <v>0</v>
      </c>
      <c r="M112" s="7">
        <f t="shared" si="21"/>
        <v>4260.1000000000004</v>
      </c>
      <c r="N112" s="7">
        <f t="shared" si="21"/>
        <v>0</v>
      </c>
      <c r="O112" s="7">
        <f t="shared" si="21"/>
        <v>1605.6900000000003</v>
      </c>
      <c r="P112" s="7">
        <f t="shared" si="21"/>
        <v>1241.9585999999999</v>
      </c>
      <c r="Q112" s="7">
        <f t="shared" si="21"/>
        <v>15065.600000000002</v>
      </c>
      <c r="R112" s="7">
        <f t="shared" si="21"/>
        <v>38.973510000000005</v>
      </c>
      <c r="S112" s="7">
        <f t="shared" si="21"/>
        <v>2338.64</v>
      </c>
      <c r="T112" s="7">
        <f t="shared" si="21"/>
        <v>0</v>
      </c>
      <c r="U112" s="7">
        <f t="shared" si="21"/>
        <v>0</v>
      </c>
      <c r="V112" s="7" t="str">
        <f t="shared" si="21"/>
        <v/>
      </c>
      <c r="W112" s="7">
        <f t="shared" si="21"/>
        <v>202.72999999999996</v>
      </c>
      <c r="X112" s="7">
        <f t="shared" si="21"/>
        <v>13041</v>
      </c>
      <c r="Y112" s="7">
        <f t="shared" si="21"/>
        <v>0</v>
      </c>
      <c r="Z112" s="7">
        <f t="shared" si="21"/>
        <v>89195.5</v>
      </c>
      <c r="AA112" s="7">
        <f t="shared" si="22"/>
        <v>17.959183673469386</v>
      </c>
      <c r="AB112" s="7">
        <f t="shared" si="20"/>
        <v>191096.05074015344</v>
      </c>
      <c r="AD112" s="7">
        <f>2205*AB112/area!G10/2.47</f>
        <v>15.76196130945482</v>
      </c>
    </row>
    <row r="113" spans="1:30" x14ac:dyDescent="0.2">
      <c r="A113">
        <f t="shared" si="18"/>
        <v>1972</v>
      </c>
      <c r="B113" s="7">
        <f t="shared" si="21"/>
        <v>31988.200000000004</v>
      </c>
      <c r="C113" s="7">
        <f t="shared" si="21"/>
        <v>0</v>
      </c>
      <c r="D113" s="7">
        <f t="shared" si="21"/>
        <v>3.5266000000000002</v>
      </c>
      <c r="E113" s="7">
        <f t="shared" si="21"/>
        <v>0</v>
      </c>
      <c r="F113" s="7">
        <f t="shared" si="21"/>
        <v>9007.9956000000002</v>
      </c>
      <c r="G113" s="7">
        <f t="shared" si="21"/>
        <v>0</v>
      </c>
      <c r="H113" s="7">
        <f t="shared" si="21"/>
        <v>0</v>
      </c>
      <c r="I113" s="7">
        <f t="shared" si="21"/>
        <v>0</v>
      </c>
      <c r="J113" s="7" t="str">
        <f t="shared" si="21"/>
        <v/>
      </c>
      <c r="K113" s="7">
        <f t="shared" si="21"/>
        <v>0</v>
      </c>
      <c r="L113" s="7">
        <f t="shared" si="21"/>
        <v>0</v>
      </c>
      <c r="M113" s="7">
        <f t="shared" si="21"/>
        <v>2971.8</v>
      </c>
      <c r="N113" s="7">
        <f t="shared" si="21"/>
        <v>0</v>
      </c>
      <c r="O113" s="7">
        <f t="shared" si="21"/>
        <v>1570.6350000000002</v>
      </c>
      <c r="P113" s="7">
        <f t="shared" si="21"/>
        <v>989.77463999999986</v>
      </c>
      <c r="Q113" s="7">
        <f t="shared" si="21"/>
        <v>10718.4</v>
      </c>
      <c r="R113" s="7">
        <f t="shared" si="21"/>
        <v>22.629780000000004</v>
      </c>
      <c r="S113" s="7">
        <f t="shared" si="21"/>
        <v>1044.6799999999998</v>
      </c>
      <c r="T113" s="7">
        <f t="shared" si="21"/>
        <v>0</v>
      </c>
      <c r="U113" s="7">
        <f t="shared" si="21"/>
        <v>0</v>
      </c>
      <c r="V113" s="7" t="str">
        <f t="shared" si="21"/>
        <v/>
      </c>
      <c r="W113" s="7">
        <f t="shared" si="21"/>
        <v>65.959999999999994</v>
      </c>
      <c r="X113" s="7">
        <f t="shared" si="21"/>
        <v>13041</v>
      </c>
      <c r="Y113" s="7">
        <f t="shared" si="21"/>
        <v>0</v>
      </c>
      <c r="Z113" s="7">
        <f t="shared" si="21"/>
        <v>84284</v>
      </c>
      <c r="AA113" s="7">
        <f t="shared" si="22"/>
        <v>25.85034013605442</v>
      </c>
      <c r="AB113" s="7">
        <f t="shared" si="20"/>
        <v>155734.4519601361</v>
      </c>
      <c r="AD113" s="7">
        <f>2205*AB113/area!G11/2.47</f>
        <v>13.844168096060649</v>
      </c>
    </row>
    <row r="114" spans="1:30" x14ac:dyDescent="0.2">
      <c r="A114">
        <f t="shared" si="18"/>
        <v>1973</v>
      </c>
      <c r="B114" s="7">
        <f t="shared" si="21"/>
        <v>29639.300000000003</v>
      </c>
      <c r="C114" s="7">
        <f t="shared" si="21"/>
        <v>0</v>
      </c>
      <c r="D114" s="7">
        <f t="shared" si="21"/>
        <v>2.7709000000000001</v>
      </c>
      <c r="E114" s="7">
        <f t="shared" si="21"/>
        <v>0</v>
      </c>
      <c r="F114" s="7">
        <f t="shared" si="21"/>
        <v>8716.5368979199993</v>
      </c>
      <c r="G114" s="7">
        <f t="shared" si="21"/>
        <v>0</v>
      </c>
      <c r="H114" s="7">
        <f t="shared" si="21"/>
        <v>0</v>
      </c>
      <c r="I114" s="7">
        <f t="shared" si="21"/>
        <v>0</v>
      </c>
      <c r="J114" s="7" t="str">
        <f t="shared" si="21"/>
        <v/>
      </c>
      <c r="K114" s="7">
        <f t="shared" si="21"/>
        <v>0</v>
      </c>
      <c r="L114" s="7">
        <f t="shared" si="21"/>
        <v>0</v>
      </c>
      <c r="M114" s="7">
        <f t="shared" si="21"/>
        <v>2939.3</v>
      </c>
      <c r="N114" s="7">
        <f t="shared" si="21"/>
        <v>0</v>
      </c>
      <c r="O114" s="7">
        <f t="shared" si="21"/>
        <v>1535.5800000000002</v>
      </c>
      <c r="P114" s="7">
        <f t="shared" si="21"/>
        <v>1547.2339199999999</v>
      </c>
      <c r="Q114" s="7">
        <f t="shared" si="21"/>
        <v>13437.600000000002</v>
      </c>
      <c r="R114" s="7">
        <f t="shared" si="21"/>
        <v>20.953500000000005</v>
      </c>
      <c r="S114" s="7">
        <f t="shared" si="21"/>
        <v>1025.82</v>
      </c>
      <c r="T114" s="7">
        <f t="shared" si="21"/>
        <v>0</v>
      </c>
      <c r="U114" s="7">
        <f t="shared" si="21"/>
        <v>0</v>
      </c>
      <c r="V114" s="7" t="str">
        <f t="shared" si="21"/>
        <v/>
      </c>
      <c r="W114" s="7">
        <f t="shared" si="21"/>
        <v>8.73</v>
      </c>
      <c r="X114" s="7">
        <f t="shared" si="21"/>
        <v>15128.25</v>
      </c>
      <c r="Y114" s="7">
        <f t="shared" si="21"/>
        <v>0</v>
      </c>
      <c r="Z114" s="7">
        <f t="shared" si="21"/>
        <v>95655.5</v>
      </c>
      <c r="AA114" s="7">
        <f t="shared" si="22"/>
        <v>31.564625850340132</v>
      </c>
      <c r="AB114" s="7">
        <f t="shared" si="20"/>
        <v>169689.13984377033</v>
      </c>
      <c r="AD114" s="7">
        <f>2205*AB114/area!G12/2.47</f>
        <v>14.229540982785554</v>
      </c>
    </row>
    <row r="115" spans="1:30" x14ac:dyDescent="0.2">
      <c r="A115">
        <f t="shared" si="18"/>
        <v>1974</v>
      </c>
      <c r="B115" s="7">
        <f t="shared" si="21"/>
        <v>24219.400000000005</v>
      </c>
      <c r="C115" s="7">
        <f t="shared" si="21"/>
        <v>0</v>
      </c>
      <c r="D115" s="7">
        <f t="shared" si="21"/>
        <v>0</v>
      </c>
      <c r="E115" s="7">
        <f t="shared" si="21"/>
        <v>0</v>
      </c>
      <c r="F115" s="7">
        <f t="shared" si="21"/>
        <v>8426.6796172800005</v>
      </c>
      <c r="G115" s="7">
        <f t="shared" si="21"/>
        <v>0</v>
      </c>
      <c r="H115" s="7">
        <f t="shared" si="21"/>
        <v>0</v>
      </c>
      <c r="I115" s="7">
        <f t="shared" si="21"/>
        <v>0</v>
      </c>
      <c r="J115" s="7" t="str">
        <f t="shared" si="21"/>
        <v/>
      </c>
      <c r="K115" s="7">
        <f t="shared" si="21"/>
        <v>0</v>
      </c>
      <c r="L115" s="7">
        <f t="shared" si="21"/>
        <v>0</v>
      </c>
      <c r="M115" s="7">
        <f t="shared" si="21"/>
        <v>1552.2</v>
      </c>
      <c r="N115" s="7">
        <f t="shared" si="21"/>
        <v>0</v>
      </c>
      <c r="O115" s="7">
        <f t="shared" si="21"/>
        <v>1116.6300000000001</v>
      </c>
      <c r="P115" s="7">
        <f t="shared" si="21"/>
        <v>1289.3616</v>
      </c>
      <c r="Q115" s="7">
        <f t="shared" si="21"/>
        <v>10181.6</v>
      </c>
      <c r="R115" s="7">
        <f t="shared" si="21"/>
        <v>31.849320000000002</v>
      </c>
      <c r="S115" s="7">
        <f t="shared" si="21"/>
        <v>1441.5599999999997</v>
      </c>
      <c r="T115" s="7">
        <f t="shared" si="21"/>
        <v>0</v>
      </c>
      <c r="U115" s="7">
        <f t="shared" si="21"/>
        <v>0</v>
      </c>
      <c r="V115" s="7" t="str">
        <f t="shared" si="21"/>
        <v/>
      </c>
      <c r="W115" s="7">
        <f t="shared" si="21"/>
        <v>0</v>
      </c>
      <c r="X115" s="7">
        <f t="shared" si="21"/>
        <v>16692.25</v>
      </c>
      <c r="Y115" s="7">
        <f t="shared" si="21"/>
        <v>0</v>
      </c>
      <c r="Z115" s="7">
        <f t="shared" si="21"/>
        <v>78593.5</v>
      </c>
      <c r="AA115" s="7">
        <f t="shared" si="22"/>
        <v>20.680272108843536</v>
      </c>
      <c r="AB115" s="7">
        <f t="shared" si="20"/>
        <v>143565.71080938884</v>
      </c>
      <c r="AD115" s="7">
        <f>2205*AB115/area!G13/2.47</f>
        <v>12.486386209780679</v>
      </c>
    </row>
    <row r="116" spans="1:30" x14ac:dyDescent="0.2">
      <c r="A116">
        <f t="shared" si="18"/>
        <v>1975</v>
      </c>
      <c r="B116" s="7">
        <f t="shared" si="21"/>
        <v>23489.000000000004</v>
      </c>
      <c r="C116" s="7">
        <f t="shared" si="21"/>
        <v>0</v>
      </c>
      <c r="D116" s="7">
        <f t="shared" si="21"/>
        <v>0</v>
      </c>
      <c r="E116" s="7">
        <f t="shared" si="21"/>
        <v>0</v>
      </c>
      <c r="F116" s="7">
        <f t="shared" si="21"/>
        <v>13437.52730304</v>
      </c>
      <c r="G116" s="7">
        <f t="shared" si="21"/>
        <v>0</v>
      </c>
      <c r="H116" s="7">
        <f t="shared" si="21"/>
        <v>0</v>
      </c>
      <c r="I116" s="7">
        <f t="shared" si="21"/>
        <v>0</v>
      </c>
      <c r="J116" s="7" t="str">
        <f t="shared" si="21"/>
        <v/>
      </c>
      <c r="K116" s="7">
        <f t="shared" si="21"/>
        <v>0</v>
      </c>
      <c r="L116" s="7">
        <f t="shared" si="21"/>
        <v>0</v>
      </c>
      <c r="M116" s="7">
        <f t="shared" si="21"/>
        <v>1948.7</v>
      </c>
      <c r="N116" s="7">
        <f t="shared" si="21"/>
        <v>0</v>
      </c>
      <c r="O116" s="7">
        <f t="shared" si="21"/>
        <v>1203.8399999999999</v>
      </c>
      <c r="P116" s="7">
        <f t="shared" si="21"/>
        <v>430.41923999999995</v>
      </c>
      <c r="Q116" s="7">
        <f t="shared" si="21"/>
        <v>11668.800000000001</v>
      </c>
      <c r="R116" s="7">
        <f t="shared" si="21"/>
        <v>82.137720000000016</v>
      </c>
      <c r="S116" s="7">
        <f t="shared" si="21"/>
        <v>1562.9199999999998</v>
      </c>
      <c r="T116" s="7">
        <f t="shared" si="21"/>
        <v>0</v>
      </c>
      <c r="U116" s="7">
        <f t="shared" si="21"/>
        <v>0</v>
      </c>
      <c r="V116" s="7" t="str">
        <f t="shared" si="21"/>
        <v/>
      </c>
      <c r="W116" s="7">
        <f t="shared" si="21"/>
        <v>0</v>
      </c>
      <c r="X116" s="7">
        <f t="shared" si="21"/>
        <v>17733</v>
      </c>
      <c r="Y116" s="7">
        <f t="shared" si="21"/>
        <v>0</v>
      </c>
      <c r="Z116" s="7">
        <f t="shared" si="21"/>
        <v>100063.5</v>
      </c>
      <c r="AA116" s="7">
        <f t="shared" si="22"/>
        <v>28.571428571428569</v>
      </c>
      <c r="AB116" s="7">
        <f t="shared" si="20"/>
        <v>171648.41569161142</v>
      </c>
      <c r="AD116" s="7">
        <f>2205*AB116/area!G14/2.47</f>
        <v>14.794068311933451</v>
      </c>
    </row>
    <row r="117" spans="1:30" x14ac:dyDescent="0.2">
      <c r="A117">
        <f t="shared" si="18"/>
        <v>1976</v>
      </c>
      <c r="B117" s="7">
        <f t="shared" si="21"/>
        <v>24576.300000000003</v>
      </c>
      <c r="C117" s="7">
        <f t="shared" si="21"/>
        <v>0</v>
      </c>
      <c r="D117" s="7">
        <f t="shared" si="21"/>
        <v>0</v>
      </c>
      <c r="E117" s="7">
        <f t="shared" si="21"/>
        <v>0</v>
      </c>
      <c r="F117" s="7">
        <f t="shared" si="21"/>
        <v>6210.3123443200002</v>
      </c>
      <c r="G117" s="7">
        <f t="shared" si="21"/>
        <v>0</v>
      </c>
      <c r="H117" s="7">
        <f t="shared" si="21"/>
        <v>0</v>
      </c>
      <c r="I117" s="7">
        <f t="shared" si="21"/>
        <v>0</v>
      </c>
      <c r="J117" s="7" t="str">
        <f t="shared" si="21"/>
        <v/>
      </c>
      <c r="K117" s="7">
        <f t="shared" si="21"/>
        <v>0</v>
      </c>
      <c r="L117" s="7">
        <f t="shared" si="21"/>
        <v>0</v>
      </c>
      <c r="M117" s="7">
        <f t="shared" si="21"/>
        <v>1123.2</v>
      </c>
      <c r="N117" s="7">
        <f t="shared" si="21"/>
        <v>0</v>
      </c>
      <c r="O117" s="7">
        <f t="shared" si="21"/>
        <v>960.16500000000008</v>
      </c>
      <c r="P117" s="7">
        <f t="shared" si="21"/>
        <v>362.15891999999997</v>
      </c>
      <c r="Q117" s="7">
        <f t="shared" si="21"/>
        <v>12214.400000000001</v>
      </c>
      <c r="R117" s="7">
        <f t="shared" si="21"/>
        <v>86.747489999999999</v>
      </c>
      <c r="S117" s="7">
        <f t="shared" si="21"/>
        <v>1477.6399999999999</v>
      </c>
      <c r="T117" s="7">
        <f t="shared" si="21"/>
        <v>0</v>
      </c>
      <c r="U117" s="7">
        <f t="shared" si="21"/>
        <v>0</v>
      </c>
      <c r="V117" s="7" t="str">
        <f t="shared" si="21"/>
        <v/>
      </c>
      <c r="W117" s="7">
        <f t="shared" si="21"/>
        <v>0</v>
      </c>
      <c r="X117" s="7">
        <f t="shared" si="21"/>
        <v>17733</v>
      </c>
      <c r="Y117" s="7">
        <f t="shared" si="21"/>
        <v>0</v>
      </c>
      <c r="Z117" s="7">
        <f t="shared" si="21"/>
        <v>142462</v>
      </c>
      <c r="AA117" s="7">
        <f t="shared" si="22"/>
        <v>23.945578231292515</v>
      </c>
      <c r="AB117" s="7">
        <f t="shared" si="20"/>
        <v>207229.86933255132</v>
      </c>
      <c r="AD117" s="7">
        <f>2205*AB117/area!G15/2.47</f>
        <v>17.684402942030864</v>
      </c>
    </row>
    <row r="118" spans="1:30" x14ac:dyDescent="0.2">
      <c r="A118">
        <f t="shared" si="18"/>
        <v>1977</v>
      </c>
      <c r="B118" s="7">
        <f t="shared" si="21"/>
        <v>30900.900000000005</v>
      </c>
      <c r="C118" s="7">
        <f t="shared" si="21"/>
        <v>0</v>
      </c>
      <c r="D118" s="7">
        <f t="shared" si="21"/>
        <v>0</v>
      </c>
      <c r="E118" s="7">
        <f t="shared" si="21"/>
        <v>0</v>
      </c>
      <c r="F118" s="7">
        <f t="shared" si="21"/>
        <v>13437.52730304</v>
      </c>
      <c r="G118" s="7">
        <f t="shared" si="21"/>
        <v>0</v>
      </c>
      <c r="H118" s="7">
        <f t="shared" si="21"/>
        <v>0</v>
      </c>
      <c r="I118" s="7">
        <f t="shared" si="21"/>
        <v>0</v>
      </c>
      <c r="J118" s="7" t="str">
        <f t="shared" si="21"/>
        <v/>
      </c>
      <c r="K118" s="7">
        <f t="shared" si="21"/>
        <v>0</v>
      </c>
      <c r="L118" s="7">
        <f t="shared" si="21"/>
        <v>0</v>
      </c>
      <c r="M118" s="7">
        <f t="shared" si="21"/>
        <v>3533.4</v>
      </c>
      <c r="N118" s="7">
        <f t="shared" si="21"/>
        <v>0</v>
      </c>
      <c r="O118" s="7">
        <f t="shared" si="21"/>
        <v>732.73500000000013</v>
      </c>
      <c r="P118" s="7">
        <f t="shared" si="21"/>
        <v>902.55311999999992</v>
      </c>
      <c r="Q118" s="7">
        <f t="shared" si="21"/>
        <v>10859.2</v>
      </c>
      <c r="R118" s="7">
        <f t="shared" si="21"/>
        <v>107.28192000000001</v>
      </c>
      <c r="S118" s="7">
        <f t="shared" si="21"/>
        <v>1246.4000000000001</v>
      </c>
      <c r="T118" s="7">
        <f t="shared" si="21"/>
        <v>0</v>
      </c>
      <c r="U118" s="7">
        <f t="shared" si="21"/>
        <v>0</v>
      </c>
      <c r="V118" s="7" t="str">
        <f t="shared" si="21"/>
        <v/>
      </c>
      <c r="W118" s="7">
        <f t="shared" si="21"/>
        <v>15.519999999999998</v>
      </c>
      <c r="X118" s="7">
        <f t="shared" si="21"/>
        <v>15651.5</v>
      </c>
      <c r="Y118" s="7">
        <f t="shared" si="21"/>
        <v>0</v>
      </c>
      <c r="Z118" s="7">
        <f t="shared" si="21"/>
        <v>122037</v>
      </c>
      <c r="AA118" s="7">
        <f t="shared" si="22"/>
        <v>25.523809523809522</v>
      </c>
      <c r="AB118" s="7">
        <f t="shared" si="20"/>
        <v>199449.54115256382</v>
      </c>
      <c r="AD118" s="7">
        <f>2205*AB118/area!G16/2.47</f>
        <v>16.775009654706437</v>
      </c>
    </row>
    <row r="119" spans="1:30" x14ac:dyDescent="0.2">
      <c r="A119">
        <f t="shared" si="18"/>
        <v>1978</v>
      </c>
      <c r="B119" s="7">
        <f t="shared" si="21"/>
        <v>24219.400000000005</v>
      </c>
      <c r="C119" s="7">
        <f t="shared" si="21"/>
        <v>0</v>
      </c>
      <c r="D119" s="7">
        <f t="shared" si="21"/>
        <v>0</v>
      </c>
      <c r="E119" s="7">
        <f t="shared" si="21"/>
        <v>0</v>
      </c>
      <c r="F119" s="7">
        <f t="shared" si="21"/>
        <v>23244.632201600001</v>
      </c>
      <c r="G119" s="7">
        <f t="shared" si="21"/>
        <v>0</v>
      </c>
      <c r="H119" s="7">
        <f t="shared" si="21"/>
        <v>0</v>
      </c>
      <c r="I119" s="7">
        <f t="shared" si="21"/>
        <v>0</v>
      </c>
      <c r="J119" s="7" t="str">
        <f t="shared" si="21"/>
        <v/>
      </c>
      <c r="K119" s="7">
        <f t="shared" si="21"/>
        <v>0</v>
      </c>
      <c r="L119" s="7">
        <f t="shared" si="21"/>
        <v>0</v>
      </c>
      <c r="M119" s="7">
        <f t="shared" si="21"/>
        <v>2641.6</v>
      </c>
      <c r="N119" s="7">
        <f t="shared" si="21"/>
        <v>0</v>
      </c>
      <c r="O119" s="7">
        <f t="shared" si="21"/>
        <v>610.47</v>
      </c>
      <c r="P119" s="7">
        <f t="shared" si="21"/>
        <v>953.74835999999982</v>
      </c>
      <c r="Q119" s="7">
        <f t="shared" si="21"/>
        <v>8280.8000000000011</v>
      </c>
      <c r="R119" s="7">
        <f t="shared" si="21"/>
        <v>182.29545000000002</v>
      </c>
      <c r="S119" s="7">
        <f t="shared" si="21"/>
        <v>1939.2999999999997</v>
      </c>
      <c r="T119" s="7">
        <f t="shared" si="21"/>
        <v>0</v>
      </c>
      <c r="U119" s="7">
        <f t="shared" si="21"/>
        <v>0</v>
      </c>
      <c r="V119" s="7" t="str">
        <f t="shared" si="21"/>
        <v/>
      </c>
      <c r="W119" s="7">
        <f t="shared" si="21"/>
        <v>48.5</v>
      </c>
      <c r="X119" s="7">
        <f t="shared" si="21"/>
        <v>19820.25</v>
      </c>
      <c r="Y119" s="7">
        <f t="shared" si="21"/>
        <v>0</v>
      </c>
      <c r="Z119" s="7">
        <f t="shared" si="21"/>
        <v>129266.5</v>
      </c>
      <c r="AA119" s="7">
        <f t="shared" si="22"/>
        <v>23.07482993197279</v>
      </c>
      <c r="AB119" s="7">
        <f t="shared" si="20"/>
        <v>211230.570841532</v>
      </c>
      <c r="AD119" s="7">
        <f>2205*AB119/area!G17/2.47</f>
        <v>17.036764607528198</v>
      </c>
    </row>
    <row r="120" spans="1:30" x14ac:dyDescent="0.2">
      <c r="A120">
        <f t="shared" si="18"/>
        <v>1979</v>
      </c>
      <c r="B120" s="7">
        <f t="shared" si="21"/>
        <v>16268.000000000002</v>
      </c>
      <c r="C120" s="7">
        <f t="shared" si="21"/>
        <v>0</v>
      </c>
      <c r="D120" s="7">
        <f t="shared" si="21"/>
        <v>0</v>
      </c>
      <c r="E120" s="7">
        <f t="shared" si="21"/>
        <v>0</v>
      </c>
      <c r="F120" s="7">
        <f t="shared" si="21"/>
        <v>20520.614332159999</v>
      </c>
      <c r="G120" s="7">
        <f t="shared" si="21"/>
        <v>0</v>
      </c>
      <c r="H120" s="7">
        <f t="shared" si="21"/>
        <v>0</v>
      </c>
      <c r="I120" s="7">
        <f t="shared" si="21"/>
        <v>0</v>
      </c>
      <c r="J120" s="7" t="str">
        <f t="shared" si="21"/>
        <v/>
      </c>
      <c r="K120" s="7">
        <f t="shared" si="21"/>
        <v>0</v>
      </c>
      <c r="L120" s="7">
        <f t="shared" si="21"/>
        <v>0</v>
      </c>
      <c r="M120" s="7">
        <f t="shared" si="21"/>
        <v>3368.3</v>
      </c>
      <c r="N120" s="7">
        <f t="shared" si="21"/>
        <v>0</v>
      </c>
      <c r="O120" s="7">
        <f t="shared" si="21"/>
        <v>576.27</v>
      </c>
      <c r="P120" s="7">
        <f t="shared" si="21"/>
        <v>508.16015999999996</v>
      </c>
      <c r="Q120" s="7">
        <f t="shared" si="21"/>
        <v>5561.6</v>
      </c>
      <c r="R120" s="7">
        <f t="shared" si="21"/>
        <v>159.66567000000001</v>
      </c>
      <c r="S120" s="7">
        <f t="shared" si="21"/>
        <v>1670.3399999999997</v>
      </c>
      <c r="T120" s="7">
        <f t="shared" si="21"/>
        <v>0</v>
      </c>
      <c r="U120" s="7">
        <f t="shared" si="21"/>
        <v>0</v>
      </c>
      <c r="V120" s="7" t="str">
        <f t="shared" si="21"/>
        <v/>
      </c>
      <c r="W120" s="7">
        <f t="shared" si="21"/>
        <v>88.27</v>
      </c>
      <c r="X120" s="7">
        <f t="shared" si="21"/>
        <v>15651.5</v>
      </c>
      <c r="Y120" s="7">
        <f t="shared" si="21"/>
        <v>0</v>
      </c>
      <c r="Z120" s="7">
        <f t="shared" si="21"/>
        <v>96957</v>
      </c>
      <c r="AA120" s="7">
        <f t="shared" si="22"/>
        <v>22.258503401360542</v>
      </c>
      <c r="AB120" s="7">
        <f t="shared" si="20"/>
        <v>161351.97866556136</v>
      </c>
      <c r="AD120" s="7">
        <f>2205*AB120/area!G18/2.47</f>
        <v>12.98966191945471</v>
      </c>
    </row>
    <row r="121" spans="1:30" x14ac:dyDescent="0.2">
      <c r="A121">
        <f t="shared" si="18"/>
        <v>1980</v>
      </c>
      <c r="B121" s="7">
        <f t="shared" si="21"/>
        <v>23132.100000000002</v>
      </c>
      <c r="C121" s="7">
        <f t="shared" si="21"/>
        <v>0</v>
      </c>
      <c r="D121" s="7">
        <f t="shared" si="21"/>
        <v>0</v>
      </c>
      <c r="E121" s="7">
        <f t="shared" si="21"/>
        <v>0</v>
      </c>
      <c r="F121" s="7">
        <f t="shared" si="21"/>
        <v>15980.58454976</v>
      </c>
      <c r="G121" s="7">
        <f t="shared" ref="G121:Z121" si="23">IF(ISNUMBER(G19),G$107*G19/1000,"")</f>
        <v>0</v>
      </c>
      <c r="H121" s="7">
        <f t="shared" si="23"/>
        <v>0</v>
      </c>
      <c r="I121" s="7">
        <f t="shared" si="23"/>
        <v>0</v>
      </c>
      <c r="J121" s="7" t="str">
        <f t="shared" si="23"/>
        <v/>
      </c>
      <c r="K121" s="7">
        <f t="shared" si="23"/>
        <v>0</v>
      </c>
      <c r="L121" s="7">
        <f t="shared" si="23"/>
        <v>0</v>
      </c>
      <c r="M121" s="7">
        <f t="shared" si="23"/>
        <v>1914.9</v>
      </c>
      <c r="N121" s="7">
        <f t="shared" si="23"/>
        <v>0</v>
      </c>
      <c r="O121" s="7">
        <f t="shared" si="23"/>
        <v>645.52499999999998</v>
      </c>
      <c r="P121" s="7">
        <f t="shared" si="23"/>
        <v>929.09879999999998</v>
      </c>
      <c r="Q121" s="7">
        <f t="shared" si="23"/>
        <v>5429.6</v>
      </c>
      <c r="R121" s="7">
        <f t="shared" si="23"/>
        <v>159.66567000000001</v>
      </c>
      <c r="S121" s="7">
        <f t="shared" si="23"/>
        <v>888.87999999999988</v>
      </c>
      <c r="T121" s="7">
        <f t="shared" si="23"/>
        <v>0</v>
      </c>
      <c r="U121" s="7">
        <f t="shared" si="23"/>
        <v>0</v>
      </c>
      <c r="V121" s="7" t="str">
        <f t="shared" si="23"/>
        <v/>
      </c>
      <c r="W121" s="7">
        <f t="shared" si="23"/>
        <v>70.81</v>
      </c>
      <c r="X121" s="7">
        <f t="shared" si="23"/>
        <v>7302.5</v>
      </c>
      <c r="Y121" s="7">
        <f t="shared" si="23"/>
        <v>0</v>
      </c>
      <c r="Z121" s="7">
        <f t="shared" si="23"/>
        <v>103930</v>
      </c>
      <c r="AA121" s="7">
        <f t="shared" si="22"/>
        <v>23.782312925170071</v>
      </c>
      <c r="AB121" s="7">
        <f t="shared" si="20"/>
        <v>160407.44633268518</v>
      </c>
      <c r="AD121" s="7">
        <f>2205*AB121/area!G19/2.47</f>
        <v>13.297426921095875</v>
      </c>
    </row>
    <row r="122" spans="1:30" x14ac:dyDescent="0.2">
      <c r="A122">
        <f t="shared" si="18"/>
        <v>1981</v>
      </c>
      <c r="B122" s="7">
        <f t="shared" ref="B122:Z132" si="24">IF(ISNUMBER(B20),B$107*B20/1000,"")</f>
        <v>27647.300000000003</v>
      </c>
      <c r="C122" s="7">
        <f t="shared" si="24"/>
        <v>0</v>
      </c>
      <c r="D122" s="7">
        <f t="shared" si="24"/>
        <v>0</v>
      </c>
      <c r="E122" s="7">
        <f t="shared" si="24"/>
        <v>0</v>
      </c>
      <c r="F122" s="7">
        <f t="shared" si="24"/>
        <v>12167.600101120001</v>
      </c>
      <c r="G122" s="7">
        <f t="shared" si="24"/>
        <v>0</v>
      </c>
      <c r="H122" s="7">
        <f t="shared" si="24"/>
        <v>0</v>
      </c>
      <c r="I122" s="7">
        <f t="shared" si="24"/>
        <v>0</v>
      </c>
      <c r="J122" s="7" t="str">
        <f t="shared" si="24"/>
        <v/>
      </c>
      <c r="K122" s="7">
        <f t="shared" si="24"/>
        <v>0</v>
      </c>
      <c r="L122" s="7">
        <f t="shared" si="24"/>
        <v>0</v>
      </c>
      <c r="M122" s="7">
        <f t="shared" si="24"/>
        <v>1948.7</v>
      </c>
      <c r="N122" s="7">
        <f t="shared" si="24"/>
        <v>393.49298999999996</v>
      </c>
      <c r="O122" s="7">
        <f t="shared" si="24"/>
        <v>471.10500000000008</v>
      </c>
      <c r="P122" s="7">
        <f t="shared" si="24"/>
        <v>1031.48928</v>
      </c>
      <c r="Q122" s="7">
        <f t="shared" si="24"/>
        <v>7189.6000000000013</v>
      </c>
      <c r="R122" s="7">
        <f t="shared" si="24"/>
        <v>184.39080000000001</v>
      </c>
      <c r="S122" s="7">
        <f t="shared" si="24"/>
        <v>2706.8199999999997</v>
      </c>
      <c r="T122" s="7">
        <f t="shared" si="24"/>
        <v>0</v>
      </c>
      <c r="U122" s="7">
        <f t="shared" si="24"/>
        <v>0</v>
      </c>
      <c r="V122" s="7" t="str">
        <f t="shared" si="24"/>
        <v/>
      </c>
      <c r="W122" s="7">
        <f t="shared" si="24"/>
        <v>62.079999999999991</v>
      </c>
      <c r="X122" s="7">
        <f t="shared" si="24"/>
        <v>10953.75</v>
      </c>
      <c r="Y122" s="7">
        <f t="shared" si="24"/>
        <v>0</v>
      </c>
      <c r="Z122" s="7">
        <f t="shared" si="24"/>
        <v>135736</v>
      </c>
      <c r="AA122" s="7">
        <f t="shared" si="22"/>
        <v>21.115646258503403</v>
      </c>
      <c r="AB122" s="7">
        <f t="shared" si="20"/>
        <v>200513.44381737849</v>
      </c>
      <c r="AD122" s="7">
        <f>2205*AB122/area!G20/2.47</f>
        <v>15.580315348598475</v>
      </c>
    </row>
    <row r="123" spans="1:30" x14ac:dyDescent="0.2">
      <c r="A123">
        <f t="shared" si="18"/>
        <v>1982</v>
      </c>
      <c r="B123" s="7">
        <f t="shared" si="24"/>
        <v>30178.800000000003</v>
      </c>
      <c r="C123" s="7">
        <f t="shared" si="24"/>
        <v>0</v>
      </c>
      <c r="D123" s="7">
        <f t="shared" si="24"/>
        <v>0</v>
      </c>
      <c r="E123" s="7">
        <f t="shared" si="24"/>
        <v>0</v>
      </c>
      <c r="F123" s="7">
        <f t="shared" si="24"/>
        <v>12712.083390720001</v>
      </c>
      <c r="G123" s="7">
        <f t="shared" si="24"/>
        <v>0</v>
      </c>
      <c r="H123" s="7">
        <f t="shared" si="24"/>
        <v>0</v>
      </c>
      <c r="I123" s="7">
        <f t="shared" si="24"/>
        <v>0</v>
      </c>
      <c r="J123" s="7" t="str">
        <f t="shared" si="24"/>
        <v/>
      </c>
      <c r="K123" s="7">
        <f t="shared" si="24"/>
        <v>0</v>
      </c>
      <c r="L123" s="7">
        <f t="shared" si="24"/>
        <v>0</v>
      </c>
      <c r="M123" s="7">
        <f t="shared" si="24"/>
        <v>3038.1</v>
      </c>
      <c r="N123" s="7">
        <f t="shared" si="24"/>
        <v>702.29719999999998</v>
      </c>
      <c r="O123" s="7">
        <f t="shared" si="24"/>
        <v>523.2600000000001</v>
      </c>
      <c r="P123" s="7">
        <f t="shared" si="24"/>
        <v>731.90231999999992</v>
      </c>
      <c r="Q123" s="7">
        <f t="shared" si="24"/>
        <v>8412.7999999999993</v>
      </c>
      <c r="R123" s="7">
        <f t="shared" si="24"/>
        <v>502.04586000000006</v>
      </c>
      <c r="S123" s="7">
        <f t="shared" si="24"/>
        <v>3203.7399999999993</v>
      </c>
      <c r="T123" s="7">
        <f t="shared" si="24"/>
        <v>0</v>
      </c>
      <c r="U123" s="7">
        <f t="shared" si="24"/>
        <v>0</v>
      </c>
      <c r="V123" s="7" t="str">
        <f t="shared" si="24"/>
        <v/>
      </c>
      <c r="W123" s="7">
        <f t="shared" si="24"/>
        <v>70.81</v>
      </c>
      <c r="X123" s="7">
        <f t="shared" si="24"/>
        <v>15651.5</v>
      </c>
      <c r="Y123" s="7">
        <f t="shared" si="24"/>
        <v>0</v>
      </c>
      <c r="Z123" s="7">
        <f t="shared" si="24"/>
        <v>156161</v>
      </c>
      <c r="AA123" s="7">
        <f t="shared" si="22"/>
        <v>29.986394557823129</v>
      </c>
      <c r="AB123" s="7">
        <f t="shared" si="20"/>
        <v>231918.32516527781</v>
      </c>
      <c r="AD123" s="7">
        <f>2205*AB123/area!G21/2.47</f>
        <v>17.790493577849684</v>
      </c>
    </row>
    <row r="124" spans="1:30" x14ac:dyDescent="0.2">
      <c r="A124">
        <f t="shared" si="18"/>
        <v>1983</v>
      </c>
      <c r="B124" s="7">
        <f t="shared" si="24"/>
        <v>20061.099999999999</v>
      </c>
      <c r="C124" s="7">
        <f t="shared" si="24"/>
        <v>0</v>
      </c>
      <c r="D124" s="7">
        <f t="shared" si="24"/>
        <v>0</v>
      </c>
      <c r="E124" s="7">
        <f t="shared" si="24"/>
        <v>0</v>
      </c>
      <c r="F124" s="7">
        <f t="shared" si="24"/>
        <v>17071.152550399998</v>
      </c>
      <c r="G124" s="7">
        <f t="shared" si="24"/>
        <v>0</v>
      </c>
      <c r="H124" s="7">
        <f t="shared" si="24"/>
        <v>0</v>
      </c>
      <c r="I124" s="7">
        <f t="shared" si="24"/>
        <v>0</v>
      </c>
      <c r="J124" s="7" t="str">
        <f t="shared" si="24"/>
        <v/>
      </c>
      <c r="K124" s="7">
        <f t="shared" si="24"/>
        <v>0</v>
      </c>
      <c r="L124" s="7">
        <f t="shared" si="24"/>
        <v>0</v>
      </c>
      <c r="M124" s="7">
        <f t="shared" si="24"/>
        <v>1547</v>
      </c>
      <c r="N124" s="7">
        <f t="shared" si="24"/>
        <v>468.88665999999995</v>
      </c>
      <c r="O124" s="7">
        <f t="shared" si="24"/>
        <v>489.06000000000006</v>
      </c>
      <c r="P124" s="7">
        <f t="shared" si="24"/>
        <v>946.16387999999984</v>
      </c>
      <c r="Q124" s="7">
        <f t="shared" si="24"/>
        <v>5702.4</v>
      </c>
      <c r="R124" s="7">
        <f t="shared" si="24"/>
        <v>284.96760000000006</v>
      </c>
      <c r="S124" s="7">
        <f t="shared" si="24"/>
        <v>2853.5999999999995</v>
      </c>
      <c r="T124" s="7">
        <f t="shared" si="24"/>
        <v>0</v>
      </c>
      <c r="U124" s="7">
        <f t="shared" si="24"/>
        <v>0</v>
      </c>
      <c r="V124" s="7" t="str">
        <f t="shared" si="24"/>
        <v/>
      </c>
      <c r="W124" s="7">
        <f t="shared" si="24"/>
        <v>52.379999999999995</v>
      </c>
      <c r="X124" s="7">
        <f t="shared" si="24"/>
        <v>15128.25</v>
      </c>
      <c r="Y124" s="7">
        <f t="shared" si="24"/>
        <v>0</v>
      </c>
      <c r="Z124" s="7">
        <f t="shared" si="24"/>
        <v>144523.5</v>
      </c>
      <c r="AA124" s="7">
        <f t="shared" si="22"/>
        <v>26.829931972789112</v>
      </c>
      <c r="AB124" s="7">
        <f t="shared" si="20"/>
        <v>209155.29062237276</v>
      </c>
      <c r="AD124" s="7">
        <f>2205*AB124/area!G22/2.47</f>
        <v>15.783660569026587</v>
      </c>
    </row>
    <row r="125" spans="1:30" x14ac:dyDescent="0.2">
      <c r="A125">
        <f t="shared" si="18"/>
        <v>1984</v>
      </c>
      <c r="B125" s="7">
        <f t="shared" si="24"/>
        <v>20418</v>
      </c>
      <c r="C125" s="7">
        <f t="shared" si="24"/>
        <v>0</v>
      </c>
      <c r="D125" s="7">
        <f t="shared" si="24"/>
        <v>0</v>
      </c>
      <c r="E125" s="7">
        <f t="shared" si="24"/>
        <v>0</v>
      </c>
      <c r="F125" s="7">
        <f t="shared" si="24"/>
        <v>22884.312377599999</v>
      </c>
      <c r="G125" s="7">
        <f t="shared" si="24"/>
        <v>0</v>
      </c>
      <c r="H125" s="7">
        <f t="shared" si="24"/>
        <v>0</v>
      </c>
      <c r="I125" s="7">
        <f t="shared" si="24"/>
        <v>0</v>
      </c>
      <c r="J125" s="7" t="str">
        <f t="shared" si="24"/>
        <v/>
      </c>
      <c r="K125" s="7">
        <f t="shared" si="24"/>
        <v>0</v>
      </c>
      <c r="L125" s="7">
        <f t="shared" si="24"/>
        <v>0</v>
      </c>
      <c r="M125" s="7">
        <f t="shared" si="24"/>
        <v>2912</v>
      </c>
      <c r="N125" s="7">
        <f t="shared" si="24"/>
        <v>257.16471000000001</v>
      </c>
      <c r="O125" s="7">
        <f t="shared" si="24"/>
        <v>313.78500000000003</v>
      </c>
      <c r="P125" s="7">
        <f t="shared" si="24"/>
        <v>1547.2339199999999</v>
      </c>
      <c r="Q125" s="7">
        <f t="shared" si="24"/>
        <v>3801.6000000000004</v>
      </c>
      <c r="R125" s="7">
        <f t="shared" si="24"/>
        <v>307.59738000000004</v>
      </c>
      <c r="S125" s="7">
        <f t="shared" si="24"/>
        <v>1883.5399999999997</v>
      </c>
      <c r="T125" s="7">
        <f t="shared" si="24"/>
        <v>0</v>
      </c>
      <c r="U125" s="7">
        <f t="shared" si="24"/>
        <v>0</v>
      </c>
      <c r="V125" s="7" t="str">
        <f t="shared" si="24"/>
        <v/>
      </c>
      <c r="W125" s="7">
        <f t="shared" si="24"/>
        <v>52.379999999999995</v>
      </c>
      <c r="X125" s="7">
        <f t="shared" si="24"/>
        <v>12000.25</v>
      </c>
      <c r="Y125" s="7">
        <f t="shared" si="24"/>
        <v>0</v>
      </c>
      <c r="Z125" s="7">
        <f t="shared" si="24"/>
        <v>109107.5</v>
      </c>
      <c r="AA125" s="7">
        <f t="shared" si="22"/>
        <v>32.054421768707478</v>
      </c>
      <c r="AB125" s="7">
        <f t="shared" si="20"/>
        <v>175517.41780936869</v>
      </c>
      <c r="AD125" s="7">
        <f>2205*AB125/area!G23/2.47</f>
        <v>12.684961239650972</v>
      </c>
    </row>
    <row r="126" spans="1:30" x14ac:dyDescent="0.2">
      <c r="A126">
        <f t="shared" si="18"/>
        <v>1985</v>
      </c>
      <c r="B126" s="7">
        <f t="shared" si="24"/>
        <v>30178.800000000003</v>
      </c>
      <c r="C126" s="7">
        <f t="shared" si="24"/>
        <v>0</v>
      </c>
      <c r="D126" s="7">
        <f t="shared" si="24"/>
        <v>0</v>
      </c>
      <c r="E126" s="7">
        <f t="shared" si="24"/>
        <v>0</v>
      </c>
      <c r="F126" s="7">
        <f t="shared" si="24"/>
        <v>24693.918604800001</v>
      </c>
      <c r="G126" s="7">
        <f t="shared" si="24"/>
        <v>0</v>
      </c>
      <c r="H126" s="7">
        <f t="shared" si="24"/>
        <v>0</v>
      </c>
      <c r="I126" s="7">
        <f t="shared" si="24"/>
        <v>0</v>
      </c>
      <c r="J126" s="7" t="str">
        <f t="shared" si="24"/>
        <v/>
      </c>
      <c r="K126" s="7">
        <f t="shared" si="24"/>
        <v>0</v>
      </c>
      <c r="L126" s="7">
        <f t="shared" si="24"/>
        <v>0</v>
      </c>
      <c r="M126" s="7">
        <f t="shared" si="24"/>
        <v>4030</v>
      </c>
      <c r="N126" s="7">
        <f t="shared" si="24"/>
        <v>478.18176999999997</v>
      </c>
      <c r="O126" s="7">
        <f t="shared" si="24"/>
        <v>454.00500000000005</v>
      </c>
      <c r="P126" s="7">
        <f t="shared" si="24"/>
        <v>1807.00236</v>
      </c>
      <c r="Q126" s="7">
        <f t="shared" si="24"/>
        <v>4884</v>
      </c>
      <c r="R126" s="7">
        <f t="shared" si="24"/>
        <v>479.41608000000008</v>
      </c>
      <c r="S126" s="7">
        <f t="shared" si="24"/>
        <v>1684.2799999999997</v>
      </c>
      <c r="T126" s="7">
        <f t="shared" si="24"/>
        <v>0</v>
      </c>
      <c r="U126" s="7">
        <f t="shared" si="24"/>
        <v>0</v>
      </c>
      <c r="V126" s="7" t="str">
        <f t="shared" si="24"/>
        <v/>
      </c>
      <c r="W126" s="7">
        <f t="shared" si="24"/>
        <v>26.189999999999998</v>
      </c>
      <c r="X126" s="7">
        <f t="shared" si="24"/>
        <v>12517.75</v>
      </c>
      <c r="Y126" s="7">
        <f t="shared" si="24"/>
        <v>0</v>
      </c>
      <c r="Z126" s="7">
        <f t="shared" si="24"/>
        <v>122113</v>
      </c>
      <c r="AA126" s="7">
        <f t="shared" si="22"/>
        <v>46.312925170068027</v>
      </c>
      <c r="AB126" s="7">
        <f t="shared" si="20"/>
        <v>203392.85673997004</v>
      </c>
      <c r="AD126" s="7">
        <f>2205*AB126/area!G24/2.47</f>
        <v>14.356647612199005</v>
      </c>
    </row>
    <row r="127" spans="1:30" x14ac:dyDescent="0.2">
      <c r="A127">
        <f t="shared" si="18"/>
        <v>1986</v>
      </c>
      <c r="B127" s="7">
        <f t="shared" si="24"/>
        <v>32708.640000000003</v>
      </c>
      <c r="C127" s="7">
        <f t="shared" si="24"/>
        <v>0</v>
      </c>
      <c r="D127" s="7">
        <f t="shared" si="24"/>
        <v>0</v>
      </c>
      <c r="E127" s="7">
        <f t="shared" si="24"/>
        <v>1301.69325</v>
      </c>
      <c r="F127" s="7">
        <f t="shared" si="24"/>
        <v>23063.671578879999</v>
      </c>
      <c r="G127" s="7">
        <f t="shared" si="24"/>
        <v>0</v>
      </c>
      <c r="H127" s="7">
        <f t="shared" si="24"/>
        <v>0</v>
      </c>
      <c r="I127" s="7">
        <f t="shared" si="24"/>
        <v>0</v>
      </c>
      <c r="J127" s="7" t="str">
        <f t="shared" si="24"/>
        <v/>
      </c>
      <c r="K127" s="7">
        <f t="shared" si="24"/>
        <v>0</v>
      </c>
      <c r="L127" s="7">
        <f t="shared" si="24"/>
        <v>0</v>
      </c>
      <c r="M127" s="7">
        <f t="shared" si="24"/>
        <v>5151.8999999999996</v>
      </c>
      <c r="N127" s="7">
        <f t="shared" si="24"/>
        <v>1498.5782899999999</v>
      </c>
      <c r="O127" s="7">
        <f t="shared" si="24"/>
        <v>174.42</v>
      </c>
      <c r="P127" s="7">
        <f t="shared" si="24"/>
        <v>3354.2362799999996</v>
      </c>
      <c r="Q127" s="7">
        <f t="shared" si="24"/>
        <v>6650.1600000000008</v>
      </c>
      <c r="R127" s="7">
        <f t="shared" si="24"/>
        <v>1003.2535800000001</v>
      </c>
      <c r="S127" s="7">
        <f t="shared" si="24"/>
        <v>2145.94</v>
      </c>
      <c r="T127" s="7">
        <f t="shared" si="24"/>
        <v>0</v>
      </c>
      <c r="U127" s="7">
        <f t="shared" si="24"/>
        <v>0</v>
      </c>
      <c r="V127" s="7" t="str">
        <f t="shared" si="24"/>
        <v/>
      </c>
      <c r="W127" s="7">
        <f t="shared" si="24"/>
        <v>31.039999999999996</v>
      </c>
      <c r="X127" s="7">
        <f t="shared" si="24"/>
        <v>16170.725</v>
      </c>
      <c r="Y127" s="7">
        <f t="shared" si="24"/>
        <v>0</v>
      </c>
      <c r="Z127" s="7">
        <f t="shared" si="24"/>
        <v>174516.9</v>
      </c>
      <c r="AA127" s="7">
        <f t="shared" si="22"/>
        <v>40.326530612244895</v>
      </c>
      <c r="AB127" s="7">
        <f t="shared" si="20"/>
        <v>267811.48450949223</v>
      </c>
      <c r="AD127" s="7">
        <f>2205*AB127/area!G25/2.47</f>
        <v>18.179535226371694</v>
      </c>
    </row>
    <row r="128" spans="1:30" x14ac:dyDescent="0.2">
      <c r="A128">
        <f t="shared" si="18"/>
        <v>1987</v>
      </c>
      <c r="B128" s="7">
        <f t="shared" si="24"/>
        <v>32527.700000000004</v>
      </c>
      <c r="C128" s="7">
        <f t="shared" si="24"/>
        <v>0</v>
      </c>
      <c r="D128" s="7">
        <f t="shared" si="24"/>
        <v>0</v>
      </c>
      <c r="E128" s="7">
        <f t="shared" si="24"/>
        <v>1150.83034</v>
      </c>
      <c r="F128" s="7">
        <f t="shared" si="24"/>
        <v>22517.58686784</v>
      </c>
      <c r="G128" s="7">
        <f t="shared" si="24"/>
        <v>0</v>
      </c>
      <c r="H128" s="7">
        <f t="shared" si="24"/>
        <v>0</v>
      </c>
      <c r="I128" s="7">
        <f t="shared" si="24"/>
        <v>0</v>
      </c>
      <c r="J128" s="7" t="str">
        <f t="shared" si="24"/>
        <v/>
      </c>
      <c r="K128" s="7">
        <f t="shared" si="24"/>
        <v>0</v>
      </c>
      <c r="L128" s="7">
        <f t="shared" si="24"/>
        <v>0</v>
      </c>
      <c r="M128" s="7">
        <f t="shared" si="24"/>
        <v>3533.4</v>
      </c>
      <c r="N128" s="7">
        <f t="shared" si="24"/>
        <v>2436.3516099999997</v>
      </c>
      <c r="O128" s="7">
        <f t="shared" si="24"/>
        <v>209.47500000000002</v>
      </c>
      <c r="P128" s="7">
        <f t="shared" si="24"/>
        <v>1899.9122399999997</v>
      </c>
      <c r="Q128" s="7">
        <f t="shared" si="24"/>
        <v>6242.7200000000012</v>
      </c>
      <c r="R128" s="7">
        <f t="shared" si="24"/>
        <v>1870.7284800000002</v>
      </c>
      <c r="S128" s="7">
        <f t="shared" si="24"/>
        <v>1624.4199999999998</v>
      </c>
      <c r="T128" s="7">
        <f t="shared" si="24"/>
        <v>0</v>
      </c>
      <c r="U128" s="7">
        <f t="shared" si="24"/>
        <v>0</v>
      </c>
      <c r="V128" s="7" t="str">
        <f t="shared" si="24"/>
        <v/>
      </c>
      <c r="W128" s="7">
        <f t="shared" si="24"/>
        <v>51.409999999999989</v>
      </c>
      <c r="X128" s="7">
        <f t="shared" si="24"/>
        <v>14605.575000000001</v>
      </c>
      <c r="Y128" s="7">
        <f t="shared" si="24"/>
        <v>0</v>
      </c>
      <c r="Z128" s="7">
        <f t="shared" si="24"/>
        <v>144504.5</v>
      </c>
      <c r="AA128" s="7">
        <f t="shared" si="22"/>
        <v>41.306122448979593</v>
      </c>
      <c r="AB128" s="7">
        <f t="shared" si="20"/>
        <v>233215.915660289</v>
      </c>
      <c r="AD128" s="7">
        <f>2205*AB128/area!G26/2.47</f>
        <v>16.322476330864713</v>
      </c>
    </row>
    <row r="129" spans="1:30" x14ac:dyDescent="0.2">
      <c r="A129">
        <f t="shared" si="18"/>
        <v>1988</v>
      </c>
      <c r="B129" s="7">
        <f t="shared" si="24"/>
        <v>17528.77</v>
      </c>
      <c r="C129" s="7">
        <f t="shared" si="24"/>
        <v>0</v>
      </c>
      <c r="D129" s="7">
        <f t="shared" si="24"/>
        <v>0</v>
      </c>
      <c r="E129" s="7">
        <f t="shared" si="24"/>
        <v>696.90654000000006</v>
      </c>
      <c r="F129" s="7">
        <f t="shared" si="24"/>
        <v>24697.121447680001</v>
      </c>
      <c r="G129" s="7">
        <f t="shared" si="24"/>
        <v>0</v>
      </c>
      <c r="H129" s="7">
        <f t="shared" si="24"/>
        <v>0</v>
      </c>
      <c r="I129" s="7">
        <f t="shared" si="24"/>
        <v>0</v>
      </c>
      <c r="J129" s="7" t="str">
        <f t="shared" si="24"/>
        <v/>
      </c>
      <c r="K129" s="7">
        <f t="shared" si="24"/>
        <v>0</v>
      </c>
      <c r="L129" s="7">
        <f t="shared" si="24"/>
        <v>0</v>
      </c>
      <c r="M129" s="7">
        <f t="shared" si="24"/>
        <v>1651</v>
      </c>
      <c r="N129" s="7">
        <f t="shared" si="24"/>
        <v>515.36221</v>
      </c>
      <c r="O129" s="7">
        <f t="shared" si="24"/>
        <v>139.36500000000001</v>
      </c>
      <c r="P129" s="7">
        <f t="shared" si="24"/>
        <v>1719.7808399999999</v>
      </c>
      <c r="Q129" s="7">
        <f t="shared" si="24"/>
        <v>4342.8</v>
      </c>
      <c r="R129" s="7">
        <f t="shared" si="24"/>
        <v>1185.9681</v>
      </c>
      <c r="S129" s="7">
        <f t="shared" si="24"/>
        <v>708.4799999999999</v>
      </c>
      <c r="T129" s="7">
        <f t="shared" si="24"/>
        <v>0</v>
      </c>
      <c r="U129" s="7">
        <f t="shared" si="24"/>
        <v>0</v>
      </c>
      <c r="V129" s="7" t="str">
        <f t="shared" si="24"/>
        <v/>
      </c>
      <c r="W129" s="7">
        <f t="shared" si="24"/>
        <v>34.92</v>
      </c>
      <c r="X129" s="7">
        <f t="shared" si="24"/>
        <v>9911.2749999999996</v>
      </c>
      <c r="Y129" s="7">
        <f t="shared" si="24"/>
        <v>0</v>
      </c>
      <c r="Z129" s="7">
        <f t="shared" si="24"/>
        <v>65152.9</v>
      </c>
      <c r="AA129" s="7">
        <f t="shared" si="22"/>
        <v>34.503401360544217</v>
      </c>
      <c r="AB129" s="7">
        <f t="shared" si="20"/>
        <v>128319.15253904056</v>
      </c>
      <c r="AD129" s="7">
        <f>2205*AB129/area!G27/2.47</f>
        <v>9.1300908973228534</v>
      </c>
    </row>
    <row r="130" spans="1:30" x14ac:dyDescent="0.2">
      <c r="A130">
        <f t="shared" si="18"/>
        <v>1989</v>
      </c>
      <c r="B130" s="7">
        <f t="shared" si="24"/>
        <v>26022.160000000003</v>
      </c>
      <c r="C130" s="7">
        <f t="shared" si="24"/>
        <v>0</v>
      </c>
      <c r="D130" s="7">
        <f t="shared" si="24"/>
        <v>0</v>
      </c>
      <c r="E130" s="7">
        <f t="shared" si="24"/>
        <v>1272.3217099999999</v>
      </c>
      <c r="F130" s="7">
        <f t="shared" si="24"/>
        <v>21792.142955520001</v>
      </c>
      <c r="G130" s="7">
        <f t="shared" si="24"/>
        <v>0</v>
      </c>
      <c r="H130" s="7">
        <f t="shared" si="24"/>
        <v>0</v>
      </c>
      <c r="I130" s="7">
        <f t="shared" si="24"/>
        <v>0</v>
      </c>
      <c r="J130" s="7" t="str">
        <f t="shared" si="24"/>
        <v/>
      </c>
      <c r="K130" s="7">
        <f t="shared" si="24"/>
        <v>0</v>
      </c>
      <c r="L130" s="7">
        <f t="shared" si="24"/>
        <v>0</v>
      </c>
      <c r="M130" s="7">
        <f t="shared" si="24"/>
        <v>3070.6</v>
      </c>
      <c r="N130" s="7">
        <f t="shared" si="24"/>
        <v>820.03525999999999</v>
      </c>
      <c r="O130" s="7">
        <f t="shared" si="24"/>
        <v>157.32</v>
      </c>
      <c r="P130" s="7">
        <f t="shared" si="24"/>
        <v>2235.5254799999998</v>
      </c>
      <c r="Q130" s="7">
        <f t="shared" si="24"/>
        <v>7057.6000000000013</v>
      </c>
      <c r="R130" s="7">
        <f t="shared" si="24"/>
        <v>707.39016000000004</v>
      </c>
      <c r="S130" s="7">
        <f t="shared" si="24"/>
        <v>3352.9799999999996</v>
      </c>
      <c r="T130" s="7">
        <f t="shared" si="24"/>
        <v>0</v>
      </c>
      <c r="U130" s="7">
        <f t="shared" si="24"/>
        <v>0</v>
      </c>
      <c r="V130" s="7" t="str">
        <f t="shared" si="24"/>
        <v/>
      </c>
      <c r="W130" s="7">
        <f t="shared" si="24"/>
        <v>39.770000000000003</v>
      </c>
      <c r="X130" s="7">
        <f t="shared" si="24"/>
        <v>14605.575000000001</v>
      </c>
      <c r="Y130" s="7">
        <f t="shared" si="24"/>
        <v>0</v>
      </c>
      <c r="Z130" s="7">
        <f t="shared" si="24"/>
        <v>121391.95</v>
      </c>
      <c r="AA130" s="7">
        <f t="shared" si="22"/>
        <v>42.666666666666664</v>
      </c>
      <c r="AB130" s="7">
        <f t="shared" si="20"/>
        <v>202568.03723218667</v>
      </c>
      <c r="AD130" s="7">
        <f>2205*AB130/area!G28/2.47</f>
        <v>13.570275283197518</v>
      </c>
    </row>
    <row r="131" spans="1:30" x14ac:dyDescent="0.2">
      <c r="A131">
        <f t="shared" si="18"/>
        <v>1990</v>
      </c>
      <c r="B131" s="7">
        <f t="shared" si="24"/>
        <v>32347.590000000004</v>
      </c>
      <c r="C131" s="7">
        <f t="shared" si="24"/>
        <v>0</v>
      </c>
      <c r="D131" s="7">
        <f t="shared" si="24"/>
        <v>0</v>
      </c>
      <c r="E131" s="7">
        <f t="shared" si="24"/>
        <v>2058.67794</v>
      </c>
      <c r="F131" s="7">
        <f t="shared" si="24"/>
        <v>23244.632201600001</v>
      </c>
      <c r="G131" s="7">
        <f t="shared" si="24"/>
        <v>0</v>
      </c>
      <c r="H131" s="7">
        <f t="shared" si="24"/>
        <v>0</v>
      </c>
      <c r="I131" s="7">
        <f t="shared" si="24"/>
        <v>0</v>
      </c>
      <c r="J131" s="7" t="str">
        <f t="shared" si="24"/>
        <v/>
      </c>
      <c r="K131" s="7">
        <f t="shared" si="24"/>
        <v>0</v>
      </c>
      <c r="L131" s="7">
        <f t="shared" si="24"/>
        <v>0</v>
      </c>
      <c r="M131" s="7">
        <f t="shared" si="24"/>
        <v>5613.4</v>
      </c>
      <c r="N131" s="7">
        <f t="shared" si="24"/>
        <v>1780.5299600000001</v>
      </c>
      <c r="O131" s="7">
        <f t="shared" si="24"/>
        <v>261.63000000000005</v>
      </c>
      <c r="P131" s="7">
        <f t="shared" si="24"/>
        <v>3826.3701599999995</v>
      </c>
      <c r="Q131" s="7">
        <f t="shared" si="24"/>
        <v>6107.2000000000007</v>
      </c>
      <c r="R131" s="7">
        <f t="shared" si="24"/>
        <v>866.63676000000009</v>
      </c>
      <c r="S131" s="7">
        <f t="shared" si="24"/>
        <v>2457.54</v>
      </c>
      <c r="T131" s="7">
        <f t="shared" si="24"/>
        <v>0</v>
      </c>
      <c r="U131" s="7">
        <f t="shared" si="24"/>
        <v>0</v>
      </c>
      <c r="V131" s="7" t="str">
        <f t="shared" si="24"/>
        <v/>
      </c>
      <c r="W131" s="7">
        <f t="shared" si="24"/>
        <v>70.81</v>
      </c>
      <c r="X131" s="7">
        <f t="shared" si="24"/>
        <v>16431.2</v>
      </c>
      <c r="Y131" s="7">
        <f t="shared" si="24"/>
        <v>0</v>
      </c>
      <c r="Z131" s="7">
        <f t="shared" si="24"/>
        <v>166116.04999999999</v>
      </c>
      <c r="AA131" s="7">
        <f t="shared" si="22"/>
        <v>46.421768707482997</v>
      </c>
      <c r="AB131" s="7">
        <f t="shared" si="20"/>
        <v>261228.68879030747</v>
      </c>
      <c r="AD131" s="7">
        <f>2205*AB131/area!G29/2.47</f>
        <v>17.768593923942326</v>
      </c>
    </row>
    <row r="132" spans="1:30" x14ac:dyDescent="0.2">
      <c r="A132">
        <f t="shared" si="18"/>
        <v>1991</v>
      </c>
      <c r="B132" s="7">
        <f t="shared" si="24"/>
        <v>25480.170000000006</v>
      </c>
      <c r="C132" s="7">
        <f t="shared" si="24"/>
        <v>0</v>
      </c>
      <c r="D132" s="7">
        <f t="shared" si="24"/>
        <v>0</v>
      </c>
      <c r="E132" s="7">
        <f t="shared" si="24"/>
        <v>1241.6151</v>
      </c>
      <c r="F132" s="7">
        <f t="shared" si="24"/>
        <v>27603.70136128</v>
      </c>
      <c r="G132" s="7">
        <f t="shared" ref="G132:Z132" si="25">IF(ISNUMBER(G30),G$107*G30/1000,"")</f>
        <v>0</v>
      </c>
      <c r="H132" s="7">
        <f t="shared" si="25"/>
        <v>0</v>
      </c>
      <c r="I132" s="7">
        <f t="shared" si="25"/>
        <v>0</v>
      </c>
      <c r="J132" s="7" t="str">
        <f t="shared" si="25"/>
        <v/>
      </c>
      <c r="K132" s="7">
        <f t="shared" si="25"/>
        <v>0</v>
      </c>
      <c r="L132" s="7">
        <f t="shared" si="25"/>
        <v>82.911740000000009</v>
      </c>
      <c r="M132" s="7">
        <f t="shared" si="25"/>
        <v>3467.1</v>
      </c>
      <c r="N132" s="7">
        <f t="shared" si="25"/>
        <v>2811.2543799999999</v>
      </c>
      <c r="O132" s="7">
        <f t="shared" si="25"/>
        <v>226.57500000000002</v>
      </c>
      <c r="P132" s="7">
        <f t="shared" si="25"/>
        <v>1549.1300399999998</v>
      </c>
      <c r="Q132" s="7">
        <f t="shared" si="25"/>
        <v>3393.2800000000007</v>
      </c>
      <c r="R132" s="7">
        <f t="shared" si="25"/>
        <v>1346.0528400000001</v>
      </c>
      <c r="S132" s="7">
        <f t="shared" si="25"/>
        <v>1207.8599999999999</v>
      </c>
      <c r="T132" s="7">
        <f t="shared" si="25"/>
        <v>0</v>
      </c>
      <c r="U132" s="7">
        <f t="shared" si="25"/>
        <v>0</v>
      </c>
      <c r="V132" s="7" t="str">
        <f t="shared" si="25"/>
        <v/>
      </c>
      <c r="W132" s="7">
        <f t="shared" si="25"/>
        <v>79.540000000000006</v>
      </c>
      <c r="X132" s="7">
        <f t="shared" si="25"/>
        <v>21387.125</v>
      </c>
      <c r="Y132" s="7">
        <f t="shared" si="25"/>
        <v>0</v>
      </c>
      <c r="Z132" s="7">
        <f t="shared" si="25"/>
        <v>175761.4</v>
      </c>
      <c r="AA132" s="7">
        <f t="shared" si="22"/>
        <v>44.08163265306122</v>
      </c>
      <c r="AB132" s="7">
        <f t="shared" si="20"/>
        <v>265681.79709393304</v>
      </c>
      <c r="AD132" s="7">
        <f>2205*AB132/area!G30/2.47</f>
        <v>18.019089473987485</v>
      </c>
    </row>
    <row r="133" spans="1:30" x14ac:dyDescent="0.2">
      <c r="A133">
        <f t="shared" si="18"/>
        <v>1992</v>
      </c>
      <c r="B133" s="7">
        <f t="shared" ref="B133:Z143" si="26">IF(ISNUMBER(B31),B$107*B31/1000,"")</f>
        <v>26203.100000000002</v>
      </c>
      <c r="C133" s="7">
        <f t="shared" si="26"/>
        <v>0</v>
      </c>
      <c r="D133" s="7">
        <f t="shared" si="26"/>
        <v>0</v>
      </c>
      <c r="E133" s="7">
        <f t="shared" si="26"/>
        <v>1559.36176</v>
      </c>
      <c r="F133" s="7">
        <f t="shared" si="26"/>
        <v>23608.15486848</v>
      </c>
      <c r="G133" s="7">
        <f t="shared" si="26"/>
        <v>0</v>
      </c>
      <c r="H133" s="7">
        <f t="shared" si="26"/>
        <v>0</v>
      </c>
      <c r="I133" s="7">
        <f t="shared" si="26"/>
        <v>0</v>
      </c>
      <c r="J133" s="7" t="str">
        <f t="shared" si="26"/>
        <v/>
      </c>
      <c r="K133" s="7">
        <f t="shared" si="26"/>
        <v>0</v>
      </c>
      <c r="L133" s="7">
        <f t="shared" si="26"/>
        <v>18.317709999999998</v>
      </c>
      <c r="M133" s="7">
        <f t="shared" si="26"/>
        <v>1419.6</v>
      </c>
      <c r="N133" s="7">
        <f t="shared" si="26"/>
        <v>2623.2865999999999</v>
      </c>
      <c r="O133" s="7">
        <f t="shared" si="26"/>
        <v>147.91499999999999</v>
      </c>
      <c r="P133" s="7">
        <f t="shared" si="26"/>
        <v>2080.0436399999999</v>
      </c>
      <c r="Q133" s="7">
        <f t="shared" si="26"/>
        <v>5836.1600000000008</v>
      </c>
      <c r="R133" s="7">
        <f t="shared" si="26"/>
        <v>2052.6048600000004</v>
      </c>
      <c r="S133" s="7">
        <f t="shared" si="26"/>
        <v>895.43999999999983</v>
      </c>
      <c r="T133" s="7">
        <f t="shared" si="26"/>
        <v>0</v>
      </c>
      <c r="U133" s="7">
        <f t="shared" si="26"/>
        <v>0</v>
      </c>
      <c r="V133" s="7" t="str">
        <f t="shared" si="26"/>
        <v/>
      </c>
      <c r="W133" s="7">
        <f t="shared" si="26"/>
        <v>81.48</v>
      </c>
      <c r="X133" s="7">
        <f t="shared" si="26"/>
        <v>17266.099999999999</v>
      </c>
      <c r="Y133" s="7">
        <f t="shared" si="26"/>
        <v>0</v>
      </c>
      <c r="Z133" s="7">
        <f t="shared" si="26"/>
        <v>153824.95000000001</v>
      </c>
      <c r="AA133" s="7">
        <f t="shared" si="22"/>
        <v>61.387755102040813</v>
      </c>
      <c r="AB133" s="7">
        <f t="shared" si="20"/>
        <v>237677.90219358206</v>
      </c>
      <c r="AD133" s="7">
        <f>2205*AB133/area!G31/2.47</f>
        <v>16.476850385869959</v>
      </c>
    </row>
    <row r="134" spans="1:30" x14ac:dyDescent="0.2">
      <c r="A134">
        <f t="shared" si="18"/>
        <v>1993</v>
      </c>
      <c r="B134" s="7">
        <f t="shared" si="26"/>
        <v>35238.480000000003</v>
      </c>
      <c r="C134" s="7">
        <f t="shared" si="26"/>
        <v>0</v>
      </c>
      <c r="D134" s="7">
        <f t="shared" si="26"/>
        <v>0</v>
      </c>
      <c r="E134" s="7">
        <f t="shared" si="26"/>
        <v>1664.8322900000001</v>
      </c>
      <c r="F134" s="7">
        <f t="shared" si="26"/>
        <v>38136.250172159998</v>
      </c>
      <c r="G134" s="7">
        <f t="shared" si="26"/>
        <v>0</v>
      </c>
      <c r="H134" s="7">
        <f t="shared" si="26"/>
        <v>0</v>
      </c>
      <c r="I134" s="7">
        <f t="shared" si="26"/>
        <v>0</v>
      </c>
      <c r="J134" s="7" t="str">
        <f t="shared" si="26"/>
        <v/>
      </c>
      <c r="K134" s="7">
        <f t="shared" si="26"/>
        <v>0</v>
      </c>
      <c r="L134" s="7">
        <f t="shared" si="26"/>
        <v>7.71272</v>
      </c>
      <c r="M134" s="7">
        <f t="shared" si="26"/>
        <v>4457.7</v>
      </c>
      <c r="N134" s="7">
        <f t="shared" si="26"/>
        <v>3255.3540800000001</v>
      </c>
      <c r="O134" s="7">
        <f t="shared" si="26"/>
        <v>157.32</v>
      </c>
      <c r="P134" s="7">
        <f t="shared" si="26"/>
        <v>3413.0159999999996</v>
      </c>
      <c r="Q134" s="7">
        <f t="shared" si="26"/>
        <v>9499.6</v>
      </c>
      <c r="R134" s="7">
        <f t="shared" si="26"/>
        <v>4903.9571400000004</v>
      </c>
      <c r="S134" s="7">
        <f t="shared" si="26"/>
        <v>1353.8199999999997</v>
      </c>
      <c r="T134" s="7">
        <f t="shared" si="26"/>
        <v>7.3738000000000001</v>
      </c>
      <c r="U134" s="7">
        <f t="shared" si="26"/>
        <v>0</v>
      </c>
      <c r="V134" s="7" t="str">
        <f t="shared" si="26"/>
        <v/>
      </c>
      <c r="W134" s="7">
        <f t="shared" si="26"/>
        <v>281.3</v>
      </c>
      <c r="X134" s="7">
        <f t="shared" si="26"/>
        <v>14605.575000000001</v>
      </c>
      <c r="Y134" s="7">
        <f t="shared" si="26"/>
        <v>133</v>
      </c>
      <c r="Z134" s="7">
        <f t="shared" si="26"/>
        <v>142796.4</v>
      </c>
      <c r="AA134" s="7">
        <f t="shared" si="22"/>
        <v>50.285714285714285</v>
      </c>
      <c r="AB134" s="7">
        <f t="shared" si="20"/>
        <v>259961.97691644571</v>
      </c>
      <c r="AD134" s="7">
        <f>2205*AB134/area!G32/2.47</f>
        <v>17.282333072444597</v>
      </c>
    </row>
    <row r="135" spans="1:30" x14ac:dyDescent="0.2">
      <c r="A135">
        <f t="shared" si="18"/>
        <v>1994</v>
      </c>
      <c r="B135" s="7">
        <f t="shared" si="26"/>
        <v>32527.700000000004</v>
      </c>
      <c r="C135" s="7">
        <f t="shared" si="26"/>
        <v>0</v>
      </c>
      <c r="D135" s="7">
        <f t="shared" si="26"/>
        <v>0</v>
      </c>
      <c r="E135" s="7">
        <f t="shared" si="26"/>
        <v>3027.93876</v>
      </c>
      <c r="F135" s="7">
        <f t="shared" si="26"/>
        <v>50846.732141440007</v>
      </c>
      <c r="G135" s="7">
        <f t="shared" si="26"/>
        <v>0</v>
      </c>
      <c r="H135" s="7">
        <f t="shared" si="26"/>
        <v>0</v>
      </c>
      <c r="I135" s="7">
        <f t="shared" si="26"/>
        <v>0</v>
      </c>
      <c r="J135" s="7" t="str">
        <f t="shared" si="26"/>
        <v/>
      </c>
      <c r="K135" s="7">
        <f t="shared" si="26"/>
        <v>0</v>
      </c>
      <c r="L135" s="7">
        <f t="shared" si="26"/>
        <v>7.71272</v>
      </c>
      <c r="M135" s="7">
        <f t="shared" si="26"/>
        <v>7099.3</v>
      </c>
      <c r="N135" s="7">
        <f t="shared" si="26"/>
        <v>3934.9299000000001</v>
      </c>
      <c r="O135" s="7">
        <f t="shared" si="26"/>
        <v>348.84</v>
      </c>
      <c r="P135" s="7">
        <f t="shared" si="26"/>
        <v>5288.2786799999994</v>
      </c>
      <c r="Q135" s="7">
        <f t="shared" si="26"/>
        <v>12214.400000000001</v>
      </c>
      <c r="R135" s="7">
        <f t="shared" si="26"/>
        <v>7527.3353400000005</v>
      </c>
      <c r="S135" s="7">
        <f t="shared" si="26"/>
        <v>1812.1999999999998</v>
      </c>
      <c r="T135" s="7">
        <f t="shared" si="26"/>
        <v>16.222360000000002</v>
      </c>
      <c r="U135" s="7">
        <f t="shared" si="26"/>
        <v>0</v>
      </c>
      <c r="V135" s="7" t="str">
        <f t="shared" si="26"/>
        <v/>
      </c>
      <c r="W135" s="7">
        <f t="shared" si="26"/>
        <v>251.22999999999996</v>
      </c>
      <c r="X135" s="7">
        <f t="shared" si="26"/>
        <v>22951.7</v>
      </c>
      <c r="Y135" s="7">
        <f t="shared" si="26"/>
        <v>241.3</v>
      </c>
      <c r="Z135" s="7">
        <f t="shared" si="26"/>
        <v>115053.55</v>
      </c>
      <c r="AA135" s="7">
        <f t="shared" si="22"/>
        <v>69.224489795918373</v>
      </c>
      <c r="AB135" s="7">
        <f t="shared" si="20"/>
        <v>263218.59439123591</v>
      </c>
      <c r="AD135" s="7">
        <f>2205*AB135/area!G33/2.47</f>
        <v>16.701577374094221</v>
      </c>
    </row>
    <row r="136" spans="1:30" x14ac:dyDescent="0.2">
      <c r="A136">
        <f t="shared" si="18"/>
        <v>1995</v>
      </c>
      <c r="B136" s="7">
        <f t="shared" si="26"/>
        <v>36142.35</v>
      </c>
      <c r="C136" s="7">
        <f t="shared" si="26"/>
        <v>0</v>
      </c>
      <c r="D136" s="7">
        <f t="shared" si="26"/>
        <v>0</v>
      </c>
      <c r="E136" s="7">
        <f t="shared" si="26"/>
        <v>1841.0615299999999</v>
      </c>
      <c r="F136" s="7">
        <f t="shared" si="26"/>
        <v>42130.19524352</v>
      </c>
      <c r="G136" s="7">
        <f t="shared" si="26"/>
        <v>0</v>
      </c>
      <c r="H136" s="7">
        <f t="shared" si="26"/>
        <v>0</v>
      </c>
      <c r="I136" s="7">
        <f t="shared" si="26"/>
        <v>0</v>
      </c>
      <c r="J136" s="7" t="str">
        <f t="shared" si="26"/>
        <v/>
      </c>
      <c r="K136" s="7">
        <f t="shared" si="26"/>
        <v>0</v>
      </c>
      <c r="L136" s="7">
        <f t="shared" si="26"/>
        <v>0</v>
      </c>
      <c r="M136" s="7">
        <f t="shared" si="26"/>
        <v>8420.1</v>
      </c>
      <c r="N136" s="7">
        <f t="shared" si="26"/>
        <v>3944.2250099999997</v>
      </c>
      <c r="O136" s="7">
        <f t="shared" si="26"/>
        <v>174.42</v>
      </c>
      <c r="P136" s="7">
        <f t="shared" si="26"/>
        <v>3614.0047199999999</v>
      </c>
      <c r="Q136" s="7">
        <f t="shared" si="26"/>
        <v>9771.52</v>
      </c>
      <c r="R136" s="7">
        <f t="shared" si="26"/>
        <v>7276.7314800000013</v>
      </c>
      <c r="S136" s="7">
        <f t="shared" si="26"/>
        <v>1145.54</v>
      </c>
      <c r="T136" s="7">
        <f t="shared" si="26"/>
        <v>29.495200000000001</v>
      </c>
      <c r="U136" s="7">
        <f t="shared" si="26"/>
        <v>0</v>
      </c>
      <c r="V136" s="7" t="str">
        <f t="shared" si="26"/>
        <v/>
      </c>
      <c r="W136" s="7">
        <f t="shared" si="26"/>
        <v>178.48</v>
      </c>
      <c r="X136" s="7">
        <f t="shared" si="26"/>
        <v>12518.9</v>
      </c>
      <c r="Y136" s="7">
        <f t="shared" si="26"/>
        <v>248.9</v>
      </c>
      <c r="Z136" s="7">
        <f t="shared" si="26"/>
        <v>120303.25</v>
      </c>
      <c r="AA136" s="7">
        <f t="shared" si="22"/>
        <v>76.353741496598644</v>
      </c>
      <c r="AB136" s="7">
        <f t="shared" si="20"/>
        <v>247815.52692501657</v>
      </c>
      <c r="AD136" s="7">
        <f>2205*AB136/area!G34/2.47</f>
        <v>15.755895255778659</v>
      </c>
    </row>
    <row r="137" spans="1:30" x14ac:dyDescent="0.2">
      <c r="A137">
        <f t="shared" si="18"/>
        <v>1996</v>
      </c>
      <c r="B137" s="7">
        <f t="shared" si="26"/>
        <v>44454.80000000001</v>
      </c>
      <c r="C137" s="7">
        <f t="shared" si="26"/>
        <v>0</v>
      </c>
      <c r="D137" s="7">
        <f t="shared" si="26"/>
        <v>0</v>
      </c>
      <c r="E137" s="7">
        <f t="shared" si="26"/>
        <v>3204.1680000000001</v>
      </c>
      <c r="F137" s="7">
        <f t="shared" si="26"/>
        <v>35593.192925440002</v>
      </c>
      <c r="G137" s="7">
        <f t="shared" si="26"/>
        <v>0</v>
      </c>
      <c r="H137" s="7">
        <f t="shared" si="26"/>
        <v>0</v>
      </c>
      <c r="I137" s="7">
        <f t="shared" si="26"/>
        <v>0</v>
      </c>
      <c r="J137" s="7" t="str">
        <f t="shared" si="26"/>
        <v/>
      </c>
      <c r="K137" s="7">
        <f t="shared" si="26"/>
        <v>0</v>
      </c>
      <c r="L137" s="7">
        <f t="shared" si="26"/>
        <v>0</v>
      </c>
      <c r="M137" s="7">
        <f t="shared" si="26"/>
        <v>6142.5</v>
      </c>
      <c r="N137" s="7">
        <f t="shared" si="26"/>
        <v>3860.5690199999999</v>
      </c>
      <c r="O137" s="7">
        <f t="shared" si="26"/>
        <v>305.23500000000001</v>
      </c>
      <c r="P137" s="7">
        <f t="shared" si="26"/>
        <v>3733.4602799999998</v>
      </c>
      <c r="Q137" s="7">
        <f t="shared" si="26"/>
        <v>16557.2</v>
      </c>
      <c r="R137" s="7">
        <f t="shared" si="26"/>
        <v>6113.3931600000014</v>
      </c>
      <c r="S137" s="7">
        <f t="shared" si="26"/>
        <v>1103.72</v>
      </c>
      <c r="T137" s="7">
        <f t="shared" si="26"/>
        <v>10.323319999999999</v>
      </c>
      <c r="U137" s="7">
        <f t="shared" si="26"/>
        <v>0</v>
      </c>
      <c r="V137" s="7" t="str">
        <f t="shared" si="26"/>
        <v/>
      </c>
      <c r="W137" s="7">
        <f t="shared" si="26"/>
        <v>152.29</v>
      </c>
      <c r="X137" s="7">
        <f t="shared" si="26"/>
        <v>19560.924999999999</v>
      </c>
      <c r="Y137" s="7">
        <f t="shared" si="26"/>
        <v>204.25</v>
      </c>
      <c r="Z137" s="7">
        <f t="shared" si="26"/>
        <v>157196.5</v>
      </c>
      <c r="AA137" s="7">
        <f t="shared" si="22"/>
        <v>81.360544217687078</v>
      </c>
      <c r="AB137" s="7">
        <f t="shared" si="20"/>
        <v>298273.88724965771</v>
      </c>
      <c r="AD137" s="7">
        <f>2205*AB137/area!G35/2.47</f>
        <v>19.105969868357754</v>
      </c>
    </row>
    <row r="138" spans="1:30" x14ac:dyDescent="0.2">
      <c r="A138">
        <f t="shared" si="18"/>
        <v>1997</v>
      </c>
      <c r="B138" s="7">
        <f t="shared" si="26"/>
        <v>36774.81</v>
      </c>
      <c r="C138" s="7">
        <f t="shared" si="26"/>
        <v>0</v>
      </c>
      <c r="D138" s="7">
        <f t="shared" si="26"/>
        <v>0</v>
      </c>
      <c r="E138" s="7">
        <f t="shared" si="26"/>
        <v>1363.1064699999999</v>
      </c>
      <c r="F138" s="7">
        <f t="shared" si="26"/>
        <v>43220.763244160007</v>
      </c>
      <c r="G138" s="7">
        <f t="shared" si="26"/>
        <v>0</v>
      </c>
      <c r="H138" s="7">
        <f t="shared" si="26"/>
        <v>121.53029999999998</v>
      </c>
      <c r="I138" s="7">
        <f t="shared" si="26"/>
        <v>0</v>
      </c>
      <c r="J138" s="7" t="str">
        <f t="shared" si="26"/>
        <v/>
      </c>
      <c r="K138" s="7">
        <f t="shared" si="26"/>
        <v>0</v>
      </c>
      <c r="L138" s="7">
        <f t="shared" si="26"/>
        <v>0</v>
      </c>
      <c r="M138" s="7">
        <f t="shared" si="26"/>
        <v>6604</v>
      </c>
      <c r="N138" s="7">
        <f t="shared" si="26"/>
        <v>3771.74908</v>
      </c>
      <c r="O138" s="7">
        <f t="shared" si="26"/>
        <v>174.42</v>
      </c>
      <c r="P138" s="7">
        <f t="shared" si="26"/>
        <v>3536.2637999999997</v>
      </c>
      <c r="Q138" s="7">
        <f t="shared" si="26"/>
        <v>12349.920000000002</v>
      </c>
      <c r="R138" s="7">
        <f t="shared" si="26"/>
        <v>9706.4993400000021</v>
      </c>
      <c r="S138" s="7">
        <f t="shared" si="26"/>
        <v>1135.7</v>
      </c>
      <c r="T138" s="7">
        <f t="shared" si="26"/>
        <v>0</v>
      </c>
      <c r="U138" s="7">
        <f t="shared" si="26"/>
        <v>0</v>
      </c>
      <c r="V138" s="7" t="str">
        <f t="shared" si="26"/>
        <v/>
      </c>
      <c r="W138" s="7">
        <f t="shared" si="26"/>
        <v>138.71</v>
      </c>
      <c r="X138" s="7">
        <f t="shared" si="26"/>
        <v>9389.1749999999993</v>
      </c>
      <c r="Y138" s="7">
        <f t="shared" si="26"/>
        <v>144.4</v>
      </c>
      <c r="Z138" s="7">
        <f t="shared" si="26"/>
        <v>124167.85</v>
      </c>
      <c r="AA138" s="7">
        <f t="shared" si="22"/>
        <v>113.36054421768709</v>
      </c>
      <c r="AB138" s="7">
        <f t="shared" si="20"/>
        <v>252712.25777837768</v>
      </c>
      <c r="AD138" s="7">
        <f>2205*AB138/area!G36/2.47</f>
        <v>15.520858666148696</v>
      </c>
    </row>
    <row r="139" spans="1:30" x14ac:dyDescent="0.2">
      <c r="A139">
        <f t="shared" si="18"/>
        <v>1998</v>
      </c>
      <c r="B139" s="7">
        <f t="shared" si="26"/>
        <v>35780.47</v>
      </c>
      <c r="C139" s="7">
        <f t="shared" si="26"/>
        <v>0</v>
      </c>
      <c r="D139" s="7">
        <f t="shared" si="26"/>
        <v>0</v>
      </c>
      <c r="E139" s="7">
        <f t="shared" si="26"/>
        <v>2694.1712599999996</v>
      </c>
      <c r="F139" s="7">
        <f t="shared" si="26"/>
        <v>51754.738097920002</v>
      </c>
      <c r="G139" s="7">
        <f t="shared" si="26"/>
        <v>0</v>
      </c>
      <c r="H139" s="7">
        <f t="shared" si="26"/>
        <v>426.61325999999997</v>
      </c>
      <c r="I139" s="7">
        <f t="shared" si="26"/>
        <v>0</v>
      </c>
      <c r="J139" s="7" t="str">
        <f t="shared" si="26"/>
        <v/>
      </c>
      <c r="K139" s="7">
        <f t="shared" si="26"/>
        <v>0</v>
      </c>
      <c r="L139" s="7">
        <f t="shared" si="26"/>
        <v>10.604989999999999</v>
      </c>
      <c r="M139" s="7">
        <f t="shared" si="26"/>
        <v>8850.4</v>
      </c>
      <c r="N139" s="7">
        <f t="shared" si="26"/>
        <v>4811.7686099999992</v>
      </c>
      <c r="O139" s="7">
        <f t="shared" si="26"/>
        <v>296.685</v>
      </c>
      <c r="P139" s="7">
        <f t="shared" si="26"/>
        <v>3706.9145999999996</v>
      </c>
      <c r="Q139" s="7">
        <f t="shared" si="26"/>
        <v>15471.280000000002</v>
      </c>
      <c r="R139" s="7">
        <f t="shared" si="26"/>
        <v>13525.903320000001</v>
      </c>
      <c r="S139" s="7">
        <f t="shared" si="26"/>
        <v>1249.68</v>
      </c>
      <c r="T139" s="7">
        <f t="shared" si="26"/>
        <v>7.3738000000000001</v>
      </c>
      <c r="U139" s="7">
        <f t="shared" si="26"/>
        <v>0</v>
      </c>
      <c r="V139" s="7" t="str">
        <f t="shared" si="26"/>
        <v/>
      </c>
      <c r="W139" s="7">
        <f t="shared" si="26"/>
        <v>206.60999999999996</v>
      </c>
      <c r="X139" s="7">
        <f t="shared" si="26"/>
        <v>16170.725</v>
      </c>
      <c r="Y139" s="7">
        <f t="shared" si="26"/>
        <v>265.05</v>
      </c>
      <c r="Z139" s="7">
        <f t="shared" si="26"/>
        <v>119706.65</v>
      </c>
      <c r="AA139" s="7">
        <f t="shared" si="22"/>
        <v>190.36734693877551</v>
      </c>
      <c r="AB139" s="7">
        <f t="shared" si="20"/>
        <v>275126.00528485869</v>
      </c>
      <c r="AD139" s="7">
        <f>2205*AB139/area!G37/2.47</f>
        <v>16.930407419983815</v>
      </c>
    </row>
    <row r="140" spans="1:30" x14ac:dyDescent="0.2">
      <c r="A140">
        <f t="shared" si="18"/>
        <v>1999</v>
      </c>
      <c r="B140" s="7">
        <f t="shared" si="26"/>
        <v>41021.089999999997</v>
      </c>
      <c r="C140" s="7">
        <f t="shared" si="26"/>
        <v>0</v>
      </c>
      <c r="D140" s="7">
        <f t="shared" si="26"/>
        <v>0</v>
      </c>
      <c r="E140" s="7">
        <f t="shared" si="26"/>
        <v>2029.3063999999999</v>
      </c>
      <c r="F140" s="7">
        <f t="shared" si="26"/>
        <v>63667.712190080005</v>
      </c>
      <c r="G140" s="7">
        <f t="shared" si="26"/>
        <v>0</v>
      </c>
      <c r="H140" s="7">
        <f t="shared" si="26"/>
        <v>1568.9980799999998</v>
      </c>
      <c r="I140" s="7">
        <f t="shared" si="26"/>
        <v>0</v>
      </c>
      <c r="J140" s="7" t="str">
        <f t="shared" si="26"/>
        <v/>
      </c>
      <c r="K140" s="7">
        <f t="shared" si="26"/>
        <v>0</v>
      </c>
      <c r="L140" s="7">
        <f t="shared" si="26"/>
        <v>0</v>
      </c>
      <c r="M140" s="7">
        <f t="shared" si="26"/>
        <v>9245.6</v>
      </c>
      <c r="N140" s="7">
        <f t="shared" si="26"/>
        <v>7256.3825399999996</v>
      </c>
      <c r="O140" s="7">
        <f t="shared" si="26"/>
        <v>87.21</v>
      </c>
      <c r="P140" s="7">
        <f t="shared" si="26"/>
        <v>4924.2236399999992</v>
      </c>
      <c r="Q140" s="7">
        <f t="shared" si="26"/>
        <v>13503.600000000002</v>
      </c>
      <c r="R140" s="7">
        <f t="shared" si="26"/>
        <v>13606.364760000002</v>
      </c>
      <c r="S140" s="7">
        <f t="shared" si="26"/>
        <v>1380.8799999999997</v>
      </c>
      <c r="T140" s="7">
        <f t="shared" si="26"/>
        <v>26.545680000000001</v>
      </c>
      <c r="U140" s="7">
        <f t="shared" si="26"/>
        <v>0</v>
      </c>
      <c r="V140" s="7" t="str">
        <f t="shared" si="26"/>
        <v/>
      </c>
      <c r="W140" s="7">
        <f t="shared" si="26"/>
        <v>343.38</v>
      </c>
      <c r="X140" s="7">
        <f t="shared" si="26"/>
        <v>23734.275000000001</v>
      </c>
      <c r="Y140" s="7">
        <f t="shared" si="26"/>
        <v>398.05</v>
      </c>
      <c r="Z140" s="7">
        <f t="shared" si="26"/>
        <v>131475.25</v>
      </c>
      <c r="AA140" s="7">
        <f t="shared" si="22"/>
        <v>107.4829931972789</v>
      </c>
      <c r="AB140" s="7">
        <f t="shared" si="20"/>
        <v>314376.35128327727</v>
      </c>
      <c r="AD140" s="7">
        <f>2205*AB140/area!G38/2.47</f>
        <v>19.655682906629508</v>
      </c>
    </row>
    <row r="141" spans="1:30" x14ac:dyDescent="0.2">
      <c r="A141">
        <f t="shared" si="18"/>
        <v>2000</v>
      </c>
      <c r="B141" s="7">
        <f t="shared" si="26"/>
        <v>44003.280000000006</v>
      </c>
      <c r="C141" s="7">
        <f t="shared" si="26"/>
        <v>0</v>
      </c>
      <c r="D141" s="7">
        <f t="shared" si="26"/>
        <v>0</v>
      </c>
      <c r="E141" s="7">
        <f t="shared" si="26"/>
        <v>1983.9140199999999</v>
      </c>
      <c r="F141" s="7">
        <f t="shared" si="26"/>
        <v>54842.27863424</v>
      </c>
      <c r="G141" s="7">
        <f t="shared" si="26"/>
        <v>0</v>
      </c>
      <c r="H141" s="7">
        <f t="shared" si="26"/>
        <v>3106.9849799999997</v>
      </c>
      <c r="I141" s="7">
        <f t="shared" si="26"/>
        <v>0</v>
      </c>
      <c r="J141" s="7" t="str">
        <f t="shared" si="26"/>
        <v/>
      </c>
      <c r="K141" s="7">
        <f t="shared" si="26"/>
        <v>0</v>
      </c>
      <c r="L141" s="7">
        <f t="shared" si="26"/>
        <v>0</v>
      </c>
      <c r="M141" s="7">
        <f t="shared" si="26"/>
        <v>6108.7</v>
      </c>
      <c r="N141" s="7">
        <f t="shared" si="26"/>
        <v>9172.2079900000008</v>
      </c>
      <c r="O141" s="7">
        <f t="shared" si="26"/>
        <v>122.26500000000001</v>
      </c>
      <c r="P141" s="7">
        <f t="shared" si="26"/>
        <v>3509.7181199999995</v>
      </c>
      <c r="Q141" s="7">
        <f t="shared" si="26"/>
        <v>12119.360000000002</v>
      </c>
      <c r="R141" s="7">
        <f t="shared" si="26"/>
        <v>17369.613360000003</v>
      </c>
      <c r="S141" s="7">
        <f t="shared" si="26"/>
        <v>801.95999999999992</v>
      </c>
      <c r="T141" s="7">
        <f t="shared" si="26"/>
        <v>32.444720000000004</v>
      </c>
      <c r="U141" s="7">
        <f t="shared" si="26"/>
        <v>0</v>
      </c>
      <c r="V141" s="7" t="str">
        <f t="shared" si="26"/>
        <v/>
      </c>
      <c r="W141" s="7">
        <f t="shared" si="26"/>
        <v>120.27999999999999</v>
      </c>
      <c r="X141" s="7">
        <f t="shared" si="26"/>
        <v>21647.599999999999</v>
      </c>
      <c r="Y141" s="7">
        <f t="shared" si="26"/>
        <v>302.10000000000002</v>
      </c>
      <c r="Z141" s="7">
        <f t="shared" si="26"/>
        <v>127412.1</v>
      </c>
      <c r="AA141" s="7">
        <f t="shared" si="22"/>
        <v>147.10204081632654</v>
      </c>
      <c r="AB141" s="7">
        <f t="shared" si="20"/>
        <v>302801.90886505635</v>
      </c>
      <c r="AD141" s="7">
        <f>2205*AB141/area!G39/2.47</f>
        <v>18.011844809252761</v>
      </c>
    </row>
    <row r="142" spans="1:30" x14ac:dyDescent="0.2">
      <c r="A142">
        <f t="shared" si="18"/>
        <v>2001</v>
      </c>
      <c r="B142" s="7">
        <f t="shared" si="26"/>
        <v>30341.480000000003</v>
      </c>
      <c r="C142" s="7">
        <f t="shared" si="26"/>
        <v>0</v>
      </c>
      <c r="D142" s="7">
        <f t="shared" si="26"/>
        <v>0</v>
      </c>
      <c r="E142" s="7">
        <f t="shared" si="26"/>
        <v>1351.0908400000001</v>
      </c>
      <c r="F142" s="7">
        <f t="shared" si="26"/>
        <v>34504.226346240001</v>
      </c>
      <c r="G142" s="7">
        <f t="shared" si="26"/>
        <v>26.014399999999998</v>
      </c>
      <c r="H142" s="7">
        <f t="shared" si="26"/>
        <v>3641.7183</v>
      </c>
      <c r="I142" s="7">
        <f t="shared" si="26"/>
        <v>0</v>
      </c>
      <c r="J142" s="7" t="str">
        <f t="shared" si="26"/>
        <v/>
      </c>
      <c r="K142" s="7">
        <f t="shared" si="26"/>
        <v>0</v>
      </c>
      <c r="L142" s="7">
        <f t="shared" si="26"/>
        <v>0</v>
      </c>
      <c r="M142" s="7">
        <f t="shared" si="26"/>
        <v>6438.9</v>
      </c>
      <c r="N142" s="7">
        <f t="shared" si="26"/>
        <v>5761.93541</v>
      </c>
      <c r="O142" s="7">
        <f t="shared" si="26"/>
        <v>261.63000000000005</v>
      </c>
      <c r="P142" s="7">
        <f t="shared" si="26"/>
        <v>1746.3265199999998</v>
      </c>
      <c r="Q142" s="7">
        <f t="shared" si="26"/>
        <v>8455.0400000000009</v>
      </c>
      <c r="R142" s="7">
        <f t="shared" si="26"/>
        <v>11633.3832</v>
      </c>
      <c r="S142" s="7">
        <f t="shared" si="26"/>
        <v>562.52</v>
      </c>
      <c r="T142" s="7">
        <f t="shared" si="26"/>
        <v>2.9495200000000001</v>
      </c>
      <c r="U142" s="7">
        <f t="shared" si="26"/>
        <v>0</v>
      </c>
      <c r="V142" s="7" t="str">
        <f t="shared" si="26"/>
        <v/>
      </c>
      <c r="W142" s="7">
        <f t="shared" si="26"/>
        <v>78.569999999999993</v>
      </c>
      <c r="X142" s="7">
        <f t="shared" si="26"/>
        <v>12258.424999999999</v>
      </c>
      <c r="Y142" s="7">
        <f t="shared" si="26"/>
        <v>96.9</v>
      </c>
      <c r="Z142" s="7">
        <f t="shared" si="26"/>
        <v>93582.6</v>
      </c>
      <c r="AA142" s="7">
        <f t="shared" si="22"/>
        <v>164.02721088435374</v>
      </c>
      <c r="AB142" s="7">
        <f t="shared" si="20"/>
        <v>210907.73674712438</v>
      </c>
      <c r="AD142" s="7">
        <f>2205*AB142/area!G40/2.47</f>
        <v>13.136047051861311</v>
      </c>
    </row>
    <row r="143" spans="1:30" x14ac:dyDescent="0.2">
      <c r="A143">
        <f t="shared" si="18"/>
        <v>2002</v>
      </c>
      <c r="B143" s="7">
        <f t="shared" si="26"/>
        <v>20962.48</v>
      </c>
      <c r="C143" s="7">
        <f t="shared" si="26"/>
        <v>0</v>
      </c>
      <c r="D143" s="7">
        <f t="shared" si="26"/>
        <v>0</v>
      </c>
      <c r="E143" s="7">
        <f t="shared" si="26"/>
        <v>1901.13968</v>
      </c>
      <c r="F143" s="7">
        <f t="shared" si="26"/>
        <v>28329.145273599999</v>
      </c>
      <c r="G143" s="7">
        <f t="shared" ref="G143:Z143" si="27">IF(ISNUMBER(G41),G$107*G41/1000,"")</f>
        <v>31.217279999999999</v>
      </c>
      <c r="H143" s="7">
        <f t="shared" si="27"/>
        <v>1077.8480399999999</v>
      </c>
      <c r="I143" s="7">
        <f t="shared" si="27"/>
        <v>48.703719999999997</v>
      </c>
      <c r="J143" s="7" t="str">
        <f t="shared" si="27"/>
        <v/>
      </c>
      <c r="K143" s="7">
        <f t="shared" si="27"/>
        <v>0</v>
      </c>
      <c r="L143" s="7">
        <f t="shared" si="27"/>
        <v>0</v>
      </c>
      <c r="M143" s="7">
        <f t="shared" si="27"/>
        <v>5778.5</v>
      </c>
      <c r="N143" s="7">
        <f t="shared" si="27"/>
        <v>3367.9281900000001</v>
      </c>
      <c r="O143" s="7">
        <f t="shared" si="27"/>
        <v>43.604999999999997</v>
      </c>
      <c r="P143" s="7">
        <f t="shared" si="27"/>
        <v>2373.9422399999999</v>
      </c>
      <c r="Q143" s="7">
        <f t="shared" si="27"/>
        <v>9228.56</v>
      </c>
      <c r="R143" s="7">
        <f t="shared" si="27"/>
        <v>7390.7185200000004</v>
      </c>
      <c r="S143" s="7">
        <f t="shared" si="27"/>
        <v>228.77999999999997</v>
      </c>
      <c r="T143" s="7">
        <f t="shared" si="27"/>
        <v>4.4242799999999995</v>
      </c>
      <c r="U143" s="7">
        <f t="shared" si="27"/>
        <v>0</v>
      </c>
      <c r="V143" s="7" t="str">
        <f t="shared" si="27"/>
        <v/>
      </c>
      <c r="W143" s="7">
        <f t="shared" si="27"/>
        <v>166.84</v>
      </c>
      <c r="X143" s="7">
        <f t="shared" si="27"/>
        <v>11997.375</v>
      </c>
      <c r="Y143" s="7">
        <f t="shared" si="27"/>
        <v>144.4</v>
      </c>
      <c r="Z143" s="7">
        <f t="shared" si="27"/>
        <v>71100.850000000006</v>
      </c>
      <c r="AA143" s="7">
        <f t="shared" si="22"/>
        <v>193.90476190476193</v>
      </c>
      <c r="AB143" s="7">
        <f t="shared" si="20"/>
        <v>164370.36198550474</v>
      </c>
      <c r="AD143" s="7">
        <f>2205*AB143/area!G41/2.47</f>
        <v>11.951227726951172</v>
      </c>
    </row>
    <row r="144" spans="1:30" x14ac:dyDescent="0.2">
      <c r="A144">
        <f t="shared" si="18"/>
        <v>2003</v>
      </c>
      <c r="B144" s="7">
        <f t="shared" ref="B144:Z154" si="28">IF(ISNUMBER(B42),B$107*B42/1000,"")</f>
        <v>36142.35</v>
      </c>
      <c r="C144" s="7">
        <f t="shared" si="28"/>
        <v>0</v>
      </c>
      <c r="D144" s="7">
        <f t="shared" si="28"/>
        <v>0</v>
      </c>
      <c r="E144" s="7">
        <f t="shared" si="28"/>
        <v>2652.7840899999997</v>
      </c>
      <c r="F144" s="7">
        <f t="shared" si="28"/>
        <v>42857.240577279998</v>
      </c>
      <c r="G144" s="7">
        <f t="shared" si="28"/>
        <v>41.623040000000003</v>
      </c>
      <c r="H144" s="7">
        <f t="shared" si="28"/>
        <v>455.94815999999997</v>
      </c>
      <c r="I144" s="7">
        <f t="shared" si="28"/>
        <v>44.957279999999997</v>
      </c>
      <c r="J144" s="7" t="str">
        <f t="shared" si="28"/>
        <v/>
      </c>
      <c r="K144" s="7">
        <f t="shared" si="28"/>
        <v>0</v>
      </c>
      <c r="L144" s="7">
        <f t="shared" si="28"/>
        <v>0</v>
      </c>
      <c r="M144" s="7">
        <f t="shared" si="28"/>
        <v>6934.2</v>
      </c>
      <c r="N144" s="7">
        <f t="shared" si="28"/>
        <v>4905.7524999999996</v>
      </c>
      <c r="O144" s="7">
        <f t="shared" si="28"/>
        <v>261.63000000000005</v>
      </c>
      <c r="P144" s="7">
        <f t="shared" si="28"/>
        <v>3354.2362799999996</v>
      </c>
      <c r="Q144" s="7">
        <f t="shared" si="28"/>
        <v>8753.36</v>
      </c>
      <c r="R144" s="7">
        <f t="shared" si="28"/>
        <v>10834.635780000001</v>
      </c>
      <c r="S144" s="7">
        <f t="shared" si="28"/>
        <v>1061.9000000000001</v>
      </c>
      <c r="T144" s="7">
        <f t="shared" si="28"/>
        <v>0</v>
      </c>
      <c r="U144" s="7">
        <f t="shared" si="28"/>
        <v>0</v>
      </c>
      <c r="V144" s="7" t="str">
        <f t="shared" si="28"/>
        <v/>
      </c>
      <c r="W144" s="7">
        <f t="shared" si="28"/>
        <v>151.32</v>
      </c>
      <c r="X144" s="7">
        <f t="shared" si="28"/>
        <v>16692.25</v>
      </c>
      <c r="Y144" s="7">
        <f t="shared" si="28"/>
        <v>289.75</v>
      </c>
      <c r="Z144" s="7">
        <f t="shared" si="28"/>
        <v>96657.75</v>
      </c>
      <c r="AA144" s="7">
        <f t="shared" si="22"/>
        <v>222.85714285714283</v>
      </c>
      <c r="AB144" s="7">
        <f t="shared" si="20"/>
        <v>232314.54485013714</v>
      </c>
      <c r="AD144" s="7">
        <f>2205*AB144/area!G42/2.47</f>
        <v>14.020745167484764</v>
      </c>
    </row>
    <row r="145" spans="1:30" x14ac:dyDescent="0.2">
      <c r="A145">
        <f t="shared" si="18"/>
        <v>2004</v>
      </c>
      <c r="B145" s="7">
        <f t="shared" si="28"/>
        <v>38853.129999999997</v>
      </c>
      <c r="C145" s="7">
        <f t="shared" si="28"/>
        <v>0</v>
      </c>
      <c r="D145" s="7">
        <f t="shared" si="28"/>
        <v>0</v>
      </c>
      <c r="E145" s="7">
        <f t="shared" si="28"/>
        <v>3796.9390800000001</v>
      </c>
      <c r="F145" s="7">
        <f t="shared" si="28"/>
        <v>46125.741736320007</v>
      </c>
      <c r="G145" s="7">
        <f t="shared" si="28"/>
        <v>32.517999999999994</v>
      </c>
      <c r="H145" s="7">
        <f t="shared" si="28"/>
        <v>357.04763999999994</v>
      </c>
      <c r="I145" s="7">
        <f t="shared" si="28"/>
        <v>73.992190000000008</v>
      </c>
      <c r="J145" s="7" t="str">
        <f t="shared" si="28"/>
        <v/>
      </c>
      <c r="K145" s="7">
        <f t="shared" si="28"/>
        <v>0</v>
      </c>
      <c r="L145" s="7">
        <f t="shared" si="28"/>
        <v>0</v>
      </c>
      <c r="M145" s="7">
        <f t="shared" si="28"/>
        <v>4622.8</v>
      </c>
      <c r="N145" s="7">
        <f t="shared" si="28"/>
        <v>9322.9953299999997</v>
      </c>
      <c r="O145" s="7">
        <f t="shared" si="28"/>
        <v>43.604999999999997</v>
      </c>
      <c r="P145" s="7">
        <f t="shared" si="28"/>
        <v>4414.1673599999995</v>
      </c>
      <c r="Q145" s="7">
        <f t="shared" si="28"/>
        <v>11264</v>
      </c>
      <c r="R145" s="7">
        <f t="shared" si="28"/>
        <v>19205.9781</v>
      </c>
      <c r="S145" s="7">
        <f t="shared" si="28"/>
        <v>1353.8199999999997</v>
      </c>
      <c r="T145" s="7">
        <f t="shared" si="28"/>
        <v>0</v>
      </c>
      <c r="U145" s="7">
        <f t="shared" si="28"/>
        <v>0</v>
      </c>
      <c r="V145" s="7" t="str">
        <f t="shared" si="28"/>
        <v/>
      </c>
      <c r="W145" s="7">
        <f t="shared" si="28"/>
        <v>62.079999999999991</v>
      </c>
      <c r="X145" s="7">
        <f t="shared" si="28"/>
        <v>28429.15</v>
      </c>
      <c r="Y145" s="7">
        <f t="shared" si="28"/>
        <v>422.75</v>
      </c>
      <c r="Z145" s="7">
        <f t="shared" si="28"/>
        <v>109836.15</v>
      </c>
      <c r="AA145" s="7">
        <f t="shared" si="22"/>
        <v>182.85714285714283</v>
      </c>
      <c r="AB145" s="7">
        <f t="shared" si="20"/>
        <v>278399.72157917719</v>
      </c>
      <c r="AD145" s="7">
        <f>2205*AB145/area!G43/2.47</f>
        <v>17.610249808178239</v>
      </c>
    </row>
    <row r="146" spans="1:30" x14ac:dyDescent="0.2">
      <c r="A146">
        <f t="shared" si="18"/>
        <v>2005</v>
      </c>
      <c r="B146" s="7">
        <f t="shared" si="28"/>
        <v>41238.550000000003</v>
      </c>
      <c r="C146" s="7">
        <f t="shared" si="28"/>
        <v>0</v>
      </c>
      <c r="D146" s="7">
        <f t="shared" si="28"/>
        <v>0</v>
      </c>
      <c r="E146" s="7">
        <f t="shared" si="28"/>
        <v>2927.8085099999998</v>
      </c>
      <c r="F146" s="7">
        <f t="shared" si="28"/>
        <v>71367.346473600002</v>
      </c>
      <c r="G146" s="7">
        <f t="shared" si="28"/>
        <v>0</v>
      </c>
      <c r="H146" s="7">
        <f t="shared" si="28"/>
        <v>706.55201999999986</v>
      </c>
      <c r="I146" s="7">
        <f t="shared" si="28"/>
        <v>83.358289999999997</v>
      </c>
      <c r="J146" s="7" t="str">
        <f t="shared" si="28"/>
        <v/>
      </c>
      <c r="K146" s="7">
        <f t="shared" si="28"/>
        <v>0</v>
      </c>
      <c r="L146" s="7">
        <f t="shared" si="28"/>
        <v>0</v>
      </c>
      <c r="M146" s="7">
        <f t="shared" si="28"/>
        <v>10302.5</v>
      </c>
      <c r="N146" s="7">
        <f t="shared" si="28"/>
        <v>11879.15058</v>
      </c>
      <c r="O146" s="7">
        <f t="shared" si="28"/>
        <v>126.54000000000002</v>
      </c>
      <c r="P146" s="7">
        <f t="shared" si="28"/>
        <v>2895.3752399999998</v>
      </c>
      <c r="Q146" s="7">
        <f t="shared" si="28"/>
        <v>13611.840000000002</v>
      </c>
      <c r="R146" s="7">
        <f t="shared" si="28"/>
        <v>19389.530760000001</v>
      </c>
      <c r="S146" s="7">
        <f t="shared" si="28"/>
        <v>1280.8399999999999</v>
      </c>
      <c r="T146" s="7">
        <f t="shared" si="28"/>
        <v>0</v>
      </c>
      <c r="U146" s="7">
        <f t="shared" si="28"/>
        <v>0</v>
      </c>
      <c r="V146" s="7" t="str">
        <f t="shared" si="28"/>
        <v/>
      </c>
      <c r="W146" s="7">
        <f t="shared" si="28"/>
        <v>113.48999999999998</v>
      </c>
      <c r="X146" s="7">
        <f t="shared" si="28"/>
        <v>33384.5</v>
      </c>
      <c r="Y146" s="7">
        <f t="shared" si="28"/>
        <v>192.85</v>
      </c>
      <c r="Z146" s="7">
        <f t="shared" si="28"/>
        <v>123235.9</v>
      </c>
      <c r="AA146" s="7">
        <f t="shared" si="22"/>
        <v>157.22448979591837</v>
      </c>
      <c r="AB146" s="7">
        <f t="shared" si="20"/>
        <v>332893.35636339587</v>
      </c>
      <c r="AD146" s="7">
        <f>2205*AB146/area!G44/2.47</f>
        <v>20.348096842794252</v>
      </c>
    </row>
    <row r="147" spans="1:30" x14ac:dyDescent="0.2">
      <c r="A147">
        <f t="shared" si="18"/>
        <v>2006</v>
      </c>
      <c r="B147" s="7">
        <f t="shared" si="28"/>
        <v>28190.950000000004</v>
      </c>
      <c r="C147" s="7">
        <f t="shared" si="28"/>
        <v>0</v>
      </c>
      <c r="D147" s="7">
        <f t="shared" si="28"/>
        <v>0</v>
      </c>
      <c r="E147" s="7">
        <f t="shared" si="28"/>
        <v>1723.5753699999998</v>
      </c>
      <c r="F147" s="7">
        <f t="shared" si="28"/>
        <v>59201.347793920002</v>
      </c>
      <c r="G147" s="7">
        <f t="shared" si="28"/>
        <v>0</v>
      </c>
      <c r="H147" s="7">
        <f t="shared" si="28"/>
        <v>1149.9280799999999</v>
      </c>
      <c r="I147" s="7">
        <f t="shared" si="28"/>
        <v>0</v>
      </c>
      <c r="J147" s="7" t="str">
        <f t="shared" si="28"/>
        <v/>
      </c>
      <c r="K147" s="7">
        <f t="shared" si="28"/>
        <v>0</v>
      </c>
      <c r="L147" s="7">
        <f t="shared" si="28"/>
        <v>0</v>
      </c>
      <c r="M147" s="7">
        <f t="shared" si="28"/>
        <v>9873.5</v>
      </c>
      <c r="N147" s="7">
        <f t="shared" si="28"/>
        <v>7155.1691200000005</v>
      </c>
      <c r="O147" s="7">
        <f t="shared" si="28"/>
        <v>226.57500000000002</v>
      </c>
      <c r="P147" s="7">
        <f t="shared" si="28"/>
        <v>1566.1951199999999</v>
      </c>
      <c r="Q147" s="7">
        <f t="shared" si="28"/>
        <v>15200.240000000002</v>
      </c>
      <c r="R147" s="7">
        <f t="shared" si="28"/>
        <v>15601.976100000002</v>
      </c>
      <c r="S147" s="7">
        <f t="shared" si="28"/>
        <v>1551.4399999999998</v>
      </c>
      <c r="T147" s="7">
        <f t="shared" si="28"/>
        <v>0</v>
      </c>
      <c r="U147" s="7">
        <f t="shared" si="28"/>
        <v>0</v>
      </c>
      <c r="V147" s="7" t="str">
        <f t="shared" si="28"/>
        <v/>
      </c>
      <c r="W147" s="7">
        <f t="shared" si="28"/>
        <v>0</v>
      </c>
      <c r="X147" s="7">
        <f t="shared" si="28"/>
        <v>31558.875</v>
      </c>
      <c r="Y147" s="7">
        <f t="shared" si="28"/>
        <v>113.05</v>
      </c>
      <c r="Z147" s="7">
        <f t="shared" si="28"/>
        <v>105487.05</v>
      </c>
      <c r="AA147" s="7">
        <f t="shared" si="22"/>
        <v>151.34693877551021</v>
      </c>
      <c r="AB147" s="7">
        <f t="shared" si="20"/>
        <v>278751.21852269553</v>
      </c>
      <c r="AD147" s="7">
        <f>2205*AB147/area!G45/2.47</f>
        <v>17.877586465376851</v>
      </c>
    </row>
    <row r="148" spans="1:30" x14ac:dyDescent="0.2">
      <c r="A148">
        <f t="shared" si="18"/>
        <v>2007</v>
      </c>
      <c r="B148" s="7">
        <f t="shared" si="28"/>
        <v>31985.710000000003</v>
      </c>
      <c r="C148" s="7">
        <f t="shared" si="28"/>
        <v>0</v>
      </c>
      <c r="D148" s="7">
        <f t="shared" si="28"/>
        <v>0</v>
      </c>
      <c r="E148" s="7">
        <f t="shared" si="28"/>
        <v>2078.70399</v>
      </c>
      <c r="F148" s="7">
        <f t="shared" si="28"/>
        <v>66537.459410559997</v>
      </c>
      <c r="G148" s="7">
        <f t="shared" si="28"/>
        <v>0</v>
      </c>
      <c r="H148" s="7">
        <f t="shared" si="28"/>
        <v>1660.3553399999998</v>
      </c>
      <c r="I148" s="7">
        <f t="shared" si="28"/>
        <v>0</v>
      </c>
      <c r="J148" s="7" t="str">
        <f t="shared" si="28"/>
        <v/>
      </c>
      <c r="K148" s="7">
        <f t="shared" si="28"/>
        <v>0</v>
      </c>
      <c r="L148" s="7">
        <f t="shared" si="28"/>
        <v>0</v>
      </c>
      <c r="M148" s="7">
        <f t="shared" si="28"/>
        <v>6653.4</v>
      </c>
      <c r="N148" s="7">
        <f t="shared" si="28"/>
        <v>7579.64581</v>
      </c>
      <c r="O148" s="7">
        <f t="shared" si="28"/>
        <v>71.819999999999993</v>
      </c>
      <c r="P148" s="7">
        <f t="shared" si="28"/>
        <v>1807.00236</v>
      </c>
      <c r="Q148" s="7">
        <f t="shared" si="28"/>
        <v>20397.52</v>
      </c>
      <c r="R148" s="7">
        <f t="shared" si="28"/>
        <v>19357.68144</v>
      </c>
      <c r="S148" s="7">
        <f t="shared" si="28"/>
        <v>812.61999999999989</v>
      </c>
      <c r="T148" s="7">
        <f t="shared" si="28"/>
        <v>0</v>
      </c>
      <c r="U148" s="7">
        <f t="shared" si="28"/>
        <v>0</v>
      </c>
      <c r="V148" s="7" t="str">
        <f t="shared" si="28"/>
        <v/>
      </c>
      <c r="W148" s="7">
        <f t="shared" si="28"/>
        <v>38.799999999999997</v>
      </c>
      <c r="X148" s="7">
        <f t="shared" si="28"/>
        <v>30985.025000000001</v>
      </c>
      <c r="Y148" s="7">
        <f t="shared" si="28"/>
        <v>277.39999999999998</v>
      </c>
      <c r="Z148" s="7">
        <f t="shared" si="28"/>
        <v>86400.6</v>
      </c>
      <c r="AA148" s="7">
        <f t="shared" si="22"/>
        <v>126.69387755102042</v>
      </c>
      <c r="AB148" s="7">
        <f t="shared" si="20"/>
        <v>276770.43722811097</v>
      </c>
      <c r="AD148" s="7">
        <f>2205*AB148/area!G46/2.47</f>
        <v>16.700848855453476</v>
      </c>
    </row>
    <row r="149" spans="1:30" x14ac:dyDescent="0.2">
      <c r="A149">
        <f t="shared" si="18"/>
        <v>2008</v>
      </c>
      <c r="B149" s="7">
        <f t="shared" si="28"/>
        <v>38130.199999999997</v>
      </c>
      <c r="C149" s="7">
        <f t="shared" si="28"/>
        <v>0</v>
      </c>
      <c r="D149" s="7">
        <f t="shared" si="28"/>
        <v>0</v>
      </c>
      <c r="E149" s="7">
        <f t="shared" si="28"/>
        <v>2464.5392199999997</v>
      </c>
      <c r="F149" s="7">
        <f t="shared" si="28"/>
        <v>90145.61427903999</v>
      </c>
      <c r="G149" s="7">
        <f t="shared" si="28"/>
        <v>0</v>
      </c>
      <c r="H149" s="7">
        <f t="shared" si="28"/>
        <v>561.55379999999991</v>
      </c>
      <c r="I149" s="7">
        <f t="shared" si="28"/>
        <v>0</v>
      </c>
      <c r="J149" s="7" t="str">
        <f t="shared" si="28"/>
        <v/>
      </c>
      <c r="K149" s="7">
        <f t="shared" si="28"/>
        <v>101.6</v>
      </c>
      <c r="L149" s="7">
        <f t="shared" si="28"/>
        <v>0</v>
      </c>
      <c r="M149" s="7">
        <f t="shared" si="28"/>
        <v>8668.4</v>
      </c>
      <c r="N149" s="7">
        <f t="shared" si="28"/>
        <v>10774.065279999999</v>
      </c>
      <c r="O149" s="7">
        <f t="shared" si="28"/>
        <v>94.050000000000011</v>
      </c>
      <c r="P149" s="7">
        <f t="shared" si="28"/>
        <v>2349.2926799999996</v>
      </c>
      <c r="Q149" s="7">
        <f t="shared" si="28"/>
        <v>19950.48</v>
      </c>
      <c r="R149" s="7">
        <f t="shared" si="28"/>
        <v>22844.343840000005</v>
      </c>
      <c r="S149" s="7">
        <f t="shared" si="28"/>
        <v>906.09999999999991</v>
      </c>
      <c r="T149" s="7">
        <f t="shared" si="28"/>
        <v>0</v>
      </c>
      <c r="U149" s="7">
        <f t="shared" si="28"/>
        <v>0</v>
      </c>
      <c r="V149" s="7" t="str">
        <f t="shared" si="28"/>
        <v/>
      </c>
      <c r="W149" s="7">
        <f t="shared" si="28"/>
        <v>0</v>
      </c>
      <c r="X149" s="7">
        <f t="shared" si="28"/>
        <v>24516.85</v>
      </c>
      <c r="Y149" s="7">
        <f t="shared" si="28"/>
        <v>175.75</v>
      </c>
      <c r="Z149" s="7">
        <f t="shared" si="28"/>
        <v>117251.85</v>
      </c>
      <c r="AA149" s="7">
        <f t="shared" si="22"/>
        <v>142.20408163265304</v>
      </c>
      <c r="AB149" s="7">
        <f t="shared" si="20"/>
        <v>339076.89318067266</v>
      </c>
      <c r="AD149" s="7">
        <f>2205*AB149/area!G47/2.47</f>
        <v>19.867373252090879</v>
      </c>
    </row>
    <row r="150" spans="1:30" x14ac:dyDescent="0.2">
      <c r="A150">
        <f t="shared" si="18"/>
        <v>2009</v>
      </c>
      <c r="B150" s="7">
        <f t="shared" si="28"/>
        <v>33865.660000000003</v>
      </c>
      <c r="C150" s="7">
        <f t="shared" si="28"/>
        <v>0</v>
      </c>
      <c r="D150" s="7">
        <f t="shared" si="28"/>
        <v>0</v>
      </c>
      <c r="E150" s="7">
        <f t="shared" si="28"/>
        <v>2519.27709</v>
      </c>
      <c r="F150" s="7">
        <f t="shared" si="28"/>
        <v>100242.57645824</v>
      </c>
      <c r="G150" s="7">
        <f t="shared" si="28"/>
        <v>0</v>
      </c>
      <c r="H150" s="7">
        <f t="shared" si="28"/>
        <v>481.09235999999999</v>
      </c>
      <c r="I150" s="7">
        <f t="shared" si="28"/>
        <v>0</v>
      </c>
      <c r="J150" s="7" t="str">
        <f t="shared" si="28"/>
        <v/>
      </c>
      <c r="K150" s="7">
        <f t="shared" si="28"/>
        <v>348.32</v>
      </c>
      <c r="L150" s="7">
        <f t="shared" si="28"/>
        <v>0</v>
      </c>
      <c r="M150" s="7">
        <f t="shared" si="28"/>
        <v>9213.1</v>
      </c>
      <c r="N150" s="7">
        <f t="shared" si="28"/>
        <v>15458.800719999999</v>
      </c>
      <c r="O150" s="7">
        <f t="shared" si="28"/>
        <v>104.31000000000002</v>
      </c>
      <c r="P150" s="7">
        <f t="shared" si="28"/>
        <v>3045.1687199999997</v>
      </c>
      <c r="Q150" s="7">
        <f t="shared" si="28"/>
        <v>12892.880000000001</v>
      </c>
      <c r="R150" s="7">
        <f t="shared" si="28"/>
        <v>21898.083780000001</v>
      </c>
      <c r="S150" s="7">
        <f t="shared" si="28"/>
        <v>866.7399999999999</v>
      </c>
      <c r="T150" s="7">
        <f t="shared" si="28"/>
        <v>0</v>
      </c>
      <c r="U150" s="7">
        <f t="shared" si="28"/>
        <v>0</v>
      </c>
      <c r="V150" s="7" t="str">
        <f t="shared" si="28"/>
        <v/>
      </c>
      <c r="W150" s="7">
        <f t="shared" si="28"/>
        <v>0</v>
      </c>
      <c r="X150" s="7">
        <f t="shared" si="28"/>
        <v>21438.875</v>
      </c>
      <c r="Y150" s="7">
        <f t="shared" si="28"/>
        <v>164.35</v>
      </c>
      <c r="Z150" s="7">
        <f t="shared" si="28"/>
        <v>123438.25</v>
      </c>
      <c r="AA150" s="7">
        <f t="shared" si="22"/>
        <v>126.25850340136053</v>
      </c>
      <c r="AB150" s="7">
        <f t="shared" si="20"/>
        <v>346103.74263164139</v>
      </c>
      <c r="AD150" s="7">
        <f>2205*AB150/area!G48/2.47</f>
        <v>20.918354350089068</v>
      </c>
    </row>
    <row r="151" spans="1:30" x14ac:dyDescent="0.2">
      <c r="A151">
        <v>2010</v>
      </c>
      <c r="B151" s="7">
        <f t="shared" si="28"/>
        <v>16082.910000000002</v>
      </c>
      <c r="C151" s="7">
        <f t="shared" si="28"/>
        <v>0</v>
      </c>
      <c r="D151" s="7">
        <f t="shared" si="28"/>
        <v>0</v>
      </c>
      <c r="E151" s="7">
        <f t="shared" si="28"/>
        <v>1911.82024</v>
      </c>
      <c r="F151" s="7">
        <f t="shared" si="28"/>
        <v>91162.516893440014</v>
      </c>
      <c r="G151" s="7">
        <f t="shared" si="28"/>
        <v>0</v>
      </c>
      <c r="H151" s="7">
        <f t="shared" si="28"/>
        <v>1075.3336199999999</v>
      </c>
      <c r="I151" s="7">
        <f t="shared" si="28"/>
        <v>0</v>
      </c>
      <c r="J151" s="7" t="str">
        <f t="shared" si="28"/>
        <v/>
      </c>
      <c r="K151" s="7">
        <f t="shared" si="28"/>
        <v>275.83999999999997</v>
      </c>
      <c r="L151" s="7">
        <f t="shared" si="28"/>
        <v>0</v>
      </c>
      <c r="M151" s="7">
        <f t="shared" si="28"/>
        <v>4045.6</v>
      </c>
      <c r="N151" s="7">
        <f t="shared" si="28"/>
        <v>19858.486120000001</v>
      </c>
      <c r="O151" s="7">
        <f t="shared" si="28"/>
        <v>78.66</v>
      </c>
      <c r="P151" s="7">
        <f t="shared" si="28"/>
        <v>2546.4891599999996</v>
      </c>
      <c r="Q151" s="7">
        <f t="shared" si="28"/>
        <v>6785.6800000000012</v>
      </c>
      <c r="R151" s="7">
        <f t="shared" si="28"/>
        <v>16537.340340000002</v>
      </c>
      <c r="S151" s="7">
        <f t="shared" si="28"/>
        <v>718.31999999999994</v>
      </c>
      <c r="T151" s="7">
        <f t="shared" si="28"/>
        <v>0</v>
      </c>
      <c r="U151" s="7">
        <f t="shared" si="28"/>
        <v>0</v>
      </c>
      <c r="V151" s="7" t="str">
        <f t="shared" si="28"/>
        <v/>
      </c>
      <c r="W151" s="7">
        <f t="shared" si="28"/>
        <v>0</v>
      </c>
      <c r="X151" s="7">
        <f t="shared" si="28"/>
        <v>37557.275000000001</v>
      </c>
      <c r="Y151" s="7">
        <f t="shared" si="28"/>
        <v>265.05</v>
      </c>
      <c r="Z151" s="7">
        <f t="shared" si="28"/>
        <v>90879.85</v>
      </c>
      <c r="AA151" s="7">
        <f t="shared" si="22"/>
        <v>97.142857142857125</v>
      </c>
      <c r="AB151" s="7">
        <f t="shared" si="20"/>
        <v>289878.31423058285</v>
      </c>
      <c r="AD151" s="7">
        <f>2205*AB151/area!G49/2.47</f>
        <v>19.953685629519359</v>
      </c>
    </row>
    <row r="152" spans="1:30" x14ac:dyDescent="0.2">
      <c r="A152">
        <v>2011</v>
      </c>
      <c r="B152" s="7">
        <f t="shared" si="28"/>
        <v>20239.55</v>
      </c>
      <c r="C152" s="7">
        <f t="shared" si="28"/>
        <v>0</v>
      </c>
      <c r="D152" s="7">
        <f t="shared" si="28"/>
        <v>0</v>
      </c>
      <c r="E152" s="7">
        <f t="shared" si="28"/>
        <v>1716.90002</v>
      </c>
      <c r="F152" s="7">
        <f t="shared" si="28"/>
        <v>117675.65025408</v>
      </c>
      <c r="G152" s="7">
        <f t="shared" si="28"/>
        <v>0</v>
      </c>
      <c r="H152" s="7">
        <f t="shared" si="28"/>
        <v>630.28127999999992</v>
      </c>
      <c r="I152" s="7">
        <f t="shared" si="28"/>
        <v>0</v>
      </c>
      <c r="J152" s="7" t="str">
        <f t="shared" si="28"/>
        <v/>
      </c>
      <c r="K152" s="7">
        <f t="shared" si="28"/>
        <v>0</v>
      </c>
      <c r="L152" s="7">
        <f t="shared" si="28"/>
        <v>0</v>
      </c>
      <c r="M152" s="7">
        <f t="shared" si="28"/>
        <v>3764.8</v>
      </c>
      <c r="N152" s="7">
        <f t="shared" si="28"/>
        <v>15466.03025</v>
      </c>
      <c r="O152" s="7">
        <f t="shared" si="28"/>
        <v>0</v>
      </c>
      <c r="P152" s="7">
        <f t="shared" si="28"/>
        <v>1956.7958399999998</v>
      </c>
      <c r="Q152" s="7">
        <f t="shared" si="28"/>
        <v>13924.240000000002</v>
      </c>
      <c r="R152" s="7">
        <f t="shared" si="28"/>
        <v>14006.15754</v>
      </c>
      <c r="S152" s="7">
        <f t="shared" si="28"/>
        <v>791.29999999999984</v>
      </c>
      <c r="T152" s="7">
        <f t="shared" si="28"/>
        <v>0</v>
      </c>
      <c r="U152" s="7">
        <f t="shared" si="28"/>
        <v>0</v>
      </c>
      <c r="V152" s="7" t="str">
        <f t="shared" si="28"/>
        <v/>
      </c>
      <c r="W152" s="7">
        <f t="shared" si="28"/>
        <v>0</v>
      </c>
      <c r="X152" s="7">
        <f t="shared" si="28"/>
        <v>32601.924999999999</v>
      </c>
      <c r="Y152" s="7">
        <f t="shared" si="28"/>
        <v>96.9</v>
      </c>
      <c r="Z152" s="7">
        <f t="shared" si="28"/>
        <v>109495.1</v>
      </c>
      <c r="AA152" s="7">
        <f t="shared" si="22"/>
        <v>106.66666666666667</v>
      </c>
      <c r="AB152" s="7">
        <f t="shared" si="20"/>
        <v>332472.29685074667</v>
      </c>
      <c r="AD152" s="7">
        <f>2205*AB152/area!G50/2.47</f>
        <v>22.019873321709397</v>
      </c>
    </row>
    <row r="153" spans="1:30" x14ac:dyDescent="0.2">
      <c r="A153">
        <v>2012</v>
      </c>
      <c r="B153" s="7">
        <f t="shared" si="28"/>
        <v>19516.62</v>
      </c>
      <c r="C153" s="7">
        <f t="shared" si="28"/>
        <v>0</v>
      </c>
      <c r="D153" s="7">
        <f t="shared" si="28"/>
        <v>0</v>
      </c>
      <c r="E153" s="7">
        <f t="shared" si="28"/>
        <v>1998.59979</v>
      </c>
      <c r="F153" s="7">
        <f t="shared" si="28"/>
        <v>103874.60028416</v>
      </c>
      <c r="G153" s="7">
        <f t="shared" si="28"/>
        <v>0</v>
      </c>
      <c r="H153" s="7">
        <f t="shared" si="28"/>
        <v>1216.9792799999998</v>
      </c>
      <c r="I153" s="7">
        <f t="shared" si="28"/>
        <v>0</v>
      </c>
      <c r="J153" s="7" t="str">
        <f t="shared" si="28"/>
        <v/>
      </c>
      <c r="K153" s="7">
        <f t="shared" si="28"/>
        <v>333.92</v>
      </c>
      <c r="L153" s="7">
        <f t="shared" si="28"/>
        <v>0</v>
      </c>
      <c r="M153" s="7">
        <f t="shared" si="28"/>
        <v>4953</v>
      </c>
      <c r="N153" s="7">
        <f t="shared" si="28"/>
        <v>15179.94742</v>
      </c>
      <c r="O153" s="7">
        <f t="shared" si="28"/>
        <v>0</v>
      </c>
      <c r="P153" s="7">
        <f t="shared" si="28"/>
        <v>1568.0912399999997</v>
      </c>
      <c r="Q153" s="7">
        <f t="shared" si="28"/>
        <v>11671.440000000002</v>
      </c>
      <c r="R153" s="7">
        <f t="shared" si="28"/>
        <v>17336.087760000002</v>
      </c>
      <c r="S153" s="7">
        <f t="shared" si="28"/>
        <v>1218.52</v>
      </c>
      <c r="T153" s="7">
        <f t="shared" si="28"/>
        <v>0</v>
      </c>
      <c r="U153" s="7">
        <f t="shared" si="28"/>
        <v>0</v>
      </c>
      <c r="V153" s="7" t="str">
        <f t="shared" si="28"/>
        <v/>
      </c>
      <c r="W153" s="7">
        <f t="shared" si="28"/>
        <v>0</v>
      </c>
      <c r="X153" s="7">
        <f t="shared" si="28"/>
        <v>29446.325000000001</v>
      </c>
      <c r="Y153" s="7">
        <f t="shared" si="28"/>
        <v>156.75</v>
      </c>
      <c r="Z153" s="7">
        <f t="shared" si="28"/>
        <v>120909.35</v>
      </c>
      <c r="AA153" s="7">
        <f t="shared" si="22"/>
        <v>88.435374149659864</v>
      </c>
      <c r="AB153" s="7">
        <f t="shared" si="20"/>
        <v>329468.66614830965</v>
      </c>
      <c r="AD153" s="7">
        <f>2205*AB153/area!G51/2.47</f>
        <v>18.888732848615568</v>
      </c>
    </row>
    <row r="154" spans="1:30" x14ac:dyDescent="0.2">
      <c r="A154">
        <v>2013</v>
      </c>
      <c r="B154" s="7">
        <f t="shared" si="28"/>
        <v>28317.110000000004</v>
      </c>
      <c r="C154" s="7">
        <f t="shared" si="28"/>
        <v>0</v>
      </c>
      <c r="D154" s="7">
        <f t="shared" si="28"/>
        <v>0</v>
      </c>
      <c r="E154" s="7">
        <f t="shared" si="28"/>
        <v>1748.9416999999999</v>
      </c>
      <c r="F154" s="7">
        <f t="shared" si="28"/>
        <v>142808.35833344</v>
      </c>
      <c r="G154" s="7">
        <f t="shared" ref="G154:Z154" si="29">IF(ISNUMBER(G52),G$107*G52/1000,"")</f>
        <v>0</v>
      </c>
      <c r="H154" s="7">
        <f t="shared" si="29"/>
        <v>1419.80916</v>
      </c>
      <c r="I154" s="7">
        <f t="shared" si="29"/>
        <v>0</v>
      </c>
      <c r="J154" s="7" t="str">
        <f t="shared" si="29"/>
        <v/>
      </c>
      <c r="K154" s="7">
        <f t="shared" si="29"/>
        <v>457.28</v>
      </c>
      <c r="L154" s="7">
        <f t="shared" si="29"/>
        <v>0</v>
      </c>
      <c r="M154" s="7">
        <f t="shared" si="29"/>
        <v>7594.6</v>
      </c>
      <c r="N154" s="7">
        <f t="shared" si="29"/>
        <v>18618.105329999999</v>
      </c>
      <c r="O154" s="7">
        <f t="shared" si="29"/>
        <v>0</v>
      </c>
      <c r="P154" s="7">
        <f t="shared" si="29"/>
        <v>2224.1487599999996</v>
      </c>
      <c r="Q154" s="7">
        <f t="shared" si="29"/>
        <v>20492.560000000001</v>
      </c>
      <c r="R154" s="7">
        <f t="shared" si="29"/>
        <v>20620.758420000002</v>
      </c>
      <c r="S154" s="7">
        <f t="shared" si="29"/>
        <v>583.02</v>
      </c>
      <c r="T154" s="7">
        <f t="shared" si="29"/>
        <v>0</v>
      </c>
      <c r="U154" s="7">
        <f t="shared" si="29"/>
        <v>1420.8</v>
      </c>
      <c r="V154" s="7" t="str">
        <f t="shared" si="29"/>
        <v/>
      </c>
      <c r="W154" s="7">
        <f t="shared" si="29"/>
        <v>0</v>
      </c>
      <c r="X154" s="7">
        <f t="shared" si="29"/>
        <v>28689.625</v>
      </c>
      <c r="Y154" s="7">
        <f t="shared" si="29"/>
        <v>120.65</v>
      </c>
      <c r="Z154" s="7">
        <f t="shared" si="29"/>
        <v>173833.85</v>
      </c>
      <c r="AA154" s="7">
        <f t="shared" si="22"/>
        <v>97.306122448979579</v>
      </c>
      <c r="AB154" s="7">
        <f t="shared" si="20"/>
        <v>449046.92282588896</v>
      </c>
      <c r="AD154" s="7">
        <f>2205*AB154/area!G52/2.47</f>
        <v>25.730876141243659</v>
      </c>
    </row>
    <row r="155" spans="1:30" x14ac:dyDescent="0.2">
      <c r="B155" s="7"/>
      <c r="C155" s="7"/>
      <c r="D155" s="7"/>
      <c r="E155" s="7"/>
      <c r="F155" s="7"/>
      <c r="G155" s="7"/>
      <c r="H155" s="7"/>
      <c r="I155" s="7"/>
      <c r="J155" s="7"/>
      <c r="K155" s="7"/>
      <c r="L155" s="7"/>
      <c r="M155" s="7"/>
      <c r="N155" s="7"/>
      <c r="O155" s="7"/>
      <c r="P155" s="7"/>
      <c r="Q155" s="7"/>
    </row>
    <row r="156" spans="1:30" x14ac:dyDescent="0.2">
      <c r="B156" s="7"/>
      <c r="C156" s="7"/>
      <c r="D156" s="7"/>
      <c r="E156" s="7"/>
      <c r="F156" s="7"/>
      <c r="G156" s="7"/>
      <c r="H156" s="7"/>
      <c r="I156" s="7"/>
      <c r="J156" s="7"/>
      <c r="K156" s="7"/>
      <c r="L156" s="7"/>
      <c r="M156" s="7"/>
      <c r="N156" s="7"/>
      <c r="O156" s="7"/>
      <c r="P156" s="7"/>
      <c r="Q156" s="7"/>
    </row>
    <row r="157" spans="1:30" x14ac:dyDescent="0.2">
      <c r="B157" s="7"/>
      <c r="C157" s="7"/>
      <c r="D157" s="7"/>
      <c r="E157" s="7"/>
      <c r="F157" s="7"/>
      <c r="G157" s="7"/>
      <c r="H157" s="7"/>
      <c r="I157" s="7"/>
      <c r="J157" s="7"/>
      <c r="K157" s="7"/>
      <c r="L157" s="7"/>
      <c r="M157" s="7"/>
      <c r="N157" s="7"/>
      <c r="O157" s="7"/>
      <c r="P157" s="7"/>
      <c r="Q157" s="7"/>
    </row>
    <row r="158" spans="1:30" ht="25.5" x14ac:dyDescent="0.35">
      <c r="A158" s="9" t="s">
        <v>97</v>
      </c>
    </row>
    <row r="159" spans="1:30" x14ac:dyDescent="0.2">
      <c r="A159" s="15" t="s">
        <v>20</v>
      </c>
      <c r="B159" s="16">
        <f>Coefficients!C16</f>
        <v>6.7</v>
      </c>
      <c r="C159" s="16">
        <f>Coefficients!D16</f>
        <v>15</v>
      </c>
      <c r="D159" s="16">
        <f>Coefficients!E16</f>
        <v>9.9600000000000009</v>
      </c>
      <c r="E159" s="16">
        <f>Coefficients!F16</f>
        <v>4.3559999999999999</v>
      </c>
      <c r="F159" s="16">
        <f>Coefficients!G16</f>
        <v>7.919999999999999</v>
      </c>
      <c r="G159" s="16">
        <f>Coefficients!H16</f>
        <v>16.212</v>
      </c>
      <c r="H159" s="16">
        <f>Coefficients!I16</f>
        <v>10.5</v>
      </c>
      <c r="I159" s="16">
        <f>Coefficients!J16</f>
        <v>15.203999999999999</v>
      </c>
      <c r="J159" s="16">
        <f>Coefficients!K16</f>
        <v>4.5</v>
      </c>
      <c r="K159" s="16">
        <f>Coefficients!L16</f>
        <v>3.7</v>
      </c>
      <c r="L159" s="16">
        <f>Coefficients!M16</f>
        <v>12.743999999999998</v>
      </c>
      <c r="M159" s="16">
        <f>Coefficients!N16</f>
        <v>11</v>
      </c>
      <c r="N159" s="16">
        <f>Coefficients!O16</f>
        <v>11.46</v>
      </c>
      <c r="O159" s="16">
        <f>Coefficients!P16</f>
        <v>6.3000000000000007</v>
      </c>
      <c r="P159" s="16">
        <f>Coefficients!Q16</f>
        <v>8.8559999999999999</v>
      </c>
      <c r="Q159" s="16">
        <f>Coefficients!R16</f>
        <v>5.9</v>
      </c>
      <c r="R159" s="16">
        <f>Coefficients!S16</f>
        <v>11.772</v>
      </c>
      <c r="S159" s="16">
        <f>Coefficients!T16</f>
        <v>5.5</v>
      </c>
      <c r="T159" s="16">
        <f>Coefficients!U16</f>
        <v>8.2439999999999998</v>
      </c>
      <c r="U159" s="16">
        <f>Coefficients!V16</f>
        <v>20</v>
      </c>
      <c r="V159" s="16">
        <f>Coefficients!W16</f>
        <v>3.7</v>
      </c>
      <c r="W159" s="16">
        <f>Coefficients!X16</f>
        <v>9</v>
      </c>
      <c r="X159" s="16">
        <f>Coefficients!Y16</f>
        <v>23</v>
      </c>
      <c r="Y159" s="16">
        <f>Coefficients!Z16</f>
        <v>5.5</v>
      </c>
      <c r="Z159" s="16">
        <f>Coefficients!AA16</f>
        <v>5.5</v>
      </c>
      <c r="AA159" s="16">
        <f>ON!Q159</f>
        <v>5.5</v>
      </c>
    </row>
    <row r="161" spans="1:30" x14ac:dyDescent="0.2">
      <c r="A161" t="s">
        <v>19</v>
      </c>
      <c r="B161" t="str">
        <f>B109</f>
        <v>Barley</v>
      </c>
      <c r="C161" t="str">
        <f t="shared" ref="C161:Z161" si="30">C109</f>
        <v>Beans, dry</v>
      </c>
      <c r="D161" t="str">
        <f t="shared" si="30"/>
        <v>Buckwheat</v>
      </c>
      <c r="E161" t="str">
        <f t="shared" si="30"/>
        <v>Canary seed</v>
      </c>
      <c r="F161" t="str">
        <f t="shared" si="30"/>
        <v>Canola</v>
      </c>
      <c r="G161" t="str">
        <f t="shared" si="30"/>
        <v>Caraway seed</v>
      </c>
      <c r="H161" t="str">
        <f t="shared" si="30"/>
        <v>Chick peas</v>
      </c>
      <c r="I161" t="str">
        <f t="shared" si="30"/>
        <v>Coriander seed</v>
      </c>
      <c r="J161" t="str">
        <f t="shared" si="30"/>
        <v/>
      </c>
      <c r="K161" t="str">
        <f t="shared" si="30"/>
        <v>Corn, fodder</v>
      </c>
      <c r="L161" t="str">
        <f t="shared" si="30"/>
        <v>Fababeans</v>
      </c>
      <c r="M161" t="str">
        <f t="shared" si="30"/>
        <v>Flaxseed</v>
      </c>
      <c r="N161" t="str">
        <f t="shared" si="30"/>
        <v>Lentils</v>
      </c>
      <c r="O161" t="str">
        <f t="shared" si="30"/>
        <v>Mixed grains</v>
      </c>
      <c r="P161" t="str">
        <f t="shared" si="30"/>
        <v>Mustard seed</v>
      </c>
      <c r="Q161" t="str">
        <f t="shared" si="30"/>
        <v>Oats</v>
      </c>
      <c r="R161" t="str">
        <f t="shared" si="30"/>
        <v>Peas, dry</v>
      </c>
      <c r="S161" t="str">
        <f t="shared" si="30"/>
        <v>Rye, all</v>
      </c>
      <c r="T161" t="str">
        <f t="shared" si="30"/>
        <v>Safflower</v>
      </c>
      <c r="U161" t="str">
        <f t="shared" si="30"/>
        <v>Soybeans</v>
      </c>
      <c r="V161" t="str">
        <f t="shared" si="30"/>
        <v/>
      </c>
      <c r="W161" t="str">
        <f t="shared" si="30"/>
        <v>Sunflower seed</v>
      </c>
      <c r="X161" t="str">
        <f t="shared" si="30"/>
        <v>Tame hay</v>
      </c>
      <c r="Y161" t="str">
        <f t="shared" si="30"/>
        <v>Triticale</v>
      </c>
      <c r="Z161" t="str">
        <f t="shared" si="30"/>
        <v>Wheat, all</v>
      </c>
      <c r="AA161" s="62" t="s">
        <v>26</v>
      </c>
    </row>
    <row r="162" spans="1:30" x14ac:dyDescent="0.2">
      <c r="A162">
        <f t="shared" ref="A162:A202" si="31">A8</f>
        <v>1969</v>
      </c>
      <c r="B162" s="7">
        <f>IF(ISNUMBER(B8),B$159*B8/1000,"")</f>
        <v>15899.1</v>
      </c>
      <c r="C162" s="7">
        <f t="shared" ref="C162:Z162" si="32">IF(ISNUMBER(C8),C$159*C8/1000,"")</f>
        <v>0</v>
      </c>
      <c r="D162" s="7">
        <f t="shared" si="32"/>
        <v>36.851999999999997</v>
      </c>
      <c r="E162" s="7">
        <f t="shared" si="32"/>
        <v>0</v>
      </c>
      <c r="F162" s="7">
        <f t="shared" si="32"/>
        <v>3269.3759999999997</v>
      </c>
      <c r="G162" s="7">
        <f t="shared" si="32"/>
        <v>0</v>
      </c>
      <c r="H162" s="7">
        <f t="shared" si="32"/>
        <v>0</v>
      </c>
      <c r="I162" s="7">
        <f t="shared" si="32"/>
        <v>0</v>
      </c>
      <c r="J162" s="7" t="str">
        <f t="shared" si="32"/>
        <v/>
      </c>
      <c r="K162" s="7">
        <f t="shared" si="32"/>
        <v>66.599999999999994</v>
      </c>
      <c r="L162" s="7">
        <f t="shared" si="32"/>
        <v>0</v>
      </c>
      <c r="M162" s="7">
        <f t="shared" si="32"/>
        <v>3157</v>
      </c>
      <c r="N162" s="7">
        <f t="shared" si="32"/>
        <v>0</v>
      </c>
      <c r="O162" s="7">
        <f t="shared" si="32"/>
        <v>720.09000000000015</v>
      </c>
      <c r="P162" s="7">
        <f t="shared" si="32"/>
        <v>714.67919999999992</v>
      </c>
      <c r="Q162" s="7">
        <f t="shared" si="32"/>
        <v>9192.2000000000007</v>
      </c>
      <c r="R162" s="7">
        <f t="shared" si="32"/>
        <v>14.1264</v>
      </c>
      <c r="S162" s="7">
        <f t="shared" si="32"/>
        <v>970.75</v>
      </c>
      <c r="T162" s="7">
        <f t="shared" si="32"/>
        <v>0</v>
      </c>
      <c r="U162" s="7">
        <f t="shared" si="32"/>
        <v>0</v>
      </c>
      <c r="V162" s="7" t="str">
        <f t="shared" si="32"/>
        <v/>
      </c>
      <c r="W162" s="7">
        <f t="shared" si="32"/>
        <v>0</v>
      </c>
      <c r="X162" s="7">
        <f t="shared" si="32"/>
        <v>34845</v>
      </c>
      <c r="Y162" s="7">
        <f t="shared" si="32"/>
        <v>0</v>
      </c>
      <c r="Z162" s="7">
        <f t="shared" si="32"/>
        <v>67061.5</v>
      </c>
      <c r="AA162" s="7">
        <f>AA$159*AA8/1000</f>
        <v>142.92517006802723</v>
      </c>
      <c r="AB162" s="7">
        <f t="shared" ref="AB162:AB206" si="33">SUM(B162:AA162)</f>
        <v>136090.19877006803</v>
      </c>
      <c r="AD162" s="7">
        <f>2205*AB162/area!G8/2.47</f>
        <v>11.983907896049519</v>
      </c>
    </row>
    <row r="163" spans="1:30" x14ac:dyDescent="0.2">
      <c r="A163">
        <f t="shared" si="31"/>
        <v>1970</v>
      </c>
      <c r="B163" s="7">
        <f t="shared" ref="B163:Z173" si="34">IF(ISNUMBER(B9),B$159*B9/1000,"")</f>
        <v>20716.400000000001</v>
      </c>
      <c r="C163" s="7">
        <f t="shared" si="34"/>
        <v>0</v>
      </c>
      <c r="D163" s="7">
        <f t="shared" si="34"/>
        <v>92.13000000000001</v>
      </c>
      <c r="E163" s="7">
        <f t="shared" si="34"/>
        <v>0</v>
      </c>
      <c r="F163" s="7">
        <f t="shared" si="34"/>
        <v>7094.735999999999</v>
      </c>
      <c r="G163" s="7">
        <f t="shared" si="34"/>
        <v>0</v>
      </c>
      <c r="H163" s="7">
        <f t="shared" si="34"/>
        <v>0</v>
      </c>
      <c r="I163" s="7">
        <f t="shared" si="34"/>
        <v>0</v>
      </c>
      <c r="J163" s="7" t="str">
        <f t="shared" si="34"/>
        <v/>
      </c>
      <c r="K163" s="7">
        <f t="shared" si="34"/>
        <v>40.700000000000003</v>
      </c>
      <c r="L163" s="7">
        <f t="shared" si="34"/>
        <v>0</v>
      </c>
      <c r="M163" s="7">
        <f t="shared" si="34"/>
        <v>7180.8</v>
      </c>
      <c r="N163" s="7">
        <f t="shared" si="34"/>
        <v>0</v>
      </c>
      <c r="O163" s="7">
        <f t="shared" si="34"/>
        <v>964.53000000000009</v>
      </c>
      <c r="P163" s="7">
        <f t="shared" si="34"/>
        <v>474.6816</v>
      </c>
      <c r="Q163" s="7">
        <f t="shared" si="34"/>
        <v>9735</v>
      </c>
      <c r="R163" s="7">
        <f t="shared" si="34"/>
        <v>17.658000000000001</v>
      </c>
      <c r="S163" s="7">
        <f t="shared" si="34"/>
        <v>1255.0999999999999</v>
      </c>
      <c r="T163" s="7">
        <f t="shared" si="34"/>
        <v>0</v>
      </c>
      <c r="U163" s="7">
        <f t="shared" si="34"/>
        <v>0</v>
      </c>
      <c r="V163" s="7" t="str">
        <f t="shared" si="34"/>
        <v/>
      </c>
      <c r="W163" s="7">
        <f t="shared" si="34"/>
        <v>8.1</v>
      </c>
      <c r="X163" s="7">
        <f t="shared" si="34"/>
        <v>58420</v>
      </c>
      <c r="Y163" s="7">
        <f t="shared" si="34"/>
        <v>0</v>
      </c>
      <c r="Z163" s="7">
        <f t="shared" si="34"/>
        <v>31432.5</v>
      </c>
      <c r="AA163" s="7">
        <f t="shared" ref="AA163:AA206" si="35">AA$159*AA9/1000</f>
        <v>224.48979591836735</v>
      </c>
      <c r="AB163" s="7">
        <f t="shared" si="33"/>
        <v>137656.82539591836</v>
      </c>
      <c r="AD163" s="7">
        <f>2205*AB163/area!G9/2.47</f>
        <v>15.710433710303159</v>
      </c>
    </row>
    <row r="164" spans="1:30" x14ac:dyDescent="0.2">
      <c r="A164">
        <f t="shared" si="31"/>
        <v>1971</v>
      </c>
      <c r="B164" s="7">
        <f t="shared" si="34"/>
        <v>36762.9</v>
      </c>
      <c r="C164" s="7">
        <f t="shared" si="34"/>
        <v>0</v>
      </c>
      <c r="D164" s="7">
        <f t="shared" si="34"/>
        <v>43.326000000000008</v>
      </c>
      <c r="E164" s="7">
        <f t="shared" si="34"/>
        <v>0</v>
      </c>
      <c r="F164" s="7">
        <f t="shared" si="34"/>
        <v>9161.0639999999985</v>
      </c>
      <c r="G164" s="7">
        <f t="shared" si="34"/>
        <v>0</v>
      </c>
      <c r="H164" s="7">
        <f t="shared" si="34"/>
        <v>0</v>
      </c>
      <c r="I164" s="7">
        <f t="shared" si="34"/>
        <v>0</v>
      </c>
      <c r="J164" s="7" t="str">
        <f t="shared" si="34"/>
        <v/>
      </c>
      <c r="K164" s="7">
        <f t="shared" si="34"/>
        <v>25.9</v>
      </c>
      <c r="L164" s="7">
        <f t="shared" si="34"/>
        <v>0</v>
      </c>
      <c r="M164" s="7">
        <f t="shared" si="34"/>
        <v>3604.7</v>
      </c>
      <c r="N164" s="7">
        <f t="shared" si="34"/>
        <v>0</v>
      </c>
      <c r="O164" s="7">
        <f t="shared" si="34"/>
        <v>1183.1400000000003</v>
      </c>
      <c r="P164" s="7">
        <f t="shared" si="34"/>
        <v>580.06799999999998</v>
      </c>
      <c r="Q164" s="7">
        <f t="shared" si="34"/>
        <v>10100.799999999999</v>
      </c>
      <c r="R164" s="7">
        <f t="shared" si="34"/>
        <v>54.739800000000002</v>
      </c>
      <c r="S164" s="7">
        <f t="shared" si="34"/>
        <v>1568.6</v>
      </c>
      <c r="T164" s="7">
        <f t="shared" si="34"/>
        <v>0</v>
      </c>
      <c r="U164" s="7">
        <f t="shared" si="34"/>
        <v>0</v>
      </c>
      <c r="V164" s="7" t="str">
        <f t="shared" si="34"/>
        <v/>
      </c>
      <c r="W164" s="7">
        <f t="shared" si="34"/>
        <v>188.1</v>
      </c>
      <c r="X164" s="7">
        <f t="shared" si="34"/>
        <v>52164</v>
      </c>
      <c r="Y164" s="7">
        <f t="shared" si="34"/>
        <v>0</v>
      </c>
      <c r="Z164" s="7">
        <f t="shared" si="34"/>
        <v>51639.5</v>
      </c>
      <c r="AA164" s="7">
        <f t="shared" si="35"/>
        <v>82.312925170068027</v>
      </c>
      <c r="AB164" s="7">
        <f t="shared" si="33"/>
        <v>167159.15072517007</v>
      </c>
      <c r="AD164" s="7">
        <f>2205*AB164/area!G10/2.47</f>
        <v>13.787600821924457</v>
      </c>
    </row>
    <row r="165" spans="1:30" x14ac:dyDescent="0.2">
      <c r="A165">
        <f t="shared" si="31"/>
        <v>1972</v>
      </c>
      <c r="B165" s="7">
        <f t="shared" si="34"/>
        <v>25821.8</v>
      </c>
      <c r="C165" s="7">
        <f t="shared" si="34"/>
        <v>0</v>
      </c>
      <c r="D165" s="7">
        <f t="shared" si="34"/>
        <v>13.944000000000003</v>
      </c>
      <c r="E165" s="7">
        <f t="shared" si="34"/>
        <v>0</v>
      </c>
      <c r="F165" s="7">
        <f t="shared" si="34"/>
        <v>4454.9999999999991</v>
      </c>
      <c r="G165" s="7">
        <f t="shared" si="34"/>
        <v>0</v>
      </c>
      <c r="H165" s="7">
        <f t="shared" si="34"/>
        <v>0</v>
      </c>
      <c r="I165" s="7">
        <f t="shared" si="34"/>
        <v>0</v>
      </c>
      <c r="J165" s="7" t="str">
        <f t="shared" si="34"/>
        <v/>
      </c>
      <c r="K165" s="7">
        <f t="shared" si="34"/>
        <v>0</v>
      </c>
      <c r="L165" s="7">
        <f t="shared" si="34"/>
        <v>0</v>
      </c>
      <c r="M165" s="7">
        <f t="shared" si="34"/>
        <v>2514.6</v>
      </c>
      <c r="N165" s="7">
        <f t="shared" si="34"/>
        <v>0</v>
      </c>
      <c r="O165" s="7">
        <f t="shared" si="34"/>
        <v>1157.3100000000002</v>
      </c>
      <c r="P165" s="7">
        <f t="shared" si="34"/>
        <v>462.28320000000002</v>
      </c>
      <c r="Q165" s="7">
        <f t="shared" si="34"/>
        <v>7186.2</v>
      </c>
      <c r="R165" s="7">
        <f t="shared" si="34"/>
        <v>31.784400000000002</v>
      </c>
      <c r="S165" s="7">
        <f t="shared" si="34"/>
        <v>700.7</v>
      </c>
      <c r="T165" s="7">
        <f t="shared" si="34"/>
        <v>0</v>
      </c>
      <c r="U165" s="7">
        <f t="shared" si="34"/>
        <v>0</v>
      </c>
      <c r="V165" s="7" t="str">
        <f t="shared" si="34"/>
        <v/>
      </c>
      <c r="W165" s="7">
        <f t="shared" si="34"/>
        <v>61.2</v>
      </c>
      <c r="X165" s="7">
        <f t="shared" si="34"/>
        <v>52164</v>
      </c>
      <c r="Y165" s="7">
        <f t="shared" si="34"/>
        <v>0</v>
      </c>
      <c r="Z165" s="7">
        <f t="shared" si="34"/>
        <v>48796</v>
      </c>
      <c r="AA165" s="7">
        <f t="shared" si="35"/>
        <v>118.48072562358276</v>
      </c>
      <c r="AB165" s="7">
        <f t="shared" si="33"/>
        <v>143483.30232562355</v>
      </c>
      <c r="AD165" s="7">
        <f>2205*AB165/area!G11/2.47</f>
        <v>12.755090035455288</v>
      </c>
    </row>
    <row r="166" spans="1:30" x14ac:dyDescent="0.2">
      <c r="A166">
        <f t="shared" si="31"/>
        <v>1973</v>
      </c>
      <c r="B166" s="7">
        <f t="shared" si="34"/>
        <v>23925.7</v>
      </c>
      <c r="C166" s="7">
        <f t="shared" si="34"/>
        <v>0</v>
      </c>
      <c r="D166" s="7">
        <f t="shared" si="34"/>
        <v>10.956000000000001</v>
      </c>
      <c r="E166" s="7">
        <f t="shared" si="34"/>
        <v>0</v>
      </c>
      <c r="F166" s="7">
        <f t="shared" si="34"/>
        <v>4310.8559999999989</v>
      </c>
      <c r="G166" s="7">
        <f t="shared" si="34"/>
        <v>0</v>
      </c>
      <c r="H166" s="7">
        <f t="shared" si="34"/>
        <v>0</v>
      </c>
      <c r="I166" s="7">
        <f t="shared" si="34"/>
        <v>0</v>
      </c>
      <c r="J166" s="7" t="str">
        <f t="shared" si="34"/>
        <v/>
      </c>
      <c r="K166" s="7">
        <f t="shared" si="34"/>
        <v>0</v>
      </c>
      <c r="L166" s="7">
        <f t="shared" si="34"/>
        <v>0</v>
      </c>
      <c r="M166" s="7">
        <f t="shared" si="34"/>
        <v>2487.1</v>
      </c>
      <c r="N166" s="7">
        <f t="shared" si="34"/>
        <v>0</v>
      </c>
      <c r="O166" s="7">
        <f t="shared" si="34"/>
        <v>1131.4800000000002</v>
      </c>
      <c r="P166" s="7">
        <f t="shared" si="34"/>
        <v>722.64959999999996</v>
      </c>
      <c r="Q166" s="7">
        <f t="shared" si="34"/>
        <v>9009.2999999999993</v>
      </c>
      <c r="R166" s="7">
        <f t="shared" si="34"/>
        <v>29.43</v>
      </c>
      <c r="S166" s="7">
        <f t="shared" si="34"/>
        <v>688.05</v>
      </c>
      <c r="T166" s="7">
        <f t="shared" si="34"/>
        <v>0</v>
      </c>
      <c r="U166" s="7">
        <f t="shared" si="34"/>
        <v>0</v>
      </c>
      <c r="V166" s="7" t="str">
        <f t="shared" si="34"/>
        <v/>
      </c>
      <c r="W166" s="7">
        <f t="shared" si="34"/>
        <v>8.1</v>
      </c>
      <c r="X166" s="7">
        <f t="shared" si="34"/>
        <v>60513</v>
      </c>
      <c r="Y166" s="7">
        <f t="shared" si="34"/>
        <v>0</v>
      </c>
      <c r="Z166" s="7">
        <f t="shared" si="34"/>
        <v>55379.5</v>
      </c>
      <c r="AA166" s="7">
        <f t="shared" si="35"/>
        <v>144.67120181405897</v>
      </c>
      <c r="AB166" s="7">
        <f t="shared" si="33"/>
        <v>158360.79280181407</v>
      </c>
      <c r="AD166" s="7">
        <f>2205*AB166/area!G12/2.47</f>
        <v>13.279585206893559</v>
      </c>
    </row>
    <row r="167" spans="1:30" x14ac:dyDescent="0.2">
      <c r="A167">
        <f t="shared" si="31"/>
        <v>1974</v>
      </c>
      <c r="B167" s="7">
        <f t="shared" si="34"/>
        <v>19550.599999999999</v>
      </c>
      <c r="C167" s="7">
        <f t="shared" si="34"/>
        <v>0</v>
      </c>
      <c r="D167" s="7">
        <f t="shared" si="34"/>
        <v>0</v>
      </c>
      <c r="E167" s="7">
        <f t="shared" si="34"/>
        <v>0</v>
      </c>
      <c r="F167" s="7">
        <f t="shared" si="34"/>
        <v>4167.5039999999999</v>
      </c>
      <c r="G167" s="7">
        <f t="shared" si="34"/>
        <v>0</v>
      </c>
      <c r="H167" s="7">
        <f t="shared" si="34"/>
        <v>0</v>
      </c>
      <c r="I167" s="7">
        <f t="shared" si="34"/>
        <v>0</v>
      </c>
      <c r="J167" s="7" t="str">
        <f t="shared" si="34"/>
        <v/>
      </c>
      <c r="K167" s="7">
        <f t="shared" si="34"/>
        <v>0</v>
      </c>
      <c r="L167" s="7">
        <f t="shared" si="34"/>
        <v>0</v>
      </c>
      <c r="M167" s="7">
        <f t="shared" si="34"/>
        <v>1313.4</v>
      </c>
      <c r="N167" s="7">
        <f t="shared" si="34"/>
        <v>0</v>
      </c>
      <c r="O167" s="7">
        <f t="shared" si="34"/>
        <v>822.78000000000009</v>
      </c>
      <c r="P167" s="7">
        <f t="shared" si="34"/>
        <v>602.20799999999997</v>
      </c>
      <c r="Q167" s="7">
        <f t="shared" si="34"/>
        <v>6826.3</v>
      </c>
      <c r="R167" s="7">
        <f t="shared" si="34"/>
        <v>44.733599999999996</v>
      </c>
      <c r="S167" s="7">
        <f t="shared" si="34"/>
        <v>966.9</v>
      </c>
      <c r="T167" s="7">
        <f t="shared" si="34"/>
        <v>0</v>
      </c>
      <c r="U167" s="7">
        <f t="shared" si="34"/>
        <v>0</v>
      </c>
      <c r="V167" s="7" t="str">
        <f t="shared" si="34"/>
        <v/>
      </c>
      <c r="W167" s="7">
        <f t="shared" si="34"/>
        <v>0</v>
      </c>
      <c r="X167" s="7">
        <f t="shared" si="34"/>
        <v>66769</v>
      </c>
      <c r="Y167" s="7">
        <f t="shared" si="34"/>
        <v>0</v>
      </c>
      <c r="Z167" s="7">
        <f t="shared" si="34"/>
        <v>45501.5</v>
      </c>
      <c r="AA167" s="7">
        <f t="shared" si="35"/>
        <v>94.78458049886622</v>
      </c>
      <c r="AB167" s="7">
        <f t="shared" si="33"/>
        <v>146659.71018049889</v>
      </c>
      <c r="AD167" s="7">
        <f>2205*AB167/area!G13/2.47</f>
        <v>12.755481600753191</v>
      </c>
    </row>
    <row r="168" spans="1:30" x14ac:dyDescent="0.2">
      <c r="A168">
        <f t="shared" si="31"/>
        <v>1975</v>
      </c>
      <c r="B168" s="7">
        <f t="shared" si="34"/>
        <v>18961</v>
      </c>
      <c r="C168" s="7">
        <f t="shared" si="34"/>
        <v>0</v>
      </c>
      <c r="D168" s="7">
        <f t="shared" si="34"/>
        <v>0</v>
      </c>
      <c r="E168" s="7">
        <f t="shared" si="34"/>
        <v>0</v>
      </c>
      <c r="F168" s="7">
        <f t="shared" si="34"/>
        <v>6645.6719999999987</v>
      </c>
      <c r="G168" s="7">
        <f t="shared" si="34"/>
        <v>0</v>
      </c>
      <c r="H168" s="7">
        <f t="shared" si="34"/>
        <v>0</v>
      </c>
      <c r="I168" s="7">
        <f t="shared" si="34"/>
        <v>0</v>
      </c>
      <c r="J168" s="7" t="str">
        <f t="shared" si="34"/>
        <v/>
      </c>
      <c r="K168" s="7">
        <f t="shared" si="34"/>
        <v>0</v>
      </c>
      <c r="L168" s="7">
        <f t="shared" si="34"/>
        <v>0</v>
      </c>
      <c r="M168" s="7">
        <f t="shared" si="34"/>
        <v>1648.9</v>
      </c>
      <c r="N168" s="7">
        <f t="shared" si="34"/>
        <v>0</v>
      </c>
      <c r="O168" s="7">
        <f t="shared" si="34"/>
        <v>887.04000000000008</v>
      </c>
      <c r="P168" s="7">
        <f t="shared" si="34"/>
        <v>201.03120000000001</v>
      </c>
      <c r="Q168" s="7">
        <f t="shared" si="34"/>
        <v>7823.4000000000005</v>
      </c>
      <c r="R168" s="7">
        <f t="shared" si="34"/>
        <v>115.3656</v>
      </c>
      <c r="S168" s="7">
        <f t="shared" si="34"/>
        <v>1048.3</v>
      </c>
      <c r="T168" s="7">
        <f t="shared" si="34"/>
        <v>0</v>
      </c>
      <c r="U168" s="7">
        <f t="shared" si="34"/>
        <v>0</v>
      </c>
      <c r="V168" s="7" t="str">
        <f t="shared" si="34"/>
        <v/>
      </c>
      <c r="W168" s="7">
        <f t="shared" si="34"/>
        <v>0</v>
      </c>
      <c r="X168" s="7">
        <f t="shared" si="34"/>
        <v>70932</v>
      </c>
      <c r="Y168" s="7">
        <f t="shared" si="34"/>
        <v>0</v>
      </c>
      <c r="Z168" s="7">
        <f t="shared" si="34"/>
        <v>57931.5</v>
      </c>
      <c r="AA168" s="7">
        <f t="shared" si="35"/>
        <v>130.95238095238093</v>
      </c>
      <c r="AB168" s="7">
        <f t="shared" si="33"/>
        <v>166325.16118095236</v>
      </c>
      <c r="AD168" s="7">
        <f>2205*AB168/area!G14/2.47</f>
        <v>14.335266577264443</v>
      </c>
    </row>
    <row r="169" spans="1:30" x14ac:dyDescent="0.2">
      <c r="A169">
        <f t="shared" si="31"/>
        <v>1976</v>
      </c>
      <c r="B169" s="7">
        <f t="shared" si="34"/>
        <v>19838.7</v>
      </c>
      <c r="C169" s="7">
        <f t="shared" si="34"/>
        <v>0</v>
      </c>
      <c r="D169" s="7">
        <f t="shared" si="34"/>
        <v>0</v>
      </c>
      <c r="E169" s="7">
        <f t="shared" si="34"/>
        <v>0</v>
      </c>
      <c r="F169" s="7">
        <f t="shared" si="34"/>
        <v>3071.3759999999997</v>
      </c>
      <c r="G169" s="7">
        <f t="shared" si="34"/>
        <v>0</v>
      </c>
      <c r="H169" s="7">
        <f t="shared" si="34"/>
        <v>0</v>
      </c>
      <c r="I169" s="7">
        <f t="shared" si="34"/>
        <v>0</v>
      </c>
      <c r="J169" s="7" t="str">
        <f t="shared" si="34"/>
        <v/>
      </c>
      <c r="K169" s="7">
        <f t="shared" si="34"/>
        <v>0</v>
      </c>
      <c r="L169" s="7">
        <f t="shared" si="34"/>
        <v>0</v>
      </c>
      <c r="M169" s="7">
        <f t="shared" si="34"/>
        <v>950.4</v>
      </c>
      <c r="N169" s="7">
        <f t="shared" si="34"/>
        <v>0</v>
      </c>
      <c r="O169" s="7">
        <f t="shared" si="34"/>
        <v>707.49000000000012</v>
      </c>
      <c r="P169" s="7">
        <f t="shared" si="34"/>
        <v>169.14959999999999</v>
      </c>
      <c r="Q169" s="7">
        <f t="shared" si="34"/>
        <v>8189.2000000000007</v>
      </c>
      <c r="R169" s="7">
        <f t="shared" si="34"/>
        <v>121.8402</v>
      </c>
      <c r="S169" s="7">
        <f t="shared" si="34"/>
        <v>991.1</v>
      </c>
      <c r="T169" s="7">
        <f t="shared" si="34"/>
        <v>0</v>
      </c>
      <c r="U169" s="7">
        <f t="shared" si="34"/>
        <v>0</v>
      </c>
      <c r="V169" s="7" t="str">
        <f t="shared" si="34"/>
        <v/>
      </c>
      <c r="W169" s="7">
        <f t="shared" si="34"/>
        <v>0</v>
      </c>
      <c r="X169" s="7">
        <f t="shared" si="34"/>
        <v>70932</v>
      </c>
      <c r="Y169" s="7">
        <f t="shared" si="34"/>
        <v>0</v>
      </c>
      <c r="Z169" s="7">
        <f t="shared" si="34"/>
        <v>82478</v>
      </c>
      <c r="AA169" s="7">
        <f t="shared" si="35"/>
        <v>109.75056689342404</v>
      </c>
      <c r="AB169" s="7">
        <f t="shared" si="33"/>
        <v>187559.00636689342</v>
      </c>
      <c r="AD169" s="7">
        <f>2205*AB169/area!G15/2.47</f>
        <v>16.005747890890877</v>
      </c>
    </row>
    <row r="170" spans="1:30" x14ac:dyDescent="0.2">
      <c r="A170">
        <f t="shared" si="31"/>
        <v>1977</v>
      </c>
      <c r="B170" s="7">
        <f t="shared" si="34"/>
        <v>24944.1</v>
      </c>
      <c r="C170" s="7">
        <f t="shared" si="34"/>
        <v>0</v>
      </c>
      <c r="D170" s="7">
        <f t="shared" si="34"/>
        <v>0</v>
      </c>
      <c r="E170" s="7">
        <f t="shared" si="34"/>
        <v>0</v>
      </c>
      <c r="F170" s="7">
        <f t="shared" si="34"/>
        <v>6645.6719999999987</v>
      </c>
      <c r="G170" s="7">
        <f t="shared" si="34"/>
        <v>0</v>
      </c>
      <c r="H170" s="7">
        <f t="shared" si="34"/>
        <v>0</v>
      </c>
      <c r="I170" s="7">
        <f t="shared" si="34"/>
        <v>0</v>
      </c>
      <c r="J170" s="7" t="str">
        <f t="shared" si="34"/>
        <v/>
      </c>
      <c r="K170" s="7">
        <f t="shared" si="34"/>
        <v>0</v>
      </c>
      <c r="L170" s="7">
        <f t="shared" si="34"/>
        <v>0</v>
      </c>
      <c r="M170" s="7">
        <f t="shared" si="34"/>
        <v>2989.8</v>
      </c>
      <c r="N170" s="7">
        <f t="shared" si="34"/>
        <v>0</v>
      </c>
      <c r="O170" s="7">
        <f t="shared" si="34"/>
        <v>539.91000000000008</v>
      </c>
      <c r="P170" s="7">
        <f t="shared" si="34"/>
        <v>421.54559999999998</v>
      </c>
      <c r="Q170" s="7">
        <f t="shared" si="34"/>
        <v>7280.6</v>
      </c>
      <c r="R170" s="7">
        <f t="shared" si="34"/>
        <v>150.6816</v>
      </c>
      <c r="S170" s="7">
        <f t="shared" si="34"/>
        <v>836</v>
      </c>
      <c r="T170" s="7">
        <f t="shared" si="34"/>
        <v>0</v>
      </c>
      <c r="U170" s="7">
        <f t="shared" si="34"/>
        <v>0</v>
      </c>
      <c r="V170" s="7" t="str">
        <f t="shared" si="34"/>
        <v/>
      </c>
      <c r="W170" s="7">
        <f t="shared" si="34"/>
        <v>14.4</v>
      </c>
      <c r="X170" s="7">
        <f t="shared" si="34"/>
        <v>62606</v>
      </c>
      <c r="Y170" s="7">
        <f t="shared" si="34"/>
        <v>0</v>
      </c>
      <c r="Z170" s="7">
        <f t="shared" si="34"/>
        <v>70653</v>
      </c>
      <c r="AA170" s="7">
        <f t="shared" si="35"/>
        <v>116.98412698412699</v>
      </c>
      <c r="AB170" s="7">
        <f t="shared" si="33"/>
        <v>177198.69332698412</v>
      </c>
      <c r="AD170" s="7">
        <f>2205*AB170/area!G16/2.47</f>
        <v>14.903567961020169</v>
      </c>
    </row>
    <row r="171" spans="1:30" x14ac:dyDescent="0.2">
      <c r="A171">
        <f t="shared" si="31"/>
        <v>1978</v>
      </c>
      <c r="B171" s="7">
        <f t="shared" si="34"/>
        <v>19550.599999999999</v>
      </c>
      <c r="C171" s="7">
        <f t="shared" si="34"/>
        <v>0</v>
      </c>
      <c r="D171" s="7">
        <f t="shared" si="34"/>
        <v>0</v>
      </c>
      <c r="E171" s="7">
        <f t="shared" si="34"/>
        <v>0</v>
      </c>
      <c r="F171" s="7">
        <f t="shared" si="34"/>
        <v>11495.879999999997</v>
      </c>
      <c r="G171" s="7">
        <f t="shared" si="34"/>
        <v>0</v>
      </c>
      <c r="H171" s="7">
        <f t="shared" si="34"/>
        <v>0</v>
      </c>
      <c r="I171" s="7">
        <f t="shared" si="34"/>
        <v>0</v>
      </c>
      <c r="J171" s="7" t="str">
        <f t="shared" si="34"/>
        <v/>
      </c>
      <c r="K171" s="7">
        <f t="shared" si="34"/>
        <v>0</v>
      </c>
      <c r="L171" s="7">
        <f t="shared" si="34"/>
        <v>0</v>
      </c>
      <c r="M171" s="7">
        <f t="shared" si="34"/>
        <v>2235.1999999999998</v>
      </c>
      <c r="N171" s="7">
        <f t="shared" si="34"/>
        <v>0</v>
      </c>
      <c r="O171" s="7">
        <f t="shared" si="34"/>
        <v>449.82000000000005</v>
      </c>
      <c r="P171" s="7">
        <f t="shared" si="34"/>
        <v>445.45679999999999</v>
      </c>
      <c r="Q171" s="7">
        <f t="shared" si="34"/>
        <v>5551.9</v>
      </c>
      <c r="R171" s="7">
        <f t="shared" si="34"/>
        <v>256.041</v>
      </c>
      <c r="S171" s="7">
        <f t="shared" si="34"/>
        <v>1300.75</v>
      </c>
      <c r="T171" s="7">
        <f t="shared" si="34"/>
        <v>0</v>
      </c>
      <c r="U171" s="7">
        <f t="shared" si="34"/>
        <v>0</v>
      </c>
      <c r="V171" s="7" t="str">
        <f t="shared" si="34"/>
        <v/>
      </c>
      <c r="W171" s="7">
        <f t="shared" si="34"/>
        <v>45</v>
      </c>
      <c r="X171" s="7">
        <f t="shared" si="34"/>
        <v>79281</v>
      </c>
      <c r="Y171" s="7">
        <f t="shared" si="34"/>
        <v>0</v>
      </c>
      <c r="Z171" s="7">
        <f t="shared" si="34"/>
        <v>74838.5</v>
      </c>
      <c r="AA171" s="7">
        <f t="shared" si="35"/>
        <v>105.75963718820863</v>
      </c>
      <c r="AB171" s="7">
        <f t="shared" si="33"/>
        <v>195555.90743718817</v>
      </c>
      <c r="AD171" s="7">
        <f>2205*AB171/area!G17/2.47</f>
        <v>15.772527382498952</v>
      </c>
    </row>
    <row r="172" spans="1:30" x14ac:dyDescent="0.2">
      <c r="A172">
        <f t="shared" si="31"/>
        <v>1979</v>
      </c>
      <c r="B172" s="7">
        <f t="shared" si="34"/>
        <v>13132</v>
      </c>
      <c r="C172" s="7">
        <f t="shared" si="34"/>
        <v>0</v>
      </c>
      <c r="D172" s="7">
        <f t="shared" si="34"/>
        <v>0</v>
      </c>
      <c r="E172" s="7">
        <f t="shared" si="34"/>
        <v>0</v>
      </c>
      <c r="F172" s="7">
        <f t="shared" si="34"/>
        <v>10148.687999999998</v>
      </c>
      <c r="G172" s="7">
        <f t="shared" si="34"/>
        <v>0</v>
      </c>
      <c r="H172" s="7">
        <f t="shared" si="34"/>
        <v>0</v>
      </c>
      <c r="I172" s="7">
        <f t="shared" si="34"/>
        <v>0</v>
      </c>
      <c r="J172" s="7" t="str">
        <f t="shared" si="34"/>
        <v/>
      </c>
      <c r="K172" s="7">
        <f t="shared" si="34"/>
        <v>0</v>
      </c>
      <c r="L172" s="7">
        <f t="shared" si="34"/>
        <v>0</v>
      </c>
      <c r="M172" s="7">
        <f t="shared" si="34"/>
        <v>2850.1</v>
      </c>
      <c r="N172" s="7">
        <f t="shared" si="34"/>
        <v>0</v>
      </c>
      <c r="O172" s="7">
        <f t="shared" si="34"/>
        <v>424.62000000000006</v>
      </c>
      <c r="P172" s="7">
        <f t="shared" si="34"/>
        <v>237.3408</v>
      </c>
      <c r="Q172" s="7">
        <f t="shared" si="34"/>
        <v>3728.8</v>
      </c>
      <c r="R172" s="7">
        <f t="shared" si="34"/>
        <v>224.25659999999999</v>
      </c>
      <c r="S172" s="7">
        <f t="shared" si="34"/>
        <v>1120.3499999999999</v>
      </c>
      <c r="T172" s="7">
        <f t="shared" si="34"/>
        <v>0</v>
      </c>
      <c r="U172" s="7">
        <f t="shared" si="34"/>
        <v>0</v>
      </c>
      <c r="V172" s="7" t="str">
        <f t="shared" si="34"/>
        <v/>
      </c>
      <c r="W172" s="7">
        <f t="shared" si="34"/>
        <v>81.900000000000006</v>
      </c>
      <c r="X172" s="7">
        <f t="shared" si="34"/>
        <v>62606</v>
      </c>
      <c r="Y172" s="7">
        <f t="shared" si="34"/>
        <v>0</v>
      </c>
      <c r="Z172" s="7">
        <f t="shared" si="34"/>
        <v>56133</v>
      </c>
      <c r="AA172" s="7">
        <f t="shared" si="35"/>
        <v>102.01814058956916</v>
      </c>
      <c r="AB172" s="7">
        <f t="shared" si="33"/>
        <v>150789.07354058957</v>
      </c>
      <c r="AD172" s="7">
        <f>2205*AB172/area!G18/2.47</f>
        <v>12.139293875657398</v>
      </c>
    </row>
    <row r="173" spans="1:30" x14ac:dyDescent="0.2">
      <c r="A173">
        <f t="shared" si="31"/>
        <v>1980</v>
      </c>
      <c r="B173" s="7">
        <f t="shared" si="34"/>
        <v>18672.900000000001</v>
      </c>
      <c r="C173" s="7">
        <f t="shared" si="34"/>
        <v>0</v>
      </c>
      <c r="D173" s="7">
        <f t="shared" si="34"/>
        <v>0</v>
      </c>
      <c r="E173" s="7">
        <f t="shared" si="34"/>
        <v>0</v>
      </c>
      <c r="F173" s="7">
        <f t="shared" si="34"/>
        <v>7903.3679999999995</v>
      </c>
      <c r="G173" s="7">
        <f t="shared" ref="G173:Z173" si="36">IF(ISNUMBER(G19),G$159*G19/1000,"")</f>
        <v>0</v>
      </c>
      <c r="H173" s="7">
        <f t="shared" si="36"/>
        <v>0</v>
      </c>
      <c r="I173" s="7">
        <f t="shared" si="36"/>
        <v>0</v>
      </c>
      <c r="J173" s="7" t="str">
        <f t="shared" si="36"/>
        <v/>
      </c>
      <c r="K173" s="7">
        <f t="shared" si="36"/>
        <v>0</v>
      </c>
      <c r="L173" s="7">
        <f t="shared" si="36"/>
        <v>0</v>
      </c>
      <c r="M173" s="7">
        <f t="shared" si="36"/>
        <v>1620.3</v>
      </c>
      <c r="N173" s="7">
        <f t="shared" si="36"/>
        <v>0</v>
      </c>
      <c r="O173" s="7">
        <f t="shared" si="36"/>
        <v>475.65000000000003</v>
      </c>
      <c r="P173" s="7">
        <f t="shared" si="36"/>
        <v>433.94400000000002</v>
      </c>
      <c r="Q173" s="7">
        <f t="shared" si="36"/>
        <v>3640.3</v>
      </c>
      <c r="R173" s="7">
        <f t="shared" si="36"/>
        <v>224.25659999999999</v>
      </c>
      <c r="S173" s="7">
        <f t="shared" si="36"/>
        <v>596.20000000000005</v>
      </c>
      <c r="T173" s="7">
        <f t="shared" si="36"/>
        <v>0</v>
      </c>
      <c r="U173" s="7">
        <f t="shared" si="36"/>
        <v>0</v>
      </c>
      <c r="V173" s="7" t="str">
        <f t="shared" si="36"/>
        <v/>
      </c>
      <c r="W173" s="7">
        <f t="shared" si="36"/>
        <v>65.7</v>
      </c>
      <c r="X173" s="7">
        <f t="shared" si="36"/>
        <v>29210</v>
      </c>
      <c r="Y173" s="7">
        <f t="shared" si="36"/>
        <v>0</v>
      </c>
      <c r="Z173" s="7">
        <f t="shared" si="36"/>
        <v>60170</v>
      </c>
      <c r="AA173" s="7">
        <f t="shared" si="35"/>
        <v>109.00226757369616</v>
      </c>
      <c r="AB173" s="7">
        <f t="shared" si="33"/>
        <v>123121.62086757369</v>
      </c>
      <c r="AD173" s="7">
        <f>2205*AB173/area!G19/2.47</f>
        <v>10.206513433908038</v>
      </c>
    </row>
    <row r="174" spans="1:30" x14ac:dyDescent="0.2">
      <c r="A174">
        <f t="shared" si="31"/>
        <v>1981</v>
      </c>
      <c r="B174" s="7">
        <f t="shared" ref="B174:Z184" si="37">IF(ISNUMBER(B20),B$159*B20/1000,"")</f>
        <v>22317.7</v>
      </c>
      <c r="C174" s="7">
        <f t="shared" si="37"/>
        <v>0</v>
      </c>
      <c r="D174" s="7">
        <f t="shared" si="37"/>
        <v>0</v>
      </c>
      <c r="E174" s="7">
        <f t="shared" si="37"/>
        <v>0</v>
      </c>
      <c r="F174" s="7">
        <f t="shared" si="37"/>
        <v>6017.6159999999991</v>
      </c>
      <c r="G174" s="7">
        <f t="shared" si="37"/>
        <v>0</v>
      </c>
      <c r="H174" s="7">
        <f t="shared" si="37"/>
        <v>0</v>
      </c>
      <c r="I174" s="7">
        <f t="shared" si="37"/>
        <v>0</v>
      </c>
      <c r="J174" s="7" t="str">
        <f t="shared" si="37"/>
        <v/>
      </c>
      <c r="K174" s="7">
        <f t="shared" si="37"/>
        <v>0</v>
      </c>
      <c r="L174" s="7">
        <f t="shared" si="37"/>
        <v>0</v>
      </c>
      <c r="M174" s="7">
        <f t="shared" si="37"/>
        <v>1648.9</v>
      </c>
      <c r="N174" s="7">
        <f t="shared" si="37"/>
        <v>436.62600000000003</v>
      </c>
      <c r="O174" s="7">
        <f t="shared" si="37"/>
        <v>347.13000000000005</v>
      </c>
      <c r="P174" s="7">
        <f t="shared" si="37"/>
        <v>481.76639999999998</v>
      </c>
      <c r="Q174" s="7">
        <f t="shared" si="37"/>
        <v>4820.3</v>
      </c>
      <c r="R174" s="7">
        <f t="shared" si="37"/>
        <v>258.98399999999998</v>
      </c>
      <c r="S174" s="7">
        <f t="shared" si="37"/>
        <v>1815.55</v>
      </c>
      <c r="T174" s="7">
        <f t="shared" si="37"/>
        <v>0</v>
      </c>
      <c r="U174" s="7">
        <f t="shared" si="37"/>
        <v>0</v>
      </c>
      <c r="V174" s="7" t="str">
        <f t="shared" si="37"/>
        <v/>
      </c>
      <c r="W174" s="7">
        <f t="shared" si="37"/>
        <v>57.6</v>
      </c>
      <c r="X174" s="7">
        <f t="shared" si="37"/>
        <v>43815</v>
      </c>
      <c r="Y174" s="7">
        <f t="shared" si="37"/>
        <v>0</v>
      </c>
      <c r="Z174" s="7">
        <f t="shared" si="37"/>
        <v>78584</v>
      </c>
      <c r="AA174" s="7">
        <f t="shared" si="35"/>
        <v>96.78004535147393</v>
      </c>
      <c r="AB174" s="7">
        <f t="shared" si="33"/>
        <v>160697.95244535149</v>
      </c>
      <c r="AD174" s="7">
        <f>2205*AB174/area!G20/2.47</f>
        <v>12.48656811885877</v>
      </c>
    </row>
    <row r="175" spans="1:30" x14ac:dyDescent="0.2">
      <c r="A175">
        <f t="shared" si="31"/>
        <v>1982</v>
      </c>
      <c r="B175" s="7">
        <f t="shared" si="37"/>
        <v>24361.200000000001</v>
      </c>
      <c r="C175" s="7">
        <f t="shared" si="37"/>
        <v>0</v>
      </c>
      <c r="D175" s="7">
        <f t="shared" si="37"/>
        <v>0</v>
      </c>
      <c r="E175" s="7">
        <f t="shared" si="37"/>
        <v>0</v>
      </c>
      <c r="F175" s="7">
        <f t="shared" si="37"/>
        <v>6286.8959999999988</v>
      </c>
      <c r="G175" s="7">
        <f t="shared" si="37"/>
        <v>0</v>
      </c>
      <c r="H175" s="7">
        <f t="shared" si="37"/>
        <v>0</v>
      </c>
      <c r="I175" s="7">
        <f t="shared" si="37"/>
        <v>0</v>
      </c>
      <c r="J175" s="7" t="str">
        <f t="shared" si="37"/>
        <v/>
      </c>
      <c r="K175" s="7">
        <f t="shared" si="37"/>
        <v>0</v>
      </c>
      <c r="L175" s="7">
        <f t="shared" si="37"/>
        <v>0</v>
      </c>
      <c r="M175" s="7">
        <f t="shared" si="37"/>
        <v>2570.6999999999998</v>
      </c>
      <c r="N175" s="7">
        <f t="shared" si="37"/>
        <v>779.28</v>
      </c>
      <c r="O175" s="7">
        <f t="shared" si="37"/>
        <v>385.56000000000006</v>
      </c>
      <c r="P175" s="7">
        <f t="shared" si="37"/>
        <v>341.84159999999997</v>
      </c>
      <c r="Q175" s="7">
        <f t="shared" si="37"/>
        <v>5640.4</v>
      </c>
      <c r="R175" s="7">
        <f t="shared" si="37"/>
        <v>705.14280000000008</v>
      </c>
      <c r="S175" s="7">
        <f t="shared" si="37"/>
        <v>2148.85</v>
      </c>
      <c r="T175" s="7">
        <f t="shared" si="37"/>
        <v>0</v>
      </c>
      <c r="U175" s="7">
        <f t="shared" si="37"/>
        <v>0</v>
      </c>
      <c r="V175" s="7" t="str">
        <f t="shared" si="37"/>
        <v/>
      </c>
      <c r="W175" s="7">
        <f t="shared" si="37"/>
        <v>65.7</v>
      </c>
      <c r="X175" s="7">
        <f t="shared" si="37"/>
        <v>62606</v>
      </c>
      <c r="Y175" s="7">
        <f t="shared" si="37"/>
        <v>0</v>
      </c>
      <c r="Z175" s="7">
        <f t="shared" si="37"/>
        <v>90409</v>
      </c>
      <c r="AA175" s="7">
        <f t="shared" si="35"/>
        <v>137.43764172335599</v>
      </c>
      <c r="AB175" s="7">
        <f t="shared" si="33"/>
        <v>196438.00804172334</v>
      </c>
      <c r="AD175" s="7">
        <f>2205*AB175/area!G21/2.47</f>
        <v>15.068792507109245</v>
      </c>
    </row>
    <row r="176" spans="1:30" x14ac:dyDescent="0.2">
      <c r="A176">
        <f t="shared" si="31"/>
        <v>1983</v>
      </c>
      <c r="B176" s="7">
        <f t="shared" si="37"/>
        <v>16193.9</v>
      </c>
      <c r="C176" s="7">
        <f t="shared" si="37"/>
        <v>0</v>
      </c>
      <c r="D176" s="7">
        <f t="shared" si="37"/>
        <v>0</v>
      </c>
      <c r="E176" s="7">
        <f t="shared" si="37"/>
        <v>0</v>
      </c>
      <c r="F176" s="7">
        <f t="shared" si="37"/>
        <v>8442.7199999999975</v>
      </c>
      <c r="G176" s="7">
        <f t="shared" si="37"/>
        <v>0</v>
      </c>
      <c r="H176" s="7">
        <f t="shared" si="37"/>
        <v>0</v>
      </c>
      <c r="I176" s="7">
        <f t="shared" si="37"/>
        <v>0</v>
      </c>
      <c r="J176" s="7" t="str">
        <f t="shared" si="37"/>
        <v/>
      </c>
      <c r="K176" s="7">
        <f t="shared" si="37"/>
        <v>0</v>
      </c>
      <c r="L176" s="7">
        <f t="shared" si="37"/>
        <v>0</v>
      </c>
      <c r="M176" s="7">
        <f t="shared" si="37"/>
        <v>1309</v>
      </c>
      <c r="N176" s="7">
        <f t="shared" si="37"/>
        <v>520.28400000000011</v>
      </c>
      <c r="O176" s="7">
        <f t="shared" si="37"/>
        <v>360.36000000000007</v>
      </c>
      <c r="P176" s="7">
        <f t="shared" si="37"/>
        <v>441.91439999999994</v>
      </c>
      <c r="Q176" s="7">
        <f t="shared" si="37"/>
        <v>3823.2</v>
      </c>
      <c r="R176" s="7">
        <f t="shared" si="37"/>
        <v>400.24799999999999</v>
      </c>
      <c r="S176" s="7">
        <f t="shared" si="37"/>
        <v>1914</v>
      </c>
      <c r="T176" s="7">
        <f t="shared" si="37"/>
        <v>0</v>
      </c>
      <c r="U176" s="7">
        <f t="shared" si="37"/>
        <v>0</v>
      </c>
      <c r="V176" s="7" t="str">
        <f t="shared" si="37"/>
        <v/>
      </c>
      <c r="W176" s="7">
        <f t="shared" si="37"/>
        <v>48.6</v>
      </c>
      <c r="X176" s="7">
        <f t="shared" si="37"/>
        <v>60513</v>
      </c>
      <c r="Y176" s="7">
        <f t="shared" si="37"/>
        <v>0</v>
      </c>
      <c r="Z176" s="7">
        <f t="shared" si="37"/>
        <v>83671.5</v>
      </c>
      <c r="AA176" s="7">
        <f t="shared" si="35"/>
        <v>122.97052154195011</v>
      </c>
      <c r="AB176" s="7">
        <f t="shared" si="33"/>
        <v>177761.69692154194</v>
      </c>
      <c r="AD176" s="7">
        <f>2205*AB176/area!G22/2.47</f>
        <v>13.414579559689486</v>
      </c>
    </row>
    <row r="177" spans="1:30" x14ac:dyDescent="0.2">
      <c r="A177">
        <f t="shared" si="31"/>
        <v>1984</v>
      </c>
      <c r="B177" s="7">
        <f t="shared" si="37"/>
        <v>16482</v>
      </c>
      <c r="C177" s="7">
        <f t="shared" si="37"/>
        <v>0</v>
      </c>
      <c r="D177" s="7">
        <f t="shared" si="37"/>
        <v>0</v>
      </c>
      <c r="E177" s="7">
        <f t="shared" si="37"/>
        <v>0</v>
      </c>
      <c r="F177" s="7">
        <f t="shared" si="37"/>
        <v>11317.679999999998</v>
      </c>
      <c r="G177" s="7">
        <f t="shared" si="37"/>
        <v>0</v>
      </c>
      <c r="H177" s="7">
        <f t="shared" si="37"/>
        <v>0</v>
      </c>
      <c r="I177" s="7">
        <f t="shared" si="37"/>
        <v>0</v>
      </c>
      <c r="J177" s="7" t="str">
        <f t="shared" si="37"/>
        <v/>
      </c>
      <c r="K177" s="7">
        <f t="shared" si="37"/>
        <v>0</v>
      </c>
      <c r="L177" s="7">
        <f t="shared" si="37"/>
        <v>0</v>
      </c>
      <c r="M177" s="7">
        <f t="shared" si="37"/>
        <v>2464</v>
      </c>
      <c r="N177" s="7">
        <f t="shared" si="37"/>
        <v>285.35399999999998</v>
      </c>
      <c r="O177" s="7">
        <f t="shared" si="37"/>
        <v>231.21000000000004</v>
      </c>
      <c r="P177" s="7">
        <f t="shared" si="37"/>
        <v>722.64959999999996</v>
      </c>
      <c r="Q177" s="7">
        <f t="shared" si="37"/>
        <v>2548.8000000000002</v>
      </c>
      <c r="R177" s="7">
        <f t="shared" si="37"/>
        <v>432.0324</v>
      </c>
      <c r="S177" s="7">
        <f t="shared" si="37"/>
        <v>1263.3499999999999</v>
      </c>
      <c r="T177" s="7">
        <f t="shared" si="37"/>
        <v>0</v>
      </c>
      <c r="U177" s="7">
        <f t="shared" si="37"/>
        <v>0</v>
      </c>
      <c r="V177" s="7" t="str">
        <f t="shared" si="37"/>
        <v/>
      </c>
      <c r="W177" s="7">
        <f t="shared" si="37"/>
        <v>48.6</v>
      </c>
      <c r="X177" s="7">
        <f t="shared" si="37"/>
        <v>48001</v>
      </c>
      <c r="Y177" s="7">
        <f t="shared" si="37"/>
        <v>0</v>
      </c>
      <c r="Z177" s="7">
        <f t="shared" si="37"/>
        <v>63167.5</v>
      </c>
      <c r="AA177" s="7">
        <f t="shared" si="35"/>
        <v>146.91609977324262</v>
      </c>
      <c r="AB177" s="7">
        <f t="shared" si="33"/>
        <v>147111.09209977323</v>
      </c>
      <c r="AD177" s="7">
        <f>2205*AB177/area!G23/2.47</f>
        <v>10.631984702709888</v>
      </c>
    </row>
    <row r="178" spans="1:30" x14ac:dyDescent="0.2">
      <c r="A178">
        <f t="shared" si="31"/>
        <v>1985</v>
      </c>
      <c r="B178" s="7">
        <f t="shared" si="37"/>
        <v>24361.200000000001</v>
      </c>
      <c r="C178" s="7">
        <f t="shared" si="37"/>
        <v>0</v>
      </c>
      <c r="D178" s="7">
        <f t="shared" si="37"/>
        <v>0</v>
      </c>
      <c r="E178" s="7">
        <f t="shared" si="37"/>
        <v>0</v>
      </c>
      <c r="F178" s="7">
        <f t="shared" si="37"/>
        <v>12212.639999999998</v>
      </c>
      <c r="G178" s="7">
        <f t="shared" si="37"/>
        <v>0</v>
      </c>
      <c r="H178" s="7">
        <f t="shared" si="37"/>
        <v>0</v>
      </c>
      <c r="I178" s="7">
        <f t="shared" si="37"/>
        <v>0</v>
      </c>
      <c r="J178" s="7" t="str">
        <f t="shared" si="37"/>
        <v/>
      </c>
      <c r="K178" s="7">
        <f t="shared" si="37"/>
        <v>0</v>
      </c>
      <c r="L178" s="7">
        <f t="shared" si="37"/>
        <v>0</v>
      </c>
      <c r="M178" s="7">
        <f t="shared" si="37"/>
        <v>3410</v>
      </c>
      <c r="N178" s="7">
        <f t="shared" si="37"/>
        <v>530.59799999999996</v>
      </c>
      <c r="O178" s="7">
        <f t="shared" si="37"/>
        <v>334.53000000000009</v>
      </c>
      <c r="P178" s="7">
        <f t="shared" si="37"/>
        <v>843.97679999999991</v>
      </c>
      <c r="Q178" s="7">
        <f t="shared" si="37"/>
        <v>3274.5</v>
      </c>
      <c r="R178" s="7">
        <f t="shared" si="37"/>
        <v>673.35840000000007</v>
      </c>
      <c r="S178" s="7">
        <f t="shared" si="37"/>
        <v>1129.7</v>
      </c>
      <c r="T178" s="7">
        <f t="shared" si="37"/>
        <v>0</v>
      </c>
      <c r="U178" s="7">
        <f t="shared" si="37"/>
        <v>0</v>
      </c>
      <c r="V178" s="7" t="str">
        <f t="shared" si="37"/>
        <v/>
      </c>
      <c r="W178" s="7">
        <f t="shared" si="37"/>
        <v>24.3</v>
      </c>
      <c r="X178" s="7">
        <f t="shared" si="37"/>
        <v>50071</v>
      </c>
      <c r="Y178" s="7">
        <f t="shared" si="37"/>
        <v>0</v>
      </c>
      <c r="Z178" s="7">
        <f t="shared" si="37"/>
        <v>70697</v>
      </c>
      <c r="AA178" s="7">
        <f t="shared" si="35"/>
        <v>212.26757369614512</v>
      </c>
      <c r="AB178" s="7">
        <f t="shared" si="33"/>
        <v>167775.07077369615</v>
      </c>
      <c r="AD178" s="7">
        <f>2205*AB178/area!G24/2.47</f>
        <v>11.842537677166895</v>
      </c>
    </row>
    <row r="179" spans="1:30" x14ac:dyDescent="0.2">
      <c r="A179">
        <f t="shared" si="31"/>
        <v>1986</v>
      </c>
      <c r="B179" s="7">
        <f t="shared" si="37"/>
        <v>26403.360000000001</v>
      </c>
      <c r="C179" s="7">
        <f t="shared" si="37"/>
        <v>0</v>
      </c>
      <c r="D179" s="7">
        <f t="shared" si="37"/>
        <v>0</v>
      </c>
      <c r="E179" s="7">
        <f t="shared" si="37"/>
        <v>424.71</v>
      </c>
      <c r="F179" s="7">
        <f t="shared" si="37"/>
        <v>11406.383999999998</v>
      </c>
      <c r="G179" s="7">
        <f t="shared" si="37"/>
        <v>0</v>
      </c>
      <c r="H179" s="7">
        <f t="shared" si="37"/>
        <v>0</v>
      </c>
      <c r="I179" s="7">
        <f t="shared" si="37"/>
        <v>0</v>
      </c>
      <c r="J179" s="7" t="str">
        <f t="shared" si="37"/>
        <v/>
      </c>
      <c r="K179" s="7">
        <f t="shared" si="37"/>
        <v>0</v>
      </c>
      <c r="L179" s="7">
        <f t="shared" si="37"/>
        <v>0</v>
      </c>
      <c r="M179" s="7">
        <f t="shared" si="37"/>
        <v>4359.3</v>
      </c>
      <c r="N179" s="7">
        <f t="shared" si="37"/>
        <v>1662.8460000000002</v>
      </c>
      <c r="O179" s="7">
        <f t="shared" si="37"/>
        <v>128.52000000000001</v>
      </c>
      <c r="P179" s="7">
        <f t="shared" si="37"/>
        <v>1566.6263999999999</v>
      </c>
      <c r="Q179" s="7">
        <f t="shared" si="37"/>
        <v>4458.63</v>
      </c>
      <c r="R179" s="7">
        <f t="shared" si="37"/>
        <v>1409.1084000000001</v>
      </c>
      <c r="S179" s="7">
        <f t="shared" si="37"/>
        <v>1439.35</v>
      </c>
      <c r="T179" s="7">
        <f t="shared" si="37"/>
        <v>0</v>
      </c>
      <c r="U179" s="7">
        <f t="shared" si="37"/>
        <v>0</v>
      </c>
      <c r="V179" s="7" t="str">
        <f t="shared" si="37"/>
        <v/>
      </c>
      <c r="W179" s="7">
        <f t="shared" si="37"/>
        <v>28.8</v>
      </c>
      <c r="X179" s="7">
        <f t="shared" si="37"/>
        <v>64682.9</v>
      </c>
      <c r="Y179" s="7">
        <f t="shared" si="37"/>
        <v>0</v>
      </c>
      <c r="Z179" s="7">
        <f t="shared" si="37"/>
        <v>101036.1</v>
      </c>
      <c r="AA179" s="7">
        <f t="shared" si="35"/>
        <v>184.82993197278913</v>
      </c>
      <c r="AB179" s="7">
        <f t="shared" si="33"/>
        <v>219191.46473197278</v>
      </c>
      <c r="AD179" s="7">
        <f>2205*AB179/area!G25/2.47</f>
        <v>14.879119025508674</v>
      </c>
    </row>
    <row r="180" spans="1:30" x14ac:dyDescent="0.2">
      <c r="A180">
        <f t="shared" si="31"/>
        <v>1987</v>
      </c>
      <c r="B180" s="7">
        <f t="shared" si="37"/>
        <v>26257.3</v>
      </c>
      <c r="C180" s="7">
        <f t="shared" si="37"/>
        <v>0</v>
      </c>
      <c r="D180" s="7">
        <f t="shared" si="37"/>
        <v>0</v>
      </c>
      <c r="E180" s="7">
        <f t="shared" si="37"/>
        <v>375.48720000000003</v>
      </c>
      <c r="F180" s="7">
        <f t="shared" si="37"/>
        <v>11136.311999999998</v>
      </c>
      <c r="G180" s="7">
        <f t="shared" si="37"/>
        <v>0</v>
      </c>
      <c r="H180" s="7">
        <f t="shared" si="37"/>
        <v>0</v>
      </c>
      <c r="I180" s="7">
        <f t="shared" si="37"/>
        <v>0</v>
      </c>
      <c r="J180" s="7" t="str">
        <f t="shared" si="37"/>
        <v/>
      </c>
      <c r="K180" s="7">
        <f t="shared" si="37"/>
        <v>0</v>
      </c>
      <c r="L180" s="7">
        <f t="shared" si="37"/>
        <v>0</v>
      </c>
      <c r="M180" s="7">
        <f t="shared" si="37"/>
        <v>2989.8</v>
      </c>
      <c r="N180" s="7">
        <f t="shared" si="37"/>
        <v>2703.4140000000002</v>
      </c>
      <c r="O180" s="7">
        <f t="shared" si="37"/>
        <v>154.35000000000002</v>
      </c>
      <c r="P180" s="7">
        <f t="shared" si="37"/>
        <v>887.37119999999993</v>
      </c>
      <c r="Q180" s="7">
        <f t="shared" si="37"/>
        <v>4185.46</v>
      </c>
      <c r="R180" s="7">
        <f t="shared" si="37"/>
        <v>2627.5104000000001</v>
      </c>
      <c r="S180" s="7">
        <f t="shared" si="37"/>
        <v>1089.55</v>
      </c>
      <c r="T180" s="7">
        <f t="shared" si="37"/>
        <v>0</v>
      </c>
      <c r="U180" s="7">
        <f t="shared" si="37"/>
        <v>0</v>
      </c>
      <c r="V180" s="7" t="str">
        <f t="shared" si="37"/>
        <v/>
      </c>
      <c r="W180" s="7">
        <f t="shared" si="37"/>
        <v>47.7</v>
      </c>
      <c r="X180" s="7">
        <f t="shared" si="37"/>
        <v>58422.3</v>
      </c>
      <c r="Y180" s="7">
        <f t="shared" si="37"/>
        <v>0</v>
      </c>
      <c r="Z180" s="7">
        <f t="shared" si="37"/>
        <v>83660.5</v>
      </c>
      <c r="AA180" s="7">
        <f t="shared" si="35"/>
        <v>189.31972789115648</v>
      </c>
      <c r="AB180" s="7">
        <f t="shared" si="33"/>
        <v>194726.37452789114</v>
      </c>
      <c r="AD180" s="7">
        <f>2205*AB180/area!G26/2.47</f>
        <v>13.628643783713288</v>
      </c>
    </row>
    <row r="181" spans="1:30" x14ac:dyDescent="0.2">
      <c r="A181">
        <f t="shared" si="31"/>
        <v>1988</v>
      </c>
      <c r="B181" s="7">
        <f t="shared" si="37"/>
        <v>14149.73</v>
      </c>
      <c r="C181" s="7">
        <f t="shared" si="37"/>
        <v>0</v>
      </c>
      <c r="D181" s="7">
        <f t="shared" si="37"/>
        <v>0</v>
      </c>
      <c r="E181" s="7">
        <f t="shared" si="37"/>
        <v>227.38319999999999</v>
      </c>
      <c r="F181" s="7">
        <f t="shared" si="37"/>
        <v>12214.223999999998</v>
      </c>
      <c r="G181" s="7">
        <f t="shared" si="37"/>
        <v>0</v>
      </c>
      <c r="H181" s="7">
        <f t="shared" si="37"/>
        <v>0</v>
      </c>
      <c r="I181" s="7">
        <f t="shared" si="37"/>
        <v>0</v>
      </c>
      <c r="J181" s="7" t="str">
        <f t="shared" si="37"/>
        <v/>
      </c>
      <c r="K181" s="7">
        <f t="shared" si="37"/>
        <v>0</v>
      </c>
      <c r="L181" s="7">
        <f t="shared" si="37"/>
        <v>0</v>
      </c>
      <c r="M181" s="7">
        <f t="shared" si="37"/>
        <v>1397</v>
      </c>
      <c r="N181" s="7">
        <f t="shared" si="37"/>
        <v>571.85400000000004</v>
      </c>
      <c r="O181" s="7">
        <f t="shared" si="37"/>
        <v>102.69000000000001</v>
      </c>
      <c r="P181" s="7">
        <f t="shared" si="37"/>
        <v>803.23919999999998</v>
      </c>
      <c r="Q181" s="7">
        <f t="shared" si="37"/>
        <v>2911.65</v>
      </c>
      <c r="R181" s="7">
        <f t="shared" si="37"/>
        <v>1665.7380000000001</v>
      </c>
      <c r="S181" s="7">
        <f t="shared" si="37"/>
        <v>475.2</v>
      </c>
      <c r="T181" s="7">
        <f t="shared" si="37"/>
        <v>0</v>
      </c>
      <c r="U181" s="7">
        <f t="shared" si="37"/>
        <v>0</v>
      </c>
      <c r="V181" s="7" t="str">
        <f t="shared" si="37"/>
        <v/>
      </c>
      <c r="W181" s="7">
        <f t="shared" si="37"/>
        <v>32.4</v>
      </c>
      <c r="X181" s="7">
        <f t="shared" si="37"/>
        <v>39645.1</v>
      </c>
      <c r="Y181" s="7">
        <f t="shared" si="37"/>
        <v>0</v>
      </c>
      <c r="Z181" s="7">
        <f t="shared" si="37"/>
        <v>37720.1</v>
      </c>
      <c r="AA181" s="7">
        <f t="shared" si="35"/>
        <v>158.14058956916099</v>
      </c>
      <c r="AB181" s="7">
        <f t="shared" si="33"/>
        <v>112074.44898956917</v>
      </c>
      <c r="AD181" s="7">
        <f>2205*AB181/area!G27/2.47</f>
        <v>7.9742570481115091</v>
      </c>
    </row>
    <row r="182" spans="1:30" x14ac:dyDescent="0.2">
      <c r="A182">
        <f t="shared" si="31"/>
        <v>1989</v>
      </c>
      <c r="B182" s="7">
        <f t="shared" si="37"/>
        <v>21005.84</v>
      </c>
      <c r="C182" s="7">
        <f t="shared" si="37"/>
        <v>0</v>
      </c>
      <c r="D182" s="7">
        <f t="shared" si="37"/>
        <v>0</v>
      </c>
      <c r="E182" s="7">
        <f t="shared" si="37"/>
        <v>415.1268</v>
      </c>
      <c r="F182" s="7">
        <f t="shared" si="37"/>
        <v>10777.535999999998</v>
      </c>
      <c r="G182" s="7">
        <f t="shared" si="37"/>
        <v>0</v>
      </c>
      <c r="H182" s="7">
        <f t="shared" si="37"/>
        <v>0</v>
      </c>
      <c r="I182" s="7">
        <f t="shared" si="37"/>
        <v>0</v>
      </c>
      <c r="J182" s="7" t="str">
        <f t="shared" si="37"/>
        <v/>
      </c>
      <c r="K182" s="7">
        <f t="shared" si="37"/>
        <v>0</v>
      </c>
      <c r="L182" s="7">
        <f t="shared" si="37"/>
        <v>0</v>
      </c>
      <c r="M182" s="7">
        <f t="shared" si="37"/>
        <v>2598.1999999999998</v>
      </c>
      <c r="N182" s="7">
        <f t="shared" si="37"/>
        <v>909.92400000000009</v>
      </c>
      <c r="O182" s="7">
        <f t="shared" si="37"/>
        <v>115.92000000000002</v>
      </c>
      <c r="P182" s="7">
        <f t="shared" si="37"/>
        <v>1044.1224</v>
      </c>
      <c r="Q182" s="7">
        <f t="shared" si="37"/>
        <v>4731.8</v>
      </c>
      <c r="R182" s="7">
        <f t="shared" si="37"/>
        <v>993.55680000000007</v>
      </c>
      <c r="S182" s="7">
        <f t="shared" si="37"/>
        <v>2248.9499999999998</v>
      </c>
      <c r="T182" s="7">
        <f t="shared" si="37"/>
        <v>0</v>
      </c>
      <c r="U182" s="7">
        <f t="shared" si="37"/>
        <v>0</v>
      </c>
      <c r="V182" s="7" t="str">
        <f t="shared" si="37"/>
        <v/>
      </c>
      <c r="W182" s="7">
        <f t="shared" si="37"/>
        <v>36.9</v>
      </c>
      <c r="X182" s="7">
        <f t="shared" si="37"/>
        <v>58422.3</v>
      </c>
      <c r="Y182" s="7">
        <f t="shared" si="37"/>
        <v>0</v>
      </c>
      <c r="Z182" s="7">
        <f t="shared" si="37"/>
        <v>70279.55</v>
      </c>
      <c r="AA182" s="7">
        <f t="shared" si="35"/>
        <v>195.55555555555557</v>
      </c>
      <c r="AB182" s="7">
        <f t="shared" si="33"/>
        <v>173775.28155555559</v>
      </c>
      <c r="AD182" s="7">
        <f>2205*AB182/area!G28/2.47</f>
        <v>11.641414116191806</v>
      </c>
    </row>
    <row r="183" spans="1:30" x14ac:dyDescent="0.2">
      <c r="A183">
        <f t="shared" si="31"/>
        <v>1990</v>
      </c>
      <c r="B183" s="7">
        <f t="shared" si="37"/>
        <v>26111.91</v>
      </c>
      <c r="C183" s="7">
        <f t="shared" si="37"/>
        <v>0</v>
      </c>
      <c r="D183" s="7">
        <f t="shared" si="37"/>
        <v>0</v>
      </c>
      <c r="E183" s="7">
        <f t="shared" si="37"/>
        <v>671.6952</v>
      </c>
      <c r="F183" s="7">
        <f t="shared" si="37"/>
        <v>11495.879999999997</v>
      </c>
      <c r="G183" s="7">
        <f t="shared" si="37"/>
        <v>0</v>
      </c>
      <c r="H183" s="7">
        <f t="shared" si="37"/>
        <v>0</v>
      </c>
      <c r="I183" s="7">
        <f t="shared" si="37"/>
        <v>0</v>
      </c>
      <c r="J183" s="7" t="str">
        <f t="shared" si="37"/>
        <v/>
      </c>
      <c r="K183" s="7">
        <f t="shared" si="37"/>
        <v>0</v>
      </c>
      <c r="L183" s="7">
        <f t="shared" si="37"/>
        <v>0</v>
      </c>
      <c r="M183" s="7">
        <f t="shared" si="37"/>
        <v>4749.8</v>
      </c>
      <c r="N183" s="7">
        <f t="shared" si="37"/>
        <v>1975.7040000000002</v>
      </c>
      <c r="O183" s="7">
        <f t="shared" si="37"/>
        <v>192.78000000000003</v>
      </c>
      <c r="P183" s="7">
        <f t="shared" si="37"/>
        <v>1787.1408000000001</v>
      </c>
      <c r="Q183" s="7">
        <f t="shared" si="37"/>
        <v>4094.6000000000004</v>
      </c>
      <c r="R183" s="7">
        <f t="shared" si="37"/>
        <v>1217.2248</v>
      </c>
      <c r="S183" s="7">
        <f t="shared" si="37"/>
        <v>1648.35</v>
      </c>
      <c r="T183" s="7">
        <f t="shared" si="37"/>
        <v>0</v>
      </c>
      <c r="U183" s="7">
        <f t="shared" si="37"/>
        <v>0</v>
      </c>
      <c r="V183" s="7" t="str">
        <f t="shared" si="37"/>
        <v/>
      </c>
      <c r="W183" s="7">
        <f t="shared" si="37"/>
        <v>65.7</v>
      </c>
      <c r="X183" s="7">
        <f t="shared" si="37"/>
        <v>65724.800000000003</v>
      </c>
      <c r="Y183" s="7">
        <f t="shared" si="37"/>
        <v>0</v>
      </c>
      <c r="Z183" s="7">
        <f t="shared" si="37"/>
        <v>96172.45</v>
      </c>
      <c r="AA183" s="7">
        <f t="shared" si="35"/>
        <v>212.76643990929705</v>
      </c>
      <c r="AB183" s="7">
        <f t="shared" si="33"/>
        <v>216120.80123990925</v>
      </c>
      <c r="AD183" s="7">
        <f>2205*AB183/area!G29/2.47</f>
        <v>14.700386751286572</v>
      </c>
    </row>
    <row r="184" spans="1:30" x14ac:dyDescent="0.2">
      <c r="A184">
        <f t="shared" si="31"/>
        <v>1991</v>
      </c>
      <c r="B184" s="7">
        <f t="shared" si="37"/>
        <v>20568.330000000002</v>
      </c>
      <c r="C184" s="7">
        <f t="shared" si="37"/>
        <v>0</v>
      </c>
      <c r="D184" s="7">
        <f t="shared" si="37"/>
        <v>0</v>
      </c>
      <c r="E184" s="7">
        <f t="shared" si="37"/>
        <v>405.108</v>
      </c>
      <c r="F184" s="7">
        <f t="shared" si="37"/>
        <v>13651.703999999998</v>
      </c>
      <c r="G184" s="7">
        <f t="shared" ref="G184:Z184" si="38">IF(ISNUMBER(G30),G$159*G30/1000,"")</f>
        <v>0</v>
      </c>
      <c r="H184" s="7">
        <f t="shared" si="38"/>
        <v>0</v>
      </c>
      <c r="I184" s="7">
        <f t="shared" si="38"/>
        <v>0</v>
      </c>
      <c r="J184" s="7" t="str">
        <f t="shared" si="38"/>
        <v/>
      </c>
      <c r="K184" s="7">
        <f t="shared" si="38"/>
        <v>0</v>
      </c>
      <c r="L184" s="7">
        <f t="shared" si="38"/>
        <v>109.59839999999998</v>
      </c>
      <c r="M184" s="7">
        <f t="shared" si="38"/>
        <v>2933.7</v>
      </c>
      <c r="N184" s="7">
        <f t="shared" si="38"/>
        <v>3119.4119999999998</v>
      </c>
      <c r="O184" s="7">
        <f t="shared" si="38"/>
        <v>166.95000000000002</v>
      </c>
      <c r="P184" s="7">
        <f t="shared" si="38"/>
        <v>723.53519999999992</v>
      </c>
      <c r="Q184" s="7">
        <f t="shared" si="38"/>
        <v>2275.04</v>
      </c>
      <c r="R184" s="7">
        <f t="shared" si="38"/>
        <v>1890.5832</v>
      </c>
      <c r="S184" s="7">
        <f t="shared" si="38"/>
        <v>810.15</v>
      </c>
      <c r="T184" s="7">
        <f t="shared" si="38"/>
        <v>0</v>
      </c>
      <c r="U184" s="7">
        <f t="shared" si="38"/>
        <v>0</v>
      </c>
      <c r="V184" s="7" t="str">
        <f t="shared" si="38"/>
        <v/>
      </c>
      <c r="W184" s="7">
        <f t="shared" si="38"/>
        <v>73.8</v>
      </c>
      <c r="X184" s="7">
        <f t="shared" si="38"/>
        <v>85548.5</v>
      </c>
      <c r="Y184" s="7">
        <f t="shared" si="38"/>
        <v>0</v>
      </c>
      <c r="Z184" s="7">
        <f t="shared" si="38"/>
        <v>101756.6</v>
      </c>
      <c r="AA184" s="7">
        <f t="shared" si="35"/>
        <v>202.04081632653063</v>
      </c>
      <c r="AB184" s="7">
        <f t="shared" si="33"/>
        <v>234235.05161632656</v>
      </c>
      <c r="AD184" s="7">
        <f>2205*AB184/area!G30/2.47</f>
        <v>15.886306096937517</v>
      </c>
    </row>
    <row r="185" spans="1:30" x14ac:dyDescent="0.2">
      <c r="A185">
        <f t="shared" si="31"/>
        <v>1992</v>
      </c>
      <c r="B185" s="7">
        <f t="shared" ref="B185:Z195" si="39">IF(ISNUMBER(B31),B$159*B31/1000,"")</f>
        <v>21151.9</v>
      </c>
      <c r="C185" s="7">
        <f t="shared" si="39"/>
        <v>0</v>
      </c>
      <c r="D185" s="7">
        <f t="shared" si="39"/>
        <v>0</v>
      </c>
      <c r="E185" s="7">
        <f t="shared" si="39"/>
        <v>508.7808</v>
      </c>
      <c r="F185" s="7">
        <f t="shared" si="39"/>
        <v>11675.663999999999</v>
      </c>
      <c r="G185" s="7">
        <f t="shared" si="39"/>
        <v>0</v>
      </c>
      <c r="H185" s="7">
        <f t="shared" si="39"/>
        <v>0</v>
      </c>
      <c r="I185" s="7">
        <f t="shared" si="39"/>
        <v>0</v>
      </c>
      <c r="J185" s="7" t="str">
        <f t="shared" si="39"/>
        <v/>
      </c>
      <c r="K185" s="7">
        <f t="shared" si="39"/>
        <v>0</v>
      </c>
      <c r="L185" s="7">
        <f t="shared" si="39"/>
        <v>24.213599999999996</v>
      </c>
      <c r="M185" s="7">
        <f t="shared" si="39"/>
        <v>1201.2</v>
      </c>
      <c r="N185" s="7">
        <f t="shared" si="39"/>
        <v>2910.84</v>
      </c>
      <c r="O185" s="7">
        <f t="shared" si="39"/>
        <v>108.99000000000001</v>
      </c>
      <c r="P185" s="7">
        <f t="shared" si="39"/>
        <v>971.50319999999999</v>
      </c>
      <c r="Q185" s="7">
        <f t="shared" si="39"/>
        <v>3912.8800000000006</v>
      </c>
      <c r="R185" s="7">
        <f t="shared" si="39"/>
        <v>2882.9628000000002</v>
      </c>
      <c r="S185" s="7">
        <f t="shared" si="39"/>
        <v>600.6</v>
      </c>
      <c r="T185" s="7">
        <f t="shared" si="39"/>
        <v>0</v>
      </c>
      <c r="U185" s="7">
        <f t="shared" si="39"/>
        <v>0</v>
      </c>
      <c r="V185" s="7" t="str">
        <f t="shared" si="39"/>
        <v/>
      </c>
      <c r="W185" s="7">
        <f t="shared" si="39"/>
        <v>75.599999999999994</v>
      </c>
      <c r="X185" s="7">
        <f t="shared" si="39"/>
        <v>69064.399999999994</v>
      </c>
      <c r="Y185" s="7">
        <f t="shared" si="39"/>
        <v>0</v>
      </c>
      <c r="Z185" s="7">
        <f t="shared" si="39"/>
        <v>89056.55</v>
      </c>
      <c r="AA185" s="7">
        <f t="shared" si="35"/>
        <v>281.36054421768711</v>
      </c>
      <c r="AB185" s="7">
        <f t="shared" si="33"/>
        <v>204427.44494421768</v>
      </c>
      <c r="AD185" s="7">
        <f>2205*AB185/area!G31/2.47</f>
        <v>14.171786245269614</v>
      </c>
    </row>
    <row r="186" spans="1:30" x14ac:dyDescent="0.2">
      <c r="A186">
        <f t="shared" si="31"/>
        <v>1993</v>
      </c>
      <c r="B186" s="7">
        <f t="shared" si="39"/>
        <v>28445.52</v>
      </c>
      <c r="C186" s="7">
        <f t="shared" si="39"/>
        <v>0</v>
      </c>
      <c r="D186" s="7">
        <f t="shared" si="39"/>
        <v>0</v>
      </c>
      <c r="E186" s="7">
        <f t="shared" si="39"/>
        <v>543.19319999999993</v>
      </c>
      <c r="F186" s="7">
        <f t="shared" si="39"/>
        <v>18860.687999999995</v>
      </c>
      <c r="G186" s="7">
        <f t="shared" si="39"/>
        <v>0</v>
      </c>
      <c r="H186" s="7">
        <f t="shared" si="39"/>
        <v>0</v>
      </c>
      <c r="I186" s="7">
        <f t="shared" si="39"/>
        <v>0</v>
      </c>
      <c r="J186" s="7" t="str">
        <f t="shared" si="39"/>
        <v/>
      </c>
      <c r="K186" s="7">
        <f t="shared" si="39"/>
        <v>0</v>
      </c>
      <c r="L186" s="7">
        <f t="shared" si="39"/>
        <v>10.195199999999998</v>
      </c>
      <c r="M186" s="7">
        <f t="shared" si="39"/>
        <v>3771.9</v>
      </c>
      <c r="N186" s="7">
        <f t="shared" si="39"/>
        <v>3612.1920000000005</v>
      </c>
      <c r="O186" s="7">
        <f t="shared" si="39"/>
        <v>115.92000000000002</v>
      </c>
      <c r="P186" s="7">
        <f t="shared" si="39"/>
        <v>1594.08</v>
      </c>
      <c r="Q186" s="7">
        <f t="shared" si="39"/>
        <v>6369.05</v>
      </c>
      <c r="R186" s="7">
        <f t="shared" si="39"/>
        <v>6887.7972</v>
      </c>
      <c r="S186" s="7">
        <f t="shared" si="39"/>
        <v>908.05</v>
      </c>
      <c r="T186" s="7">
        <f t="shared" si="39"/>
        <v>4.1219999999999999</v>
      </c>
      <c r="U186" s="7">
        <f t="shared" si="39"/>
        <v>0</v>
      </c>
      <c r="V186" s="7" t="str">
        <f t="shared" si="39"/>
        <v/>
      </c>
      <c r="W186" s="7">
        <f t="shared" si="39"/>
        <v>261</v>
      </c>
      <c r="X186" s="7">
        <f t="shared" si="39"/>
        <v>58422.3</v>
      </c>
      <c r="Y186" s="7">
        <f t="shared" si="39"/>
        <v>77</v>
      </c>
      <c r="Z186" s="7">
        <f t="shared" si="39"/>
        <v>82671.600000000006</v>
      </c>
      <c r="AA186" s="7">
        <f t="shared" si="35"/>
        <v>230.47619047619045</v>
      </c>
      <c r="AB186" s="7">
        <f t="shared" si="33"/>
        <v>212785.0837904762</v>
      </c>
      <c r="AD186" s="7">
        <f>2205*AB186/area!G32/2.47</f>
        <v>14.146002175145023</v>
      </c>
    </row>
    <row r="187" spans="1:30" x14ac:dyDescent="0.2">
      <c r="A187">
        <f t="shared" si="31"/>
        <v>1994</v>
      </c>
      <c r="B187" s="7">
        <f t="shared" si="39"/>
        <v>26257.3</v>
      </c>
      <c r="C187" s="7">
        <f t="shared" si="39"/>
        <v>0</v>
      </c>
      <c r="D187" s="7">
        <f t="shared" si="39"/>
        <v>0</v>
      </c>
      <c r="E187" s="7">
        <f t="shared" si="39"/>
        <v>987.94079999999997</v>
      </c>
      <c r="F187" s="7">
        <f t="shared" si="39"/>
        <v>25146.791999999998</v>
      </c>
      <c r="G187" s="7">
        <f t="shared" si="39"/>
        <v>0</v>
      </c>
      <c r="H187" s="7">
        <f t="shared" si="39"/>
        <v>0</v>
      </c>
      <c r="I187" s="7">
        <f t="shared" si="39"/>
        <v>0</v>
      </c>
      <c r="J187" s="7" t="str">
        <f t="shared" si="39"/>
        <v/>
      </c>
      <c r="K187" s="7">
        <f t="shared" si="39"/>
        <v>0</v>
      </c>
      <c r="L187" s="7">
        <f t="shared" si="39"/>
        <v>10.195199999999998</v>
      </c>
      <c r="M187" s="7">
        <f t="shared" si="39"/>
        <v>6007.1</v>
      </c>
      <c r="N187" s="7">
        <f t="shared" si="39"/>
        <v>4366.26</v>
      </c>
      <c r="O187" s="7">
        <f t="shared" si="39"/>
        <v>257.04000000000002</v>
      </c>
      <c r="P187" s="7">
        <f t="shared" si="39"/>
        <v>2469.9384</v>
      </c>
      <c r="Q187" s="7">
        <f t="shared" si="39"/>
        <v>8189.2000000000007</v>
      </c>
      <c r="R187" s="7">
        <f t="shared" si="39"/>
        <v>10572.433200000001</v>
      </c>
      <c r="S187" s="7">
        <f t="shared" si="39"/>
        <v>1215.5</v>
      </c>
      <c r="T187" s="7">
        <f t="shared" si="39"/>
        <v>9.0684000000000005</v>
      </c>
      <c r="U187" s="7">
        <f t="shared" si="39"/>
        <v>0</v>
      </c>
      <c r="V187" s="7" t="str">
        <f t="shared" si="39"/>
        <v/>
      </c>
      <c r="W187" s="7">
        <f t="shared" si="39"/>
        <v>233.1</v>
      </c>
      <c r="X187" s="7">
        <f t="shared" si="39"/>
        <v>91806.8</v>
      </c>
      <c r="Y187" s="7">
        <f t="shared" si="39"/>
        <v>139.69999999999999</v>
      </c>
      <c r="Z187" s="7">
        <f t="shared" si="39"/>
        <v>66609.95</v>
      </c>
      <c r="AA187" s="7">
        <f t="shared" si="35"/>
        <v>317.27891156462584</v>
      </c>
      <c r="AB187" s="7">
        <f t="shared" si="33"/>
        <v>244595.59691156464</v>
      </c>
      <c r="AD187" s="7">
        <f>2205*AB187/area!G33/2.47</f>
        <v>15.519922886258206</v>
      </c>
    </row>
    <row r="188" spans="1:30" x14ac:dyDescent="0.2">
      <c r="A188">
        <f t="shared" si="31"/>
        <v>1995</v>
      </c>
      <c r="B188" s="7">
        <f t="shared" si="39"/>
        <v>29175.15</v>
      </c>
      <c r="C188" s="7">
        <f t="shared" si="39"/>
        <v>0</v>
      </c>
      <c r="D188" s="7">
        <f t="shared" si="39"/>
        <v>0</v>
      </c>
      <c r="E188" s="7">
        <f t="shared" si="39"/>
        <v>600.69240000000002</v>
      </c>
      <c r="F188" s="7">
        <f t="shared" si="39"/>
        <v>20835.935999999998</v>
      </c>
      <c r="G188" s="7">
        <f t="shared" si="39"/>
        <v>0</v>
      </c>
      <c r="H188" s="7">
        <f t="shared" si="39"/>
        <v>0</v>
      </c>
      <c r="I188" s="7">
        <f t="shared" si="39"/>
        <v>0</v>
      </c>
      <c r="J188" s="7" t="str">
        <f t="shared" si="39"/>
        <v/>
      </c>
      <c r="K188" s="7">
        <f t="shared" si="39"/>
        <v>0</v>
      </c>
      <c r="L188" s="7">
        <f t="shared" si="39"/>
        <v>0</v>
      </c>
      <c r="M188" s="7">
        <f t="shared" si="39"/>
        <v>7124.7</v>
      </c>
      <c r="N188" s="7">
        <f t="shared" si="39"/>
        <v>4376.5739999999996</v>
      </c>
      <c r="O188" s="7">
        <f t="shared" si="39"/>
        <v>128.52000000000001</v>
      </c>
      <c r="P188" s="7">
        <f t="shared" si="39"/>
        <v>1687.9535999999998</v>
      </c>
      <c r="Q188" s="7">
        <f t="shared" si="39"/>
        <v>6551.36</v>
      </c>
      <c r="R188" s="7">
        <f t="shared" si="39"/>
        <v>10220.4504</v>
      </c>
      <c r="S188" s="7">
        <f t="shared" si="39"/>
        <v>768.35</v>
      </c>
      <c r="T188" s="7">
        <f t="shared" si="39"/>
        <v>16.488</v>
      </c>
      <c r="U188" s="7">
        <f t="shared" si="39"/>
        <v>0</v>
      </c>
      <c r="V188" s="7" t="str">
        <f t="shared" si="39"/>
        <v/>
      </c>
      <c r="W188" s="7">
        <f t="shared" si="39"/>
        <v>165.6</v>
      </c>
      <c r="X188" s="7">
        <f t="shared" si="39"/>
        <v>50075.6</v>
      </c>
      <c r="Y188" s="7">
        <f t="shared" si="39"/>
        <v>144.1</v>
      </c>
      <c r="Z188" s="7">
        <f t="shared" si="39"/>
        <v>69649.25</v>
      </c>
      <c r="AA188" s="7">
        <f t="shared" si="35"/>
        <v>349.95464852607711</v>
      </c>
      <c r="AB188" s="7">
        <f t="shared" si="33"/>
        <v>201870.67904852607</v>
      </c>
      <c r="AD188" s="7">
        <f>2205*AB188/area!G34/2.47</f>
        <v>12.83476186406949</v>
      </c>
    </row>
    <row r="189" spans="1:30" x14ac:dyDescent="0.2">
      <c r="A189">
        <f t="shared" si="31"/>
        <v>1996</v>
      </c>
      <c r="B189" s="7">
        <f t="shared" si="39"/>
        <v>35885.199999999997</v>
      </c>
      <c r="C189" s="7">
        <f t="shared" si="39"/>
        <v>0</v>
      </c>
      <c r="D189" s="7">
        <f t="shared" si="39"/>
        <v>0</v>
      </c>
      <c r="E189" s="7">
        <f t="shared" si="39"/>
        <v>1045.44</v>
      </c>
      <c r="F189" s="7">
        <f t="shared" si="39"/>
        <v>17602.991999999995</v>
      </c>
      <c r="G189" s="7">
        <f t="shared" si="39"/>
        <v>0</v>
      </c>
      <c r="H189" s="7">
        <f t="shared" si="39"/>
        <v>0</v>
      </c>
      <c r="I189" s="7">
        <f t="shared" si="39"/>
        <v>0</v>
      </c>
      <c r="J189" s="7" t="str">
        <f t="shared" si="39"/>
        <v/>
      </c>
      <c r="K189" s="7">
        <f t="shared" si="39"/>
        <v>0</v>
      </c>
      <c r="L189" s="7">
        <f t="shared" si="39"/>
        <v>0</v>
      </c>
      <c r="M189" s="7">
        <f t="shared" si="39"/>
        <v>5197.5</v>
      </c>
      <c r="N189" s="7">
        <f t="shared" si="39"/>
        <v>4283.7479999999996</v>
      </c>
      <c r="O189" s="7">
        <f t="shared" si="39"/>
        <v>224.91000000000003</v>
      </c>
      <c r="P189" s="7">
        <f t="shared" si="39"/>
        <v>1743.7464</v>
      </c>
      <c r="Q189" s="7">
        <f t="shared" si="39"/>
        <v>11100.85</v>
      </c>
      <c r="R189" s="7">
        <f t="shared" si="39"/>
        <v>8586.4968000000008</v>
      </c>
      <c r="S189" s="7">
        <f t="shared" si="39"/>
        <v>740.3</v>
      </c>
      <c r="T189" s="7">
        <f t="shared" si="39"/>
        <v>5.7708000000000004</v>
      </c>
      <c r="U189" s="7">
        <f t="shared" si="39"/>
        <v>0</v>
      </c>
      <c r="V189" s="7" t="str">
        <f t="shared" si="39"/>
        <v/>
      </c>
      <c r="W189" s="7">
        <f t="shared" si="39"/>
        <v>141.30000000000001</v>
      </c>
      <c r="X189" s="7">
        <f t="shared" si="39"/>
        <v>78243.7</v>
      </c>
      <c r="Y189" s="7">
        <f t="shared" si="39"/>
        <v>118.25</v>
      </c>
      <c r="Z189" s="7">
        <f t="shared" si="39"/>
        <v>91008.5</v>
      </c>
      <c r="AA189" s="7">
        <f t="shared" si="35"/>
        <v>372.90249433106578</v>
      </c>
      <c r="AB189" s="7">
        <f t="shared" si="33"/>
        <v>256301.60649433109</v>
      </c>
      <c r="AD189" s="7">
        <f>2205*AB189/area!G35/2.47</f>
        <v>16.417430355858261</v>
      </c>
    </row>
    <row r="190" spans="1:30" x14ac:dyDescent="0.2">
      <c r="A190">
        <f t="shared" si="31"/>
        <v>1997</v>
      </c>
      <c r="B190" s="7">
        <f t="shared" si="39"/>
        <v>29685.69</v>
      </c>
      <c r="C190" s="7">
        <f t="shared" si="39"/>
        <v>0</v>
      </c>
      <c r="D190" s="7">
        <f t="shared" si="39"/>
        <v>0</v>
      </c>
      <c r="E190" s="7">
        <f t="shared" si="39"/>
        <v>444.74759999999998</v>
      </c>
      <c r="F190" s="7">
        <f t="shared" si="39"/>
        <v>21375.287999999997</v>
      </c>
      <c r="G190" s="7">
        <f t="shared" si="39"/>
        <v>0</v>
      </c>
      <c r="H190" s="7">
        <f t="shared" si="39"/>
        <v>152.25</v>
      </c>
      <c r="I190" s="7">
        <f t="shared" si="39"/>
        <v>0</v>
      </c>
      <c r="J190" s="7" t="str">
        <f t="shared" si="39"/>
        <v/>
      </c>
      <c r="K190" s="7">
        <f t="shared" si="39"/>
        <v>0</v>
      </c>
      <c r="L190" s="7">
        <f t="shared" si="39"/>
        <v>0</v>
      </c>
      <c r="M190" s="7">
        <f t="shared" si="39"/>
        <v>5588</v>
      </c>
      <c r="N190" s="7">
        <f t="shared" si="39"/>
        <v>4185.1920000000009</v>
      </c>
      <c r="O190" s="7">
        <f t="shared" si="39"/>
        <v>128.52000000000001</v>
      </c>
      <c r="P190" s="7">
        <f t="shared" si="39"/>
        <v>1651.644</v>
      </c>
      <c r="Q190" s="7">
        <f t="shared" si="39"/>
        <v>8280.0600000000013</v>
      </c>
      <c r="R190" s="7">
        <f t="shared" si="39"/>
        <v>13633.153200000001</v>
      </c>
      <c r="S190" s="7">
        <f t="shared" si="39"/>
        <v>761.75</v>
      </c>
      <c r="T190" s="7">
        <f t="shared" si="39"/>
        <v>0</v>
      </c>
      <c r="U190" s="7">
        <f t="shared" si="39"/>
        <v>0</v>
      </c>
      <c r="V190" s="7" t="str">
        <f t="shared" si="39"/>
        <v/>
      </c>
      <c r="W190" s="7">
        <f t="shared" si="39"/>
        <v>128.69999999999999</v>
      </c>
      <c r="X190" s="7">
        <f t="shared" si="39"/>
        <v>37556.699999999997</v>
      </c>
      <c r="Y190" s="7">
        <f t="shared" si="39"/>
        <v>83.6</v>
      </c>
      <c r="Z190" s="7">
        <f t="shared" si="39"/>
        <v>71886.649999999994</v>
      </c>
      <c r="AA190" s="7">
        <f t="shared" si="35"/>
        <v>519.56916099773252</v>
      </c>
      <c r="AB190" s="7">
        <f t="shared" si="33"/>
        <v>196061.51396099772</v>
      </c>
      <c r="AD190" s="7">
        <f>2205*AB190/area!G36/2.47</f>
        <v>12.04153322364148</v>
      </c>
    </row>
    <row r="191" spans="1:30" x14ac:dyDescent="0.2">
      <c r="A191">
        <f t="shared" si="31"/>
        <v>1998</v>
      </c>
      <c r="B191" s="7">
        <f t="shared" si="39"/>
        <v>28883.03</v>
      </c>
      <c r="C191" s="7">
        <f t="shared" si="39"/>
        <v>0</v>
      </c>
      <c r="D191" s="7">
        <f t="shared" si="39"/>
        <v>0</v>
      </c>
      <c r="E191" s="7">
        <f t="shared" si="39"/>
        <v>879.04079999999988</v>
      </c>
      <c r="F191" s="7">
        <f t="shared" si="39"/>
        <v>25595.855999999996</v>
      </c>
      <c r="G191" s="7">
        <f t="shared" si="39"/>
        <v>0</v>
      </c>
      <c r="H191" s="7">
        <f t="shared" si="39"/>
        <v>534.45000000000005</v>
      </c>
      <c r="I191" s="7">
        <f t="shared" si="39"/>
        <v>0</v>
      </c>
      <c r="J191" s="7" t="str">
        <f t="shared" si="39"/>
        <v/>
      </c>
      <c r="K191" s="7">
        <f t="shared" si="39"/>
        <v>0</v>
      </c>
      <c r="L191" s="7">
        <f t="shared" si="39"/>
        <v>14.018399999999998</v>
      </c>
      <c r="M191" s="7">
        <f t="shared" si="39"/>
        <v>7488.8</v>
      </c>
      <c r="N191" s="7">
        <f t="shared" si="39"/>
        <v>5339.2139999999999</v>
      </c>
      <c r="O191" s="7">
        <f t="shared" si="39"/>
        <v>218.61000000000004</v>
      </c>
      <c r="P191" s="7">
        <f t="shared" si="39"/>
        <v>1731.348</v>
      </c>
      <c r="Q191" s="7">
        <f t="shared" si="39"/>
        <v>10372.790000000001</v>
      </c>
      <c r="R191" s="7">
        <f t="shared" si="39"/>
        <v>18997.653600000001</v>
      </c>
      <c r="S191" s="7">
        <f t="shared" si="39"/>
        <v>838.2</v>
      </c>
      <c r="T191" s="7">
        <f t="shared" si="39"/>
        <v>4.1219999999999999</v>
      </c>
      <c r="U191" s="7">
        <f t="shared" si="39"/>
        <v>0</v>
      </c>
      <c r="V191" s="7" t="str">
        <f t="shared" si="39"/>
        <v/>
      </c>
      <c r="W191" s="7">
        <f t="shared" si="39"/>
        <v>191.7</v>
      </c>
      <c r="X191" s="7">
        <f t="shared" si="39"/>
        <v>64682.9</v>
      </c>
      <c r="Y191" s="7">
        <f t="shared" si="39"/>
        <v>153.44999999999999</v>
      </c>
      <c r="Z191" s="7">
        <f t="shared" si="39"/>
        <v>69303.850000000006</v>
      </c>
      <c r="AA191" s="7">
        <f t="shared" si="35"/>
        <v>872.51700680272108</v>
      </c>
      <c r="AB191" s="7">
        <f t="shared" si="33"/>
        <v>236101.54980680274</v>
      </c>
      <c r="AD191" s="7">
        <f>2205*AB191/area!G37/2.47</f>
        <v>14.528962562372358</v>
      </c>
    </row>
    <row r="192" spans="1:30" x14ac:dyDescent="0.2">
      <c r="A192">
        <f t="shared" si="31"/>
        <v>1999</v>
      </c>
      <c r="B192" s="7">
        <f t="shared" si="39"/>
        <v>33113.410000000003</v>
      </c>
      <c r="C192" s="7">
        <f t="shared" si="39"/>
        <v>0</v>
      </c>
      <c r="D192" s="7">
        <f t="shared" si="39"/>
        <v>0</v>
      </c>
      <c r="E192" s="7">
        <f t="shared" si="39"/>
        <v>662.11199999999997</v>
      </c>
      <c r="F192" s="7">
        <f t="shared" si="39"/>
        <v>31487.543999999998</v>
      </c>
      <c r="G192" s="7">
        <f t="shared" si="39"/>
        <v>0</v>
      </c>
      <c r="H192" s="7">
        <f t="shared" si="39"/>
        <v>1965.6</v>
      </c>
      <c r="I192" s="7">
        <f t="shared" si="39"/>
        <v>0</v>
      </c>
      <c r="J192" s="7" t="str">
        <f t="shared" si="39"/>
        <v/>
      </c>
      <c r="K192" s="7">
        <f t="shared" si="39"/>
        <v>0</v>
      </c>
      <c r="L192" s="7">
        <f t="shared" si="39"/>
        <v>0</v>
      </c>
      <c r="M192" s="7">
        <f t="shared" si="39"/>
        <v>7823.2</v>
      </c>
      <c r="N192" s="7">
        <f t="shared" si="39"/>
        <v>8051.7960000000012</v>
      </c>
      <c r="O192" s="7">
        <f t="shared" si="39"/>
        <v>64.260000000000005</v>
      </c>
      <c r="P192" s="7">
        <f t="shared" si="39"/>
        <v>2299.9032000000002</v>
      </c>
      <c r="Q192" s="7">
        <f t="shared" si="39"/>
        <v>9053.5499999999993</v>
      </c>
      <c r="R192" s="7">
        <f t="shared" si="39"/>
        <v>19110.664800000002</v>
      </c>
      <c r="S192" s="7">
        <f t="shared" si="39"/>
        <v>926.2</v>
      </c>
      <c r="T192" s="7">
        <f t="shared" si="39"/>
        <v>14.839199999999998</v>
      </c>
      <c r="U192" s="7">
        <f t="shared" si="39"/>
        <v>0</v>
      </c>
      <c r="V192" s="7" t="str">
        <f t="shared" si="39"/>
        <v/>
      </c>
      <c r="W192" s="7">
        <f t="shared" si="39"/>
        <v>318.60000000000002</v>
      </c>
      <c r="X192" s="7">
        <f t="shared" si="39"/>
        <v>94937.1</v>
      </c>
      <c r="Y192" s="7">
        <f t="shared" si="39"/>
        <v>230.45</v>
      </c>
      <c r="Z192" s="7">
        <f t="shared" si="39"/>
        <v>76117.25</v>
      </c>
      <c r="AA192" s="7">
        <f t="shared" si="35"/>
        <v>492.63038548752832</v>
      </c>
      <c r="AB192" s="7">
        <f t="shared" si="33"/>
        <v>286669.10958548757</v>
      </c>
      <c r="AD192" s="7">
        <f>2205*AB192/area!G38/2.47</f>
        <v>17.923349177307845</v>
      </c>
    </row>
    <row r="193" spans="1:30" x14ac:dyDescent="0.2">
      <c r="A193">
        <f t="shared" si="31"/>
        <v>2000</v>
      </c>
      <c r="B193" s="7">
        <f t="shared" si="39"/>
        <v>35520.720000000001</v>
      </c>
      <c r="C193" s="7">
        <f t="shared" si="39"/>
        <v>0</v>
      </c>
      <c r="D193" s="7">
        <f t="shared" si="39"/>
        <v>0</v>
      </c>
      <c r="E193" s="7">
        <f t="shared" si="39"/>
        <v>647.30160000000001</v>
      </c>
      <c r="F193" s="7">
        <f t="shared" si="39"/>
        <v>27122.831999999995</v>
      </c>
      <c r="G193" s="7">
        <f t="shared" si="39"/>
        <v>0</v>
      </c>
      <c r="H193" s="7">
        <f t="shared" si="39"/>
        <v>3892.35</v>
      </c>
      <c r="I193" s="7">
        <f t="shared" si="39"/>
        <v>0</v>
      </c>
      <c r="J193" s="7" t="str">
        <f t="shared" si="39"/>
        <v/>
      </c>
      <c r="K193" s="7">
        <f t="shared" si="39"/>
        <v>0</v>
      </c>
      <c r="L193" s="7">
        <f t="shared" si="39"/>
        <v>0</v>
      </c>
      <c r="M193" s="7">
        <f t="shared" si="39"/>
        <v>5168.8999999999996</v>
      </c>
      <c r="N193" s="7">
        <f t="shared" si="39"/>
        <v>10177.626</v>
      </c>
      <c r="O193" s="7">
        <f t="shared" si="39"/>
        <v>90.090000000000018</v>
      </c>
      <c r="P193" s="7">
        <f t="shared" si="39"/>
        <v>1639.2456</v>
      </c>
      <c r="Q193" s="7">
        <f t="shared" si="39"/>
        <v>8125.4800000000014</v>
      </c>
      <c r="R193" s="7">
        <f t="shared" si="39"/>
        <v>24396.292799999999</v>
      </c>
      <c r="S193" s="7">
        <f t="shared" si="39"/>
        <v>537.9</v>
      </c>
      <c r="T193" s="7">
        <f t="shared" si="39"/>
        <v>18.136800000000001</v>
      </c>
      <c r="U193" s="7">
        <f t="shared" si="39"/>
        <v>0</v>
      </c>
      <c r="V193" s="7" t="str">
        <f t="shared" si="39"/>
        <v/>
      </c>
      <c r="W193" s="7">
        <f t="shared" si="39"/>
        <v>111.6</v>
      </c>
      <c r="X193" s="7">
        <f t="shared" si="39"/>
        <v>86590.399999999994</v>
      </c>
      <c r="Y193" s="7">
        <f t="shared" si="39"/>
        <v>174.9</v>
      </c>
      <c r="Z193" s="7">
        <f t="shared" si="39"/>
        <v>73764.899999999994</v>
      </c>
      <c r="AA193" s="7">
        <f t="shared" si="35"/>
        <v>674.21768707483</v>
      </c>
      <c r="AB193" s="7">
        <f t="shared" si="33"/>
        <v>278652.89248707477</v>
      </c>
      <c r="AD193" s="7">
        <f>2205*AB193/area!G39/2.47</f>
        <v>16.575366628099186</v>
      </c>
    </row>
    <row r="194" spans="1:30" x14ac:dyDescent="0.2">
      <c r="A194">
        <f t="shared" si="31"/>
        <v>2001</v>
      </c>
      <c r="B194" s="7">
        <f t="shared" si="39"/>
        <v>24492.52</v>
      </c>
      <c r="C194" s="7">
        <f t="shared" si="39"/>
        <v>0</v>
      </c>
      <c r="D194" s="7">
        <f t="shared" si="39"/>
        <v>0</v>
      </c>
      <c r="E194" s="7">
        <f t="shared" si="39"/>
        <v>440.8272</v>
      </c>
      <c r="F194" s="7">
        <f t="shared" si="39"/>
        <v>17064.431999999997</v>
      </c>
      <c r="G194" s="7">
        <f t="shared" si="39"/>
        <v>32.423999999999999</v>
      </c>
      <c r="H194" s="7">
        <f t="shared" si="39"/>
        <v>4562.25</v>
      </c>
      <c r="I194" s="7">
        <f t="shared" si="39"/>
        <v>0</v>
      </c>
      <c r="J194" s="7" t="str">
        <f t="shared" si="39"/>
        <v/>
      </c>
      <c r="K194" s="7">
        <f t="shared" si="39"/>
        <v>0</v>
      </c>
      <c r="L194" s="7">
        <f t="shared" si="39"/>
        <v>0</v>
      </c>
      <c r="M194" s="7">
        <f t="shared" si="39"/>
        <v>5448.3</v>
      </c>
      <c r="N194" s="7">
        <f t="shared" si="39"/>
        <v>6393.5340000000006</v>
      </c>
      <c r="O194" s="7">
        <f t="shared" si="39"/>
        <v>192.78000000000003</v>
      </c>
      <c r="P194" s="7">
        <f t="shared" si="39"/>
        <v>815.63760000000002</v>
      </c>
      <c r="Q194" s="7">
        <f t="shared" si="39"/>
        <v>5668.72</v>
      </c>
      <c r="R194" s="7">
        <f t="shared" si="39"/>
        <v>16339.536</v>
      </c>
      <c r="S194" s="7">
        <f t="shared" si="39"/>
        <v>377.3</v>
      </c>
      <c r="T194" s="7">
        <f t="shared" si="39"/>
        <v>1.6488</v>
      </c>
      <c r="U194" s="7">
        <f t="shared" si="39"/>
        <v>0</v>
      </c>
      <c r="V194" s="7" t="str">
        <f t="shared" si="39"/>
        <v/>
      </c>
      <c r="W194" s="7">
        <f t="shared" si="39"/>
        <v>72.900000000000006</v>
      </c>
      <c r="X194" s="7">
        <f t="shared" si="39"/>
        <v>49033.7</v>
      </c>
      <c r="Y194" s="7">
        <f t="shared" si="39"/>
        <v>56.1</v>
      </c>
      <c r="Z194" s="7">
        <f t="shared" si="39"/>
        <v>54179.4</v>
      </c>
      <c r="AA194" s="7">
        <f t="shared" si="35"/>
        <v>751.79138321995458</v>
      </c>
      <c r="AB194" s="7">
        <f t="shared" si="33"/>
        <v>185923.80098321993</v>
      </c>
      <c r="AD194" s="7">
        <f>2205*AB194/area!G40/2.47</f>
        <v>11.579963046612962</v>
      </c>
    </row>
    <row r="195" spans="1:30" x14ac:dyDescent="0.2">
      <c r="A195">
        <f t="shared" si="31"/>
        <v>2002</v>
      </c>
      <c r="B195" s="7">
        <f t="shared" si="39"/>
        <v>16921.52</v>
      </c>
      <c r="C195" s="7">
        <f t="shared" si="39"/>
        <v>0</v>
      </c>
      <c r="D195" s="7">
        <f t="shared" si="39"/>
        <v>0</v>
      </c>
      <c r="E195" s="7">
        <f t="shared" si="39"/>
        <v>620.2944</v>
      </c>
      <c r="F195" s="7">
        <f t="shared" si="39"/>
        <v>14010.479999999998</v>
      </c>
      <c r="G195" s="7">
        <f t="shared" ref="G195:Z195" si="40">IF(ISNUMBER(G41),G$159*G41/1000,"")</f>
        <v>38.908799999999999</v>
      </c>
      <c r="H195" s="7">
        <f t="shared" si="40"/>
        <v>1350.3</v>
      </c>
      <c r="I195" s="7">
        <f t="shared" si="40"/>
        <v>79.060799999999986</v>
      </c>
      <c r="J195" s="7" t="str">
        <f t="shared" si="40"/>
        <v/>
      </c>
      <c r="K195" s="7">
        <f t="shared" si="40"/>
        <v>0</v>
      </c>
      <c r="L195" s="7">
        <f t="shared" si="40"/>
        <v>0</v>
      </c>
      <c r="M195" s="7">
        <f t="shared" si="40"/>
        <v>4889.5</v>
      </c>
      <c r="N195" s="7">
        <f t="shared" si="40"/>
        <v>3737.1060000000007</v>
      </c>
      <c r="O195" s="7">
        <f t="shared" si="40"/>
        <v>32.130000000000003</v>
      </c>
      <c r="P195" s="7">
        <f t="shared" si="40"/>
        <v>1108.7711999999999</v>
      </c>
      <c r="Q195" s="7">
        <f t="shared" si="40"/>
        <v>6187.33</v>
      </c>
      <c r="R195" s="7">
        <f t="shared" si="40"/>
        <v>10380.5496</v>
      </c>
      <c r="S195" s="7">
        <f t="shared" si="40"/>
        <v>153.44999999999999</v>
      </c>
      <c r="T195" s="7">
        <f t="shared" si="40"/>
        <v>2.4731999999999998</v>
      </c>
      <c r="U195" s="7">
        <f t="shared" si="40"/>
        <v>0</v>
      </c>
      <c r="V195" s="7" t="str">
        <f t="shared" si="40"/>
        <v/>
      </c>
      <c r="W195" s="7">
        <f t="shared" si="40"/>
        <v>154.80000000000001</v>
      </c>
      <c r="X195" s="7">
        <f t="shared" si="40"/>
        <v>47989.5</v>
      </c>
      <c r="Y195" s="7">
        <f t="shared" si="40"/>
        <v>83.6</v>
      </c>
      <c r="Z195" s="7">
        <f t="shared" si="40"/>
        <v>41163.65</v>
      </c>
      <c r="AA195" s="7">
        <f t="shared" si="35"/>
        <v>888.73015873015879</v>
      </c>
      <c r="AB195" s="7">
        <f t="shared" si="33"/>
        <v>149792.15415873015</v>
      </c>
      <c r="AD195" s="7">
        <f>2205*AB195/area!G41/2.47</f>
        <v>10.891258767316163</v>
      </c>
    </row>
    <row r="196" spans="1:30" x14ac:dyDescent="0.2">
      <c r="A196">
        <f t="shared" si="31"/>
        <v>2003</v>
      </c>
      <c r="B196" s="7">
        <f t="shared" ref="B196:Z206" si="41">IF(ISNUMBER(B42),B$159*B42/1000,"")</f>
        <v>29175.15</v>
      </c>
      <c r="C196" s="7">
        <f t="shared" si="41"/>
        <v>0</v>
      </c>
      <c r="D196" s="7">
        <f t="shared" si="41"/>
        <v>0</v>
      </c>
      <c r="E196" s="7">
        <f t="shared" si="41"/>
        <v>865.53719999999998</v>
      </c>
      <c r="F196" s="7">
        <f t="shared" si="41"/>
        <v>21195.503999999997</v>
      </c>
      <c r="G196" s="7">
        <f t="shared" si="41"/>
        <v>51.878399999999999</v>
      </c>
      <c r="H196" s="7">
        <f t="shared" si="41"/>
        <v>571.20000000000005</v>
      </c>
      <c r="I196" s="7">
        <f t="shared" si="41"/>
        <v>72.979199999999992</v>
      </c>
      <c r="J196" s="7" t="str">
        <f t="shared" si="41"/>
        <v/>
      </c>
      <c r="K196" s="7">
        <f t="shared" si="41"/>
        <v>0</v>
      </c>
      <c r="L196" s="7">
        <f t="shared" si="41"/>
        <v>0</v>
      </c>
      <c r="M196" s="7">
        <f t="shared" si="41"/>
        <v>5867.4</v>
      </c>
      <c r="N196" s="7">
        <f t="shared" si="41"/>
        <v>5443.5</v>
      </c>
      <c r="O196" s="7">
        <f t="shared" si="41"/>
        <v>192.78000000000003</v>
      </c>
      <c r="P196" s="7">
        <f t="shared" si="41"/>
        <v>1566.6263999999999</v>
      </c>
      <c r="Q196" s="7">
        <f t="shared" si="41"/>
        <v>5868.73</v>
      </c>
      <c r="R196" s="7">
        <f t="shared" si="41"/>
        <v>15217.6644</v>
      </c>
      <c r="S196" s="7">
        <f t="shared" si="41"/>
        <v>712.25</v>
      </c>
      <c r="T196" s="7">
        <f t="shared" si="41"/>
        <v>0</v>
      </c>
      <c r="U196" s="7">
        <f t="shared" si="41"/>
        <v>0</v>
      </c>
      <c r="V196" s="7" t="str">
        <f t="shared" si="41"/>
        <v/>
      </c>
      <c r="W196" s="7">
        <f t="shared" si="41"/>
        <v>140.4</v>
      </c>
      <c r="X196" s="7">
        <f t="shared" si="41"/>
        <v>66769</v>
      </c>
      <c r="Y196" s="7">
        <f t="shared" si="41"/>
        <v>167.75</v>
      </c>
      <c r="Z196" s="7">
        <f t="shared" si="41"/>
        <v>55959.75</v>
      </c>
      <c r="AA196" s="7">
        <f t="shared" si="35"/>
        <v>1021.4285714285713</v>
      </c>
      <c r="AB196" s="7">
        <f t="shared" si="33"/>
        <v>210859.52817142857</v>
      </c>
      <c r="AD196" s="7">
        <f>2205*AB196/area!G42/2.47</f>
        <v>12.725882972737724</v>
      </c>
    </row>
    <row r="197" spans="1:30" x14ac:dyDescent="0.2">
      <c r="A197">
        <f t="shared" si="31"/>
        <v>2004</v>
      </c>
      <c r="B197" s="7">
        <f t="shared" si="41"/>
        <v>31363.37</v>
      </c>
      <c r="C197" s="7">
        <f t="shared" si="41"/>
        <v>0</v>
      </c>
      <c r="D197" s="7">
        <f t="shared" si="41"/>
        <v>0</v>
      </c>
      <c r="E197" s="7">
        <f t="shared" si="41"/>
        <v>1238.8463999999999</v>
      </c>
      <c r="F197" s="7">
        <f t="shared" si="41"/>
        <v>22811.975999999995</v>
      </c>
      <c r="G197" s="7">
        <f t="shared" si="41"/>
        <v>40.53</v>
      </c>
      <c r="H197" s="7">
        <f t="shared" si="41"/>
        <v>447.3</v>
      </c>
      <c r="I197" s="7">
        <f t="shared" si="41"/>
        <v>120.1116</v>
      </c>
      <c r="J197" s="7" t="str">
        <f t="shared" si="41"/>
        <v/>
      </c>
      <c r="K197" s="7">
        <f t="shared" si="41"/>
        <v>0</v>
      </c>
      <c r="L197" s="7">
        <f t="shared" si="41"/>
        <v>0</v>
      </c>
      <c r="M197" s="7">
        <f t="shared" si="41"/>
        <v>3911.6</v>
      </c>
      <c r="N197" s="7">
        <f t="shared" si="41"/>
        <v>10344.941999999999</v>
      </c>
      <c r="O197" s="7">
        <f t="shared" si="41"/>
        <v>32.130000000000003</v>
      </c>
      <c r="P197" s="7">
        <f t="shared" si="41"/>
        <v>2061.6768000000002</v>
      </c>
      <c r="Q197" s="7">
        <f t="shared" si="41"/>
        <v>7552</v>
      </c>
      <c r="R197" s="7">
        <f t="shared" si="41"/>
        <v>26975.538</v>
      </c>
      <c r="S197" s="7">
        <f t="shared" si="41"/>
        <v>908.05</v>
      </c>
      <c r="T197" s="7">
        <f t="shared" si="41"/>
        <v>0</v>
      </c>
      <c r="U197" s="7">
        <f t="shared" si="41"/>
        <v>0</v>
      </c>
      <c r="V197" s="7" t="str">
        <f t="shared" si="41"/>
        <v/>
      </c>
      <c r="W197" s="7">
        <f t="shared" si="41"/>
        <v>57.6</v>
      </c>
      <c r="X197" s="7">
        <f t="shared" si="41"/>
        <v>113716.6</v>
      </c>
      <c r="Y197" s="7">
        <f t="shared" si="41"/>
        <v>244.75</v>
      </c>
      <c r="Z197" s="7">
        <f t="shared" si="41"/>
        <v>63589.35</v>
      </c>
      <c r="AA197" s="7">
        <f t="shared" si="35"/>
        <v>838.09523809523796</v>
      </c>
      <c r="AB197" s="7">
        <f t="shared" si="33"/>
        <v>286254.46603809524</v>
      </c>
      <c r="AD197" s="7">
        <f>2205*AB197/area!G43/2.47</f>
        <v>18.107103796811305</v>
      </c>
    </row>
    <row r="198" spans="1:30" x14ac:dyDescent="0.2">
      <c r="A198">
        <f t="shared" si="31"/>
        <v>2005</v>
      </c>
      <c r="B198" s="7">
        <f t="shared" si="41"/>
        <v>33288.949999999997</v>
      </c>
      <c r="C198" s="7">
        <f t="shared" si="41"/>
        <v>0</v>
      </c>
      <c r="D198" s="7">
        <f t="shared" si="41"/>
        <v>0</v>
      </c>
      <c r="E198" s="7">
        <f t="shared" si="41"/>
        <v>955.27079999999989</v>
      </c>
      <c r="F198" s="7">
        <f t="shared" si="41"/>
        <v>35295.479999999996</v>
      </c>
      <c r="G198" s="7">
        <f t="shared" si="41"/>
        <v>0</v>
      </c>
      <c r="H198" s="7">
        <f t="shared" si="41"/>
        <v>885.15</v>
      </c>
      <c r="I198" s="7">
        <f t="shared" si="41"/>
        <v>135.31559999999999</v>
      </c>
      <c r="J198" s="7" t="str">
        <f t="shared" si="41"/>
        <v/>
      </c>
      <c r="K198" s="7">
        <f t="shared" si="41"/>
        <v>0</v>
      </c>
      <c r="L198" s="7">
        <f t="shared" si="41"/>
        <v>0</v>
      </c>
      <c r="M198" s="7">
        <f t="shared" si="41"/>
        <v>8717.5</v>
      </c>
      <c r="N198" s="7">
        <f t="shared" si="41"/>
        <v>13181.292000000001</v>
      </c>
      <c r="O198" s="7">
        <f t="shared" si="41"/>
        <v>93.240000000000009</v>
      </c>
      <c r="P198" s="7">
        <f t="shared" si="41"/>
        <v>1352.3111999999999</v>
      </c>
      <c r="Q198" s="7">
        <f t="shared" si="41"/>
        <v>9126.1200000000008</v>
      </c>
      <c r="R198" s="7">
        <f t="shared" si="41"/>
        <v>27233.344799999999</v>
      </c>
      <c r="S198" s="7">
        <f t="shared" si="41"/>
        <v>859.1</v>
      </c>
      <c r="T198" s="7">
        <f t="shared" si="41"/>
        <v>0</v>
      </c>
      <c r="U198" s="7">
        <f t="shared" si="41"/>
        <v>0</v>
      </c>
      <c r="V198" s="7" t="str">
        <f t="shared" si="41"/>
        <v/>
      </c>
      <c r="W198" s="7">
        <f t="shared" si="41"/>
        <v>105.3</v>
      </c>
      <c r="X198" s="7">
        <f t="shared" si="41"/>
        <v>133538</v>
      </c>
      <c r="Y198" s="7">
        <f t="shared" si="41"/>
        <v>111.65</v>
      </c>
      <c r="Z198" s="7">
        <f t="shared" si="41"/>
        <v>71347.100000000006</v>
      </c>
      <c r="AA198" s="7">
        <f t="shared" si="35"/>
        <v>720.61224489795916</v>
      </c>
      <c r="AB198" s="7">
        <f t="shared" si="33"/>
        <v>336945.73664489796</v>
      </c>
      <c r="AD198" s="7">
        <f>2205*AB198/area!G44/2.47</f>
        <v>20.595798471065322</v>
      </c>
    </row>
    <row r="199" spans="1:30" x14ac:dyDescent="0.2">
      <c r="A199">
        <f t="shared" si="31"/>
        <v>2006</v>
      </c>
      <c r="B199" s="7">
        <f t="shared" si="41"/>
        <v>22756.55</v>
      </c>
      <c r="C199" s="7">
        <f t="shared" si="41"/>
        <v>0</v>
      </c>
      <c r="D199" s="7">
        <f t="shared" si="41"/>
        <v>0</v>
      </c>
      <c r="E199" s="7">
        <f t="shared" si="41"/>
        <v>562.3596</v>
      </c>
      <c r="F199" s="7">
        <f t="shared" si="41"/>
        <v>29278.655999999995</v>
      </c>
      <c r="G199" s="7">
        <f t="shared" si="41"/>
        <v>0</v>
      </c>
      <c r="H199" s="7">
        <f t="shared" si="41"/>
        <v>1440.6</v>
      </c>
      <c r="I199" s="7">
        <f t="shared" si="41"/>
        <v>0</v>
      </c>
      <c r="J199" s="7" t="str">
        <f t="shared" si="41"/>
        <v/>
      </c>
      <c r="K199" s="7">
        <f t="shared" si="41"/>
        <v>0</v>
      </c>
      <c r="L199" s="7">
        <f t="shared" si="41"/>
        <v>0</v>
      </c>
      <c r="M199" s="7">
        <f t="shared" si="41"/>
        <v>8354.5</v>
      </c>
      <c r="N199" s="7">
        <f t="shared" si="41"/>
        <v>7939.4880000000012</v>
      </c>
      <c r="O199" s="7">
        <f t="shared" si="41"/>
        <v>166.95000000000002</v>
      </c>
      <c r="P199" s="7">
        <f t="shared" si="41"/>
        <v>731.50559999999996</v>
      </c>
      <c r="Q199" s="7">
        <f t="shared" si="41"/>
        <v>10191.07</v>
      </c>
      <c r="R199" s="7">
        <f t="shared" si="41"/>
        <v>21913.578000000001</v>
      </c>
      <c r="S199" s="7">
        <f t="shared" si="41"/>
        <v>1040.5999999999999</v>
      </c>
      <c r="T199" s="7">
        <f t="shared" si="41"/>
        <v>0</v>
      </c>
      <c r="U199" s="7">
        <f t="shared" si="41"/>
        <v>0</v>
      </c>
      <c r="V199" s="7" t="str">
        <f t="shared" si="41"/>
        <v/>
      </c>
      <c r="W199" s="7">
        <f t="shared" si="41"/>
        <v>0</v>
      </c>
      <c r="X199" s="7">
        <f t="shared" si="41"/>
        <v>126235.5</v>
      </c>
      <c r="Y199" s="7">
        <f t="shared" si="41"/>
        <v>65.45</v>
      </c>
      <c r="Z199" s="7">
        <f t="shared" si="41"/>
        <v>61071.45</v>
      </c>
      <c r="AA199" s="7">
        <f t="shared" si="35"/>
        <v>693.67346938775506</v>
      </c>
      <c r="AB199" s="7">
        <f t="shared" si="33"/>
        <v>292441.93066938774</v>
      </c>
      <c r="AD199" s="7">
        <f>2205*AB199/area!G45/2.47</f>
        <v>18.75563425104114</v>
      </c>
    </row>
    <row r="200" spans="1:30" x14ac:dyDescent="0.2">
      <c r="A200">
        <f t="shared" si="31"/>
        <v>2007</v>
      </c>
      <c r="B200" s="7">
        <f t="shared" si="41"/>
        <v>25819.79</v>
      </c>
      <c r="C200" s="7">
        <f t="shared" si="41"/>
        <v>0</v>
      </c>
      <c r="D200" s="7">
        <f t="shared" si="41"/>
        <v>0</v>
      </c>
      <c r="E200" s="7">
        <f t="shared" si="41"/>
        <v>678.22919999999999</v>
      </c>
      <c r="F200" s="7">
        <f t="shared" si="41"/>
        <v>32906.807999999997</v>
      </c>
      <c r="G200" s="7">
        <f t="shared" si="41"/>
        <v>0</v>
      </c>
      <c r="H200" s="7">
        <f t="shared" si="41"/>
        <v>2080.0500000000002</v>
      </c>
      <c r="I200" s="7">
        <f t="shared" si="41"/>
        <v>0</v>
      </c>
      <c r="J200" s="7" t="str">
        <f t="shared" si="41"/>
        <v/>
      </c>
      <c r="K200" s="7">
        <f t="shared" si="41"/>
        <v>0</v>
      </c>
      <c r="L200" s="7">
        <f t="shared" si="41"/>
        <v>0</v>
      </c>
      <c r="M200" s="7">
        <f t="shared" si="41"/>
        <v>5629.8</v>
      </c>
      <c r="N200" s="7">
        <f t="shared" si="41"/>
        <v>8410.4940000000006</v>
      </c>
      <c r="O200" s="7">
        <f t="shared" si="41"/>
        <v>52.920000000000009</v>
      </c>
      <c r="P200" s="7">
        <f t="shared" si="41"/>
        <v>843.97679999999991</v>
      </c>
      <c r="Q200" s="7">
        <f t="shared" si="41"/>
        <v>13675.61</v>
      </c>
      <c r="R200" s="7">
        <f t="shared" si="41"/>
        <v>27188.611199999999</v>
      </c>
      <c r="S200" s="7">
        <f t="shared" si="41"/>
        <v>545.04999999999995</v>
      </c>
      <c r="T200" s="7">
        <f t="shared" si="41"/>
        <v>0</v>
      </c>
      <c r="U200" s="7">
        <f t="shared" si="41"/>
        <v>0</v>
      </c>
      <c r="V200" s="7" t="str">
        <f t="shared" si="41"/>
        <v/>
      </c>
      <c r="W200" s="7">
        <f t="shared" si="41"/>
        <v>36</v>
      </c>
      <c r="X200" s="7">
        <f t="shared" si="41"/>
        <v>123940.1</v>
      </c>
      <c r="Y200" s="7">
        <f t="shared" si="41"/>
        <v>160.6</v>
      </c>
      <c r="Z200" s="7">
        <f t="shared" si="41"/>
        <v>50021.4</v>
      </c>
      <c r="AA200" s="7">
        <f t="shared" si="35"/>
        <v>580.6802721088435</v>
      </c>
      <c r="AB200" s="7">
        <f t="shared" si="33"/>
        <v>292570.11947210884</v>
      </c>
      <c r="AD200" s="7">
        <f>2205*AB200/area!G46/2.47</f>
        <v>17.654231405135697</v>
      </c>
    </row>
    <row r="201" spans="1:30" x14ac:dyDescent="0.2">
      <c r="A201">
        <f t="shared" si="31"/>
        <v>2008</v>
      </c>
      <c r="B201" s="7">
        <f t="shared" si="41"/>
        <v>30779.8</v>
      </c>
      <c r="C201" s="7">
        <f t="shared" si="41"/>
        <v>0</v>
      </c>
      <c r="D201" s="7">
        <f t="shared" si="41"/>
        <v>0</v>
      </c>
      <c r="E201" s="7">
        <f t="shared" si="41"/>
        <v>804.11759999999992</v>
      </c>
      <c r="F201" s="7">
        <f t="shared" si="41"/>
        <v>44582.471999999994</v>
      </c>
      <c r="G201" s="7">
        <f t="shared" si="41"/>
        <v>0</v>
      </c>
      <c r="H201" s="7">
        <f t="shared" si="41"/>
        <v>703.5</v>
      </c>
      <c r="I201" s="7">
        <f t="shared" si="41"/>
        <v>0</v>
      </c>
      <c r="J201" s="7" t="str">
        <f t="shared" si="41"/>
        <v/>
      </c>
      <c r="K201" s="7">
        <f t="shared" si="41"/>
        <v>234.95</v>
      </c>
      <c r="L201" s="7">
        <f t="shared" si="41"/>
        <v>0</v>
      </c>
      <c r="M201" s="7">
        <f t="shared" si="41"/>
        <v>7334.8</v>
      </c>
      <c r="N201" s="7">
        <f t="shared" si="41"/>
        <v>11955.072</v>
      </c>
      <c r="O201" s="7">
        <f t="shared" si="41"/>
        <v>69.300000000000011</v>
      </c>
      <c r="P201" s="7">
        <f t="shared" si="41"/>
        <v>1097.2583999999999</v>
      </c>
      <c r="Q201" s="7">
        <f t="shared" si="41"/>
        <v>13375.89</v>
      </c>
      <c r="R201" s="7">
        <f t="shared" si="41"/>
        <v>32085.763199999998</v>
      </c>
      <c r="S201" s="7">
        <f t="shared" si="41"/>
        <v>607.75</v>
      </c>
      <c r="T201" s="7">
        <f t="shared" si="41"/>
        <v>0</v>
      </c>
      <c r="U201" s="7">
        <f t="shared" si="41"/>
        <v>0</v>
      </c>
      <c r="V201" s="7" t="str">
        <f t="shared" si="41"/>
        <v/>
      </c>
      <c r="W201" s="7">
        <f t="shared" si="41"/>
        <v>0</v>
      </c>
      <c r="X201" s="7">
        <f t="shared" si="41"/>
        <v>98067.4</v>
      </c>
      <c r="Y201" s="7">
        <f t="shared" si="41"/>
        <v>101.75</v>
      </c>
      <c r="Z201" s="7">
        <f t="shared" si="41"/>
        <v>67882.649999999994</v>
      </c>
      <c r="AA201" s="7">
        <f t="shared" si="35"/>
        <v>651.76870748299314</v>
      </c>
      <c r="AB201" s="7">
        <f t="shared" si="33"/>
        <v>310334.24190748302</v>
      </c>
      <c r="AD201" s="7">
        <f>2205*AB201/area!G47/2.47</f>
        <v>18.18326857676913</v>
      </c>
    </row>
    <row r="202" spans="1:30" x14ac:dyDescent="0.2">
      <c r="A202">
        <f t="shared" si="31"/>
        <v>2009</v>
      </c>
      <c r="B202" s="7">
        <f t="shared" si="41"/>
        <v>27337.34</v>
      </c>
      <c r="C202" s="7">
        <f t="shared" si="41"/>
        <v>0</v>
      </c>
      <c r="D202" s="7">
        <f t="shared" si="41"/>
        <v>0</v>
      </c>
      <c r="E202" s="7">
        <f t="shared" si="41"/>
        <v>821.97719999999993</v>
      </c>
      <c r="F202" s="7">
        <f t="shared" si="41"/>
        <v>49576.031999999992</v>
      </c>
      <c r="G202" s="7">
        <f t="shared" si="41"/>
        <v>0</v>
      </c>
      <c r="H202" s="7">
        <f t="shared" si="41"/>
        <v>602.70000000000005</v>
      </c>
      <c r="I202" s="7">
        <f t="shared" si="41"/>
        <v>0</v>
      </c>
      <c r="J202" s="7" t="str">
        <f t="shared" si="41"/>
        <v/>
      </c>
      <c r="K202" s="7">
        <f t="shared" si="41"/>
        <v>805.49</v>
      </c>
      <c r="L202" s="7">
        <f t="shared" si="41"/>
        <v>0</v>
      </c>
      <c r="M202" s="7">
        <f t="shared" si="41"/>
        <v>7795.7</v>
      </c>
      <c r="N202" s="7">
        <f t="shared" si="41"/>
        <v>17153.328000000001</v>
      </c>
      <c r="O202" s="7">
        <f t="shared" si="41"/>
        <v>76.860000000000014</v>
      </c>
      <c r="P202" s="7">
        <f t="shared" si="41"/>
        <v>1422.2736</v>
      </c>
      <c r="Q202" s="7">
        <f t="shared" si="41"/>
        <v>8644.09</v>
      </c>
      <c r="R202" s="7">
        <f t="shared" si="41"/>
        <v>30756.704400000002</v>
      </c>
      <c r="S202" s="7">
        <f t="shared" si="41"/>
        <v>581.35</v>
      </c>
      <c r="T202" s="7">
        <f t="shared" si="41"/>
        <v>0</v>
      </c>
      <c r="U202" s="7">
        <f t="shared" si="41"/>
        <v>0</v>
      </c>
      <c r="V202" s="7" t="str">
        <f t="shared" si="41"/>
        <v/>
      </c>
      <c r="W202" s="7">
        <f t="shared" si="41"/>
        <v>0</v>
      </c>
      <c r="X202" s="7">
        <f t="shared" si="41"/>
        <v>85755.5</v>
      </c>
      <c r="Y202" s="7">
        <f t="shared" si="41"/>
        <v>95.15</v>
      </c>
      <c r="Z202" s="7">
        <f t="shared" si="41"/>
        <v>71464.25</v>
      </c>
      <c r="AA202" s="7">
        <f t="shared" si="35"/>
        <v>578.6848072562359</v>
      </c>
      <c r="AB202" s="7">
        <f t="shared" si="33"/>
        <v>303467.43000725622</v>
      </c>
      <c r="AD202" s="7">
        <f>2205*AB202/area!G48/2.47</f>
        <v>18.341434814701969</v>
      </c>
    </row>
    <row r="203" spans="1:30" x14ac:dyDescent="0.2">
      <c r="A203">
        <v>2010</v>
      </c>
      <c r="B203" s="7">
        <f t="shared" si="41"/>
        <v>12982.59</v>
      </c>
      <c r="C203" s="7">
        <f t="shared" si="41"/>
        <v>0</v>
      </c>
      <c r="D203" s="7">
        <f t="shared" si="41"/>
        <v>0</v>
      </c>
      <c r="E203" s="7">
        <f t="shared" si="41"/>
        <v>623.77919999999995</v>
      </c>
      <c r="F203" s="7">
        <f t="shared" si="41"/>
        <v>45085.391999999993</v>
      </c>
      <c r="G203" s="7">
        <f t="shared" si="41"/>
        <v>0</v>
      </c>
      <c r="H203" s="7">
        <f t="shared" si="41"/>
        <v>1347.15</v>
      </c>
      <c r="I203" s="7">
        <f t="shared" si="41"/>
        <v>0</v>
      </c>
      <c r="J203" s="7" t="str">
        <f t="shared" si="41"/>
        <v/>
      </c>
      <c r="K203" s="7">
        <f t="shared" si="41"/>
        <v>637.88</v>
      </c>
      <c r="L203" s="7">
        <f t="shared" si="41"/>
        <v>0</v>
      </c>
      <c r="M203" s="7">
        <f t="shared" si="41"/>
        <v>3423.2</v>
      </c>
      <c r="N203" s="7">
        <f t="shared" si="41"/>
        <v>22035.288</v>
      </c>
      <c r="O203" s="7">
        <f t="shared" si="41"/>
        <v>57.960000000000008</v>
      </c>
      <c r="P203" s="7">
        <f t="shared" si="41"/>
        <v>1189.3608000000002</v>
      </c>
      <c r="Q203" s="7">
        <f t="shared" si="41"/>
        <v>4549.49</v>
      </c>
      <c r="R203" s="7">
        <f t="shared" si="41"/>
        <v>23227.333200000001</v>
      </c>
      <c r="S203" s="7">
        <f t="shared" si="41"/>
        <v>481.8</v>
      </c>
      <c r="T203" s="7">
        <f t="shared" si="41"/>
        <v>0</v>
      </c>
      <c r="U203" s="7">
        <f t="shared" si="41"/>
        <v>0</v>
      </c>
      <c r="V203" s="7" t="str">
        <f t="shared" si="41"/>
        <v/>
      </c>
      <c r="W203" s="7">
        <f t="shared" si="41"/>
        <v>0</v>
      </c>
      <c r="X203" s="7">
        <f t="shared" si="41"/>
        <v>150229.1</v>
      </c>
      <c r="Y203" s="7">
        <f t="shared" si="41"/>
        <v>153.44999999999999</v>
      </c>
      <c r="Z203" s="7">
        <f t="shared" si="41"/>
        <v>52614.65</v>
      </c>
      <c r="AA203" s="7">
        <f t="shared" si="35"/>
        <v>445.23809523809518</v>
      </c>
      <c r="AB203" s="7">
        <f t="shared" si="33"/>
        <v>319083.66129523813</v>
      </c>
      <c r="AD203" s="7">
        <f>2205*AB203/area!G49/2.47</f>
        <v>21.964026815530215</v>
      </c>
    </row>
    <row r="204" spans="1:30" x14ac:dyDescent="0.2">
      <c r="A204">
        <v>2011</v>
      </c>
      <c r="B204" s="7">
        <f t="shared" si="41"/>
        <v>16337.95</v>
      </c>
      <c r="C204" s="7">
        <f t="shared" si="41"/>
        <v>0</v>
      </c>
      <c r="D204" s="7">
        <f t="shared" si="41"/>
        <v>0</v>
      </c>
      <c r="E204" s="7">
        <f t="shared" si="41"/>
        <v>560.1816</v>
      </c>
      <c r="F204" s="7">
        <f t="shared" si="41"/>
        <v>58197.743999999992</v>
      </c>
      <c r="G204" s="7">
        <f t="shared" si="41"/>
        <v>0</v>
      </c>
      <c r="H204" s="7">
        <f t="shared" si="41"/>
        <v>789.6</v>
      </c>
      <c r="I204" s="7">
        <f t="shared" si="41"/>
        <v>0</v>
      </c>
      <c r="J204" s="7" t="str">
        <f t="shared" si="41"/>
        <v/>
      </c>
      <c r="K204" s="7">
        <f t="shared" si="41"/>
        <v>0</v>
      </c>
      <c r="L204" s="7">
        <f t="shared" si="41"/>
        <v>0</v>
      </c>
      <c r="M204" s="7">
        <f t="shared" si="41"/>
        <v>3185.6</v>
      </c>
      <c r="N204" s="7">
        <f t="shared" si="41"/>
        <v>17161.349999999999</v>
      </c>
      <c r="O204" s="7">
        <f t="shared" si="41"/>
        <v>0</v>
      </c>
      <c r="P204" s="7">
        <f t="shared" si="41"/>
        <v>913.93919999999991</v>
      </c>
      <c r="Q204" s="7">
        <f t="shared" si="41"/>
        <v>9335.57</v>
      </c>
      <c r="R204" s="7">
        <f t="shared" si="41"/>
        <v>19672.189200000001</v>
      </c>
      <c r="S204" s="7">
        <f t="shared" si="41"/>
        <v>530.75</v>
      </c>
      <c r="T204" s="7">
        <f t="shared" si="41"/>
        <v>0</v>
      </c>
      <c r="U204" s="7">
        <f t="shared" si="41"/>
        <v>0</v>
      </c>
      <c r="V204" s="7" t="str">
        <f t="shared" si="41"/>
        <v/>
      </c>
      <c r="W204" s="7">
        <f t="shared" si="41"/>
        <v>0</v>
      </c>
      <c r="X204" s="7">
        <f t="shared" si="41"/>
        <v>130407.7</v>
      </c>
      <c r="Y204" s="7">
        <f t="shared" si="41"/>
        <v>56.1</v>
      </c>
      <c r="Z204" s="7">
        <f t="shared" si="41"/>
        <v>63391.9</v>
      </c>
      <c r="AA204" s="7">
        <f t="shared" si="35"/>
        <v>488.88888888888886</v>
      </c>
      <c r="AB204" s="7">
        <f t="shared" si="33"/>
        <v>321029.4628888889</v>
      </c>
      <c r="AD204" s="7">
        <f>2205*AB204/area!G50/2.47</f>
        <v>21.262006405674057</v>
      </c>
    </row>
    <row r="205" spans="1:30" x14ac:dyDescent="0.2">
      <c r="A205">
        <v>2012</v>
      </c>
      <c r="B205" s="7">
        <f t="shared" si="41"/>
        <v>15754.38</v>
      </c>
      <c r="C205" s="7">
        <f t="shared" si="41"/>
        <v>0</v>
      </c>
      <c r="D205" s="7">
        <f t="shared" si="41"/>
        <v>0</v>
      </c>
      <c r="E205" s="7">
        <f t="shared" si="41"/>
        <v>652.09319999999991</v>
      </c>
      <c r="F205" s="7">
        <f t="shared" si="41"/>
        <v>51372.287999999993</v>
      </c>
      <c r="G205" s="7">
        <f t="shared" si="41"/>
        <v>0</v>
      </c>
      <c r="H205" s="7">
        <f t="shared" si="41"/>
        <v>1524.6</v>
      </c>
      <c r="I205" s="7">
        <f t="shared" si="41"/>
        <v>0</v>
      </c>
      <c r="J205" s="7" t="str">
        <f t="shared" si="41"/>
        <v/>
      </c>
      <c r="K205" s="7">
        <f t="shared" si="41"/>
        <v>772.19</v>
      </c>
      <c r="L205" s="7">
        <f t="shared" si="41"/>
        <v>0</v>
      </c>
      <c r="M205" s="7">
        <f t="shared" si="41"/>
        <v>4191</v>
      </c>
      <c r="N205" s="7">
        <f t="shared" si="41"/>
        <v>16843.907999999999</v>
      </c>
      <c r="O205" s="7">
        <f t="shared" si="41"/>
        <v>0</v>
      </c>
      <c r="P205" s="7">
        <f t="shared" si="41"/>
        <v>732.39119999999991</v>
      </c>
      <c r="Q205" s="7">
        <f t="shared" si="41"/>
        <v>7825.170000000001</v>
      </c>
      <c r="R205" s="7">
        <f t="shared" si="41"/>
        <v>24349.2048</v>
      </c>
      <c r="S205" s="7">
        <f t="shared" si="41"/>
        <v>817.3</v>
      </c>
      <c r="T205" s="7">
        <f t="shared" si="41"/>
        <v>0</v>
      </c>
      <c r="U205" s="7">
        <f t="shared" si="41"/>
        <v>0</v>
      </c>
      <c r="V205" s="7" t="str">
        <f t="shared" si="41"/>
        <v/>
      </c>
      <c r="W205" s="7">
        <f t="shared" si="41"/>
        <v>0</v>
      </c>
      <c r="X205" s="7">
        <f t="shared" si="41"/>
        <v>117785.3</v>
      </c>
      <c r="Y205" s="7">
        <f t="shared" si="41"/>
        <v>90.75</v>
      </c>
      <c r="Z205" s="7">
        <f t="shared" si="41"/>
        <v>70000.149999999994</v>
      </c>
      <c r="AA205" s="7">
        <f t="shared" si="35"/>
        <v>405.32879818594108</v>
      </c>
      <c r="AB205" s="7">
        <f t="shared" si="33"/>
        <v>313116.0539981859</v>
      </c>
      <c r="AD205" s="7">
        <f>2205*AB205/area!G51/2.47</f>
        <v>17.951222991026651</v>
      </c>
    </row>
    <row r="206" spans="1:30" x14ac:dyDescent="0.2">
      <c r="A206">
        <v>2013</v>
      </c>
      <c r="B206" s="7">
        <f t="shared" si="41"/>
        <v>22858.39</v>
      </c>
      <c r="C206" s="7">
        <f t="shared" si="41"/>
        <v>0</v>
      </c>
      <c r="D206" s="7">
        <f t="shared" si="41"/>
        <v>0</v>
      </c>
      <c r="E206" s="7">
        <f t="shared" si="41"/>
        <v>570.63599999999997</v>
      </c>
      <c r="F206" s="7">
        <f t="shared" si="41"/>
        <v>70627.391999999978</v>
      </c>
      <c r="G206" s="7">
        <f t="shared" ref="G206:Z206" si="42">IF(ISNUMBER(G52),G$159*G52/1000,"")</f>
        <v>0</v>
      </c>
      <c r="H206" s="7">
        <f t="shared" si="42"/>
        <v>1778.7</v>
      </c>
      <c r="I206" s="7">
        <f t="shared" si="42"/>
        <v>0</v>
      </c>
      <c r="J206" s="7" t="str">
        <f t="shared" si="42"/>
        <v/>
      </c>
      <c r="K206" s="7">
        <f t="shared" si="42"/>
        <v>1057.46</v>
      </c>
      <c r="L206" s="7">
        <f t="shared" si="42"/>
        <v>0</v>
      </c>
      <c r="M206" s="7">
        <f t="shared" si="42"/>
        <v>6426.2</v>
      </c>
      <c r="N206" s="7">
        <f t="shared" si="42"/>
        <v>20658.941999999999</v>
      </c>
      <c r="O206" s="7">
        <f t="shared" si="42"/>
        <v>0</v>
      </c>
      <c r="P206" s="7">
        <f t="shared" si="42"/>
        <v>1038.8088</v>
      </c>
      <c r="Q206" s="7">
        <f t="shared" si="42"/>
        <v>13739.33</v>
      </c>
      <c r="R206" s="7">
        <f t="shared" si="42"/>
        <v>28962.651600000001</v>
      </c>
      <c r="S206" s="7">
        <f t="shared" si="42"/>
        <v>391.05</v>
      </c>
      <c r="T206" s="7">
        <f t="shared" si="42"/>
        <v>0</v>
      </c>
      <c r="U206" s="7">
        <f t="shared" si="42"/>
        <v>2368</v>
      </c>
      <c r="V206" s="7" t="str">
        <f t="shared" si="42"/>
        <v/>
      </c>
      <c r="W206" s="7">
        <f t="shared" si="42"/>
        <v>0</v>
      </c>
      <c r="X206" s="7">
        <f t="shared" si="42"/>
        <v>114758.5</v>
      </c>
      <c r="Y206" s="7">
        <f t="shared" si="42"/>
        <v>69.849999999999994</v>
      </c>
      <c r="Z206" s="7">
        <f t="shared" si="42"/>
        <v>100640.65</v>
      </c>
      <c r="AA206" s="7">
        <f t="shared" si="35"/>
        <v>445.98639455782313</v>
      </c>
      <c r="AB206" s="7">
        <f t="shared" si="33"/>
        <v>386392.54679455777</v>
      </c>
      <c r="AD206" s="7">
        <f>2205*AB206/area!G52/2.47</f>
        <v>22.140712380130047</v>
      </c>
    </row>
    <row r="207" spans="1:30" x14ac:dyDescent="0.2">
      <c r="B207" s="7"/>
      <c r="C207" s="7"/>
      <c r="D207" s="7"/>
      <c r="E207" s="7"/>
      <c r="F207" s="7"/>
      <c r="G207" s="7"/>
      <c r="H207" s="7"/>
      <c r="I207" s="7"/>
      <c r="J207" s="7"/>
      <c r="K207" s="7"/>
      <c r="L207" s="7"/>
      <c r="M207" s="7"/>
      <c r="N207" s="7"/>
      <c r="O207" s="7"/>
      <c r="P207" s="7"/>
      <c r="Q207" s="7"/>
    </row>
  </sheetData>
  <sortState ref="AJ5:AJ30">
    <sortCondition ref="AJ5"/>
  </sortState>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7"/>
  <sheetViews>
    <sheetView zoomScale="70" zoomScaleNormal="70" workbookViewId="0">
      <pane xSplit="1" ySplit="4" topLeftCell="B101" activePane="bottomRight" state="frozen"/>
      <selection pane="topRight" activeCell="B1" sqref="B1"/>
      <selection pane="bottomLeft" activeCell="A4" sqref="A4"/>
      <selection pane="bottomRight" activeCell="A4" sqref="A4"/>
    </sheetView>
  </sheetViews>
  <sheetFormatPr defaultRowHeight="12.75" x14ac:dyDescent="0.2"/>
  <cols>
    <col min="1" max="1" width="12.85546875" customWidth="1"/>
    <col min="2" max="2" width="17.140625" customWidth="1"/>
    <col min="6" max="6" width="19.42578125" customWidth="1"/>
    <col min="11" max="11" width="11.5703125" customWidth="1"/>
    <col min="16" max="16" width="9" bestFit="1" customWidth="1"/>
    <col min="18" max="18" width="9.140625" style="22"/>
    <col min="19" max="19" width="8.28515625" style="22" customWidth="1"/>
    <col min="24" max="24" width="13.42578125" customWidth="1"/>
    <col min="26" max="27" width="13.42578125" customWidth="1"/>
  </cols>
  <sheetData>
    <row r="1" spans="1:36" ht="25.5" x14ac:dyDescent="0.35">
      <c r="A1" s="9" t="s">
        <v>132</v>
      </c>
      <c r="V1" s="40"/>
      <c r="AB1" s="41" t="s">
        <v>50</v>
      </c>
      <c r="AC1" s="41" t="s">
        <v>51</v>
      </c>
      <c r="AD1" s="41" t="s">
        <v>52</v>
      </c>
      <c r="AE1" s="41" t="s">
        <v>53</v>
      </c>
    </row>
    <row r="2" spans="1:36" x14ac:dyDescent="0.2">
      <c r="B2" t="str">
        <f>Coefficients!C13</f>
        <v>Barley</v>
      </c>
      <c r="C2" t="str">
        <f>Coefficients!D13</f>
        <v>Beans, all dry</v>
      </c>
      <c r="D2" t="str">
        <f>Coefficients!E13</f>
        <v>Buckwheat</v>
      </c>
      <c r="E2" t="str">
        <f>Coefficients!F13</f>
        <v>Canary seed</v>
      </c>
      <c r="F2" t="str">
        <f>Coefficients!G13</f>
        <v>Canola</v>
      </c>
      <c r="G2" t="str">
        <f>Coefficients!H13</f>
        <v>Caraway seed</v>
      </c>
      <c r="H2" t="str">
        <f>Coefficients!I13</f>
        <v>Chick peas</v>
      </c>
      <c r="I2" t="str">
        <f>Coefficients!J13</f>
        <v>Coriander</v>
      </c>
      <c r="J2" t="str">
        <f>Coefficients!K13</f>
        <v>Corn for grain</v>
      </c>
      <c r="K2" t="str">
        <f>Coefficients!L13</f>
        <v>Corn, fodder</v>
      </c>
      <c r="L2" t="str">
        <f>Coefficients!M13</f>
        <v>Fababean</v>
      </c>
      <c r="M2" t="str">
        <f>Coefficients!N13</f>
        <v>Flaxseed</v>
      </c>
      <c r="N2" t="str">
        <f>Coefficients!O13</f>
        <v>Lentils</v>
      </c>
      <c r="O2" t="str">
        <f>Coefficients!P13</f>
        <v>Mixed grains</v>
      </c>
      <c r="P2" t="str">
        <f>Coefficients!Q13</f>
        <v>Mustard</v>
      </c>
      <c r="Q2" t="str">
        <f>Coefficients!R13</f>
        <v>Oats</v>
      </c>
      <c r="R2" t="str">
        <f>Coefficients!S13</f>
        <v>Peas, dry</v>
      </c>
      <c r="S2" t="str">
        <f>Coefficients!T13</f>
        <v>Rye, all</v>
      </c>
      <c r="T2" t="str">
        <f>Coefficients!U13</f>
        <v>Safflower</v>
      </c>
      <c r="U2" t="str">
        <f>Coefficients!V13</f>
        <v>Soybeans</v>
      </c>
      <c r="V2" t="str">
        <f>Coefficients!W13</f>
        <v>Sugar beets</v>
      </c>
      <c r="W2" t="str">
        <f>Coefficients!X13</f>
        <v>Sunflower</v>
      </c>
      <c r="X2" t="str">
        <f>Coefficients!Y13</f>
        <v>Tame hay</v>
      </c>
      <c r="Y2" t="str">
        <f>Coefficients!Z13</f>
        <v>Triticale</v>
      </c>
      <c r="Z2" t="str">
        <f>Coefficients!AA13</f>
        <v>Wheat</v>
      </c>
      <c r="AA2" s="21" t="s">
        <v>26</v>
      </c>
    </row>
    <row r="3" spans="1:36"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G3" s="21" t="s">
        <v>147</v>
      </c>
      <c r="AH3" s="21" t="s">
        <v>148</v>
      </c>
      <c r="AJ3" s="21" t="s">
        <v>160</v>
      </c>
    </row>
    <row r="4" spans="1:36" x14ac:dyDescent="0.2">
      <c r="A4" t="s">
        <v>19</v>
      </c>
      <c r="B4" t="str">
        <f>CANSIM!NE6</f>
        <v>Barley</v>
      </c>
      <c r="C4" s="21" t="s">
        <v>28</v>
      </c>
      <c r="D4" t="str">
        <f>CANSIM!NG6</f>
        <v>Buckwheat</v>
      </c>
      <c r="E4" t="str">
        <f>CANSIM!NH6</f>
        <v>Canary seed</v>
      </c>
      <c r="F4" t="str">
        <f>CANSIM!NI6</f>
        <v>Canola</v>
      </c>
      <c r="H4" t="str">
        <f>CANSIM!NJ6</f>
        <v>Chick peas</v>
      </c>
      <c r="J4" t="str">
        <f>CANSIM!NK6</f>
        <v>Corn for grain</v>
      </c>
      <c r="K4" t="str">
        <f>CANSIM!NL6</f>
        <v>Corn, fodder</v>
      </c>
      <c r="L4" t="str">
        <f>CANSIM!NM6</f>
        <v>Fababeans</v>
      </c>
      <c r="M4" t="str">
        <f>CANSIM!NN6</f>
        <v>Flaxseed</v>
      </c>
      <c r="N4" t="str">
        <f>CANSIM!NO6</f>
        <v>Lentils</v>
      </c>
      <c r="O4" t="str">
        <f>CANSIM!NP6</f>
        <v>Mixed grains</v>
      </c>
      <c r="P4" t="str">
        <f>CANSIM!NQ6</f>
        <v>Mustard seed</v>
      </c>
      <c r="Q4" t="str">
        <f>CANSIM!NR6</f>
        <v>Oats</v>
      </c>
      <c r="R4" t="str">
        <f>CANSIM!NS6</f>
        <v>Peas, dry</v>
      </c>
      <c r="S4" t="str">
        <f>CANSIM!NT6</f>
        <v>Rye, all</v>
      </c>
      <c r="T4" t="str">
        <f>CANSIM!NU6</f>
        <v>Safflower</v>
      </c>
      <c r="V4" t="str">
        <f>CANSIM!NV6</f>
        <v>Sugar beets</v>
      </c>
      <c r="W4" t="str">
        <f>CANSIM!NW6</f>
        <v>Sunflower seed</v>
      </c>
      <c r="X4" t="str">
        <f>CANSIM!NX6</f>
        <v>Tame hay</v>
      </c>
      <c r="Y4" t="str">
        <f>CANSIM!NY6</f>
        <v>Triticale</v>
      </c>
      <c r="Z4" t="str">
        <f>CANSIM!NZ6</f>
        <v>Wheat, all</v>
      </c>
      <c r="AA4" s="21" t="s">
        <v>26</v>
      </c>
      <c r="AG4" s="21" t="s">
        <v>143</v>
      </c>
      <c r="AH4" s="21" t="s">
        <v>143</v>
      </c>
    </row>
    <row r="5" spans="1:36" x14ac:dyDescent="0.2">
      <c r="A5">
        <v>1966</v>
      </c>
      <c r="B5">
        <f>CANSIM!NE7</f>
        <v>3462000</v>
      </c>
      <c r="C5">
        <f>CANSIM!NF7</f>
        <v>0</v>
      </c>
      <c r="D5">
        <f>CANSIM!NG7</f>
        <v>0</v>
      </c>
      <c r="E5">
        <f>CANSIM!NH7</f>
        <v>0</v>
      </c>
      <c r="F5">
        <f>CANSIM!NI7</f>
        <v>249500</v>
      </c>
      <c r="H5">
        <f>CANSIM!NJ7</f>
        <v>0</v>
      </c>
      <c r="J5">
        <f>CANSIM!NK7</f>
        <v>0</v>
      </c>
      <c r="K5">
        <f>CANSIM!NL7</f>
        <v>0</v>
      </c>
      <c r="L5">
        <f>CANSIM!NM7</f>
        <v>0</v>
      </c>
      <c r="M5">
        <f>CANSIM!NN7</f>
        <v>139700</v>
      </c>
      <c r="N5">
        <f>CANSIM!NO7</f>
        <v>0</v>
      </c>
      <c r="O5">
        <f>CANSIM!NP7</f>
        <v>370700</v>
      </c>
      <c r="P5">
        <f>CANSIM!NQ7</f>
        <v>35900</v>
      </c>
      <c r="Q5">
        <f>CANSIM!NR7</f>
        <v>1558000</v>
      </c>
      <c r="R5">
        <f>CANSIM!NS7</f>
        <v>5200</v>
      </c>
      <c r="S5">
        <f>CANSIM!NT7</f>
        <v>109000</v>
      </c>
      <c r="T5">
        <f>CANSIM!NU7</f>
        <v>0</v>
      </c>
      <c r="V5">
        <f>CANSIM!NV7</f>
        <v>522100</v>
      </c>
      <c r="W5">
        <f>CANSIM!NW7</f>
        <v>650</v>
      </c>
      <c r="X5">
        <f>CANSIM!NX7</f>
        <v>4291000</v>
      </c>
      <c r="Y5">
        <f>CANSIM!NY7</f>
        <v>0</v>
      </c>
      <c r="Z5">
        <f>CANSIM!NZ7</f>
        <v>5198000</v>
      </c>
      <c r="AA5" s="7">
        <f>Potato!K10/0.02205</f>
        <v>177188.20861678003</v>
      </c>
      <c r="AJ5" t="s">
        <v>10</v>
      </c>
    </row>
    <row r="6" spans="1:36" x14ac:dyDescent="0.2">
      <c r="A6">
        <f t="shared" ref="A6:A51" si="0">A5+1</f>
        <v>1967</v>
      </c>
      <c r="B6">
        <f>CANSIM!NE8</f>
        <v>3005000</v>
      </c>
      <c r="C6">
        <f>CANSIM!NF8</f>
        <v>0</v>
      </c>
      <c r="D6">
        <f>CANSIM!NG8</f>
        <v>0</v>
      </c>
      <c r="E6">
        <f>CANSIM!NH8</f>
        <v>0</v>
      </c>
      <c r="F6">
        <f>CANSIM!NI8</f>
        <v>276700</v>
      </c>
      <c r="H6">
        <f>CANSIM!NJ8</f>
        <v>0</v>
      </c>
      <c r="J6">
        <f>CANSIM!NK8</f>
        <v>0</v>
      </c>
      <c r="K6">
        <f>CANSIM!NL8</f>
        <v>0</v>
      </c>
      <c r="L6">
        <f>CANSIM!NM8</f>
        <v>0</v>
      </c>
      <c r="M6">
        <f>CANSIM!NN8</f>
        <v>43200</v>
      </c>
      <c r="N6">
        <f>CANSIM!NO8</f>
        <v>0</v>
      </c>
      <c r="O6">
        <f>CANSIM!NP8</f>
        <v>265400</v>
      </c>
      <c r="P6">
        <f>CANSIM!NQ8</f>
        <v>34900</v>
      </c>
      <c r="Q6">
        <f>CANSIM!NR8</f>
        <v>1234000</v>
      </c>
      <c r="R6">
        <f>CANSIM!NS8</f>
        <v>7450</v>
      </c>
      <c r="S6">
        <f>CANSIM!NT8</f>
        <v>79200</v>
      </c>
      <c r="T6">
        <f>CANSIM!NU8</f>
        <v>0</v>
      </c>
      <c r="V6">
        <f>CANSIM!NV8</f>
        <v>393800</v>
      </c>
      <c r="W6">
        <f>CANSIM!NW8</f>
        <v>0</v>
      </c>
      <c r="X6">
        <f>CANSIM!NX8</f>
        <v>3629000</v>
      </c>
      <c r="Y6">
        <f>CANSIM!NY8</f>
        <v>0</v>
      </c>
      <c r="Z6">
        <f>CANSIM!NZ8</f>
        <v>3946000</v>
      </c>
      <c r="AA6" s="7">
        <f>Potato!K11/0.02205</f>
        <v>145124.71655328799</v>
      </c>
      <c r="AJ6" t="s">
        <v>28</v>
      </c>
    </row>
    <row r="7" spans="1:36" x14ac:dyDescent="0.2">
      <c r="A7">
        <f t="shared" si="0"/>
        <v>1968</v>
      </c>
      <c r="B7">
        <f>CANSIM!NE9</f>
        <v>3875000</v>
      </c>
      <c r="C7">
        <f>CANSIM!NF9</f>
        <v>0</v>
      </c>
      <c r="D7">
        <f>CANSIM!NG9</f>
        <v>0</v>
      </c>
      <c r="E7">
        <f>CANSIM!NH9</f>
        <v>0</v>
      </c>
      <c r="F7">
        <f>CANSIM!NI9</f>
        <v>170100</v>
      </c>
      <c r="H7">
        <f>CANSIM!NJ9</f>
        <v>0</v>
      </c>
      <c r="J7">
        <f>CANSIM!NK9</f>
        <v>0</v>
      </c>
      <c r="K7">
        <f>CANSIM!NL9</f>
        <v>0</v>
      </c>
      <c r="L7">
        <f>CANSIM!NM9</f>
        <v>0</v>
      </c>
      <c r="M7">
        <f>CANSIM!NN9</f>
        <v>109200</v>
      </c>
      <c r="N7">
        <f>CANSIM!NO9</f>
        <v>0</v>
      </c>
      <c r="O7">
        <f>CANSIM!NP9</f>
        <v>291900</v>
      </c>
      <c r="P7">
        <f>CANSIM!NQ9</f>
        <v>57200</v>
      </c>
      <c r="Q7">
        <f>CANSIM!NR9</f>
        <v>1450000</v>
      </c>
      <c r="R7">
        <f>CANSIM!NS9</f>
        <v>8850</v>
      </c>
      <c r="S7">
        <f>CANSIM!NT9</f>
        <v>60700</v>
      </c>
      <c r="T7">
        <f>CANSIM!NU9</f>
        <v>0</v>
      </c>
      <c r="V7">
        <f>CANSIM!NV9</f>
        <v>540900</v>
      </c>
      <c r="W7">
        <f>CANSIM!NW9</f>
        <v>50</v>
      </c>
      <c r="X7">
        <f>CANSIM!NX9</f>
        <v>2903000</v>
      </c>
      <c r="Y7">
        <f>CANSIM!NY9</f>
        <v>0</v>
      </c>
      <c r="Z7">
        <f>CANSIM!NZ9</f>
        <v>4518000</v>
      </c>
      <c r="AA7" s="7">
        <f>Potato!K12/0.02205</f>
        <v>149659.86394557822</v>
      </c>
      <c r="AJ7" t="s">
        <v>14</v>
      </c>
    </row>
    <row r="8" spans="1:36" x14ac:dyDescent="0.2">
      <c r="A8">
        <f t="shared" si="0"/>
        <v>1969</v>
      </c>
      <c r="B8">
        <f>CANSIM!NE10</f>
        <v>4267000</v>
      </c>
      <c r="C8">
        <f>CANSIM!NF10</f>
        <v>0</v>
      </c>
      <c r="D8">
        <f>CANSIM!NG10</f>
        <v>3300</v>
      </c>
      <c r="E8">
        <f>CANSIM!NH10</f>
        <v>0</v>
      </c>
      <c r="F8">
        <f>CANSIM!NI10</f>
        <v>265400</v>
      </c>
      <c r="H8">
        <f>CANSIM!NJ10</f>
        <v>0</v>
      </c>
      <c r="J8">
        <f>CANSIM!NK10</f>
        <v>0</v>
      </c>
      <c r="K8">
        <f>CANSIM!NL10</f>
        <v>0</v>
      </c>
      <c r="L8">
        <f>CANSIM!NM10</f>
        <v>0</v>
      </c>
      <c r="M8">
        <f>CANSIM!NN10</f>
        <v>160000</v>
      </c>
      <c r="N8">
        <f>CANSIM!NO10</f>
        <v>0</v>
      </c>
      <c r="O8">
        <f>CANSIM!NP10</f>
        <v>326600</v>
      </c>
      <c r="P8">
        <f>CANSIM!NQ10</f>
        <v>22700</v>
      </c>
      <c r="Q8">
        <f>CANSIM!NR10</f>
        <v>1511000</v>
      </c>
      <c r="R8">
        <f>CANSIM!NS10</f>
        <v>9650</v>
      </c>
      <c r="S8">
        <f>CANSIM!NT10</f>
        <v>89400</v>
      </c>
      <c r="T8">
        <f>CANSIM!NU10</f>
        <v>0</v>
      </c>
      <c r="V8">
        <f>CANSIM!NV10</f>
        <v>523100</v>
      </c>
      <c r="W8">
        <f>CANSIM!NW10</f>
        <v>0</v>
      </c>
      <c r="X8">
        <f>CANSIM!NX10</f>
        <v>3629000</v>
      </c>
      <c r="Y8">
        <f>CANSIM!NY10</f>
        <v>0</v>
      </c>
      <c r="Z8">
        <f>CANSIM!NZ10</f>
        <v>3810000</v>
      </c>
      <c r="AA8" s="7">
        <f>Potato!K13/0.02205</f>
        <v>204081.63265306121</v>
      </c>
      <c r="AJ8" t="s">
        <v>76</v>
      </c>
    </row>
    <row r="9" spans="1:36" x14ac:dyDescent="0.2">
      <c r="A9">
        <f t="shared" si="0"/>
        <v>1970</v>
      </c>
      <c r="B9">
        <f>CANSIM!NE11</f>
        <v>4115000</v>
      </c>
      <c r="C9">
        <f>CANSIM!NF11</f>
        <v>0</v>
      </c>
      <c r="D9">
        <f>CANSIM!NG11</f>
        <v>7850</v>
      </c>
      <c r="E9">
        <f>CANSIM!NH11</f>
        <v>0</v>
      </c>
      <c r="F9">
        <f>CANSIM!NI11</f>
        <v>578300</v>
      </c>
      <c r="H9">
        <f>CANSIM!NJ11</f>
        <v>0</v>
      </c>
      <c r="J9">
        <f>CANSIM!NK11</f>
        <v>0</v>
      </c>
      <c r="K9">
        <f>CANSIM!NL11</f>
        <v>0</v>
      </c>
      <c r="L9">
        <f>CANSIM!NM11</f>
        <v>0</v>
      </c>
      <c r="M9">
        <f>CANSIM!NN11</f>
        <v>269300</v>
      </c>
      <c r="N9">
        <f>CANSIM!NO11</f>
        <v>0</v>
      </c>
      <c r="O9">
        <f>CANSIM!NP11</f>
        <v>428600</v>
      </c>
      <c r="P9">
        <f>CANSIM!NQ11</f>
        <v>22100</v>
      </c>
      <c r="Q9">
        <f>CANSIM!NR11</f>
        <v>1804000</v>
      </c>
      <c r="R9">
        <f>CANSIM!NS11</f>
        <v>11950</v>
      </c>
      <c r="S9">
        <f>CANSIM!NT11</f>
        <v>132200</v>
      </c>
      <c r="T9">
        <f>CANSIM!NU11</f>
        <v>0</v>
      </c>
      <c r="V9">
        <f>CANSIM!NV11</f>
        <v>474900</v>
      </c>
      <c r="W9">
        <f>CANSIM!NW11</f>
        <v>650</v>
      </c>
      <c r="X9">
        <f>CANSIM!NX11</f>
        <v>5625000</v>
      </c>
      <c r="Y9">
        <f>CANSIM!NY11</f>
        <v>0</v>
      </c>
      <c r="Z9">
        <f>CANSIM!NZ11</f>
        <v>1959000</v>
      </c>
      <c r="AA9" s="7">
        <f>Potato!K14/0.02205</f>
        <v>258503.4013605442</v>
      </c>
      <c r="AJ9" t="s">
        <v>24</v>
      </c>
    </row>
    <row r="10" spans="1:36" x14ac:dyDescent="0.2">
      <c r="A10">
        <f t="shared" si="0"/>
        <v>1971</v>
      </c>
      <c r="B10">
        <f>CANSIM!NE12</f>
        <v>4877000</v>
      </c>
      <c r="C10">
        <f>CANSIM!NF12</f>
        <v>0</v>
      </c>
      <c r="D10">
        <f>CANSIM!NG12</f>
        <v>2850</v>
      </c>
      <c r="E10">
        <f>CANSIM!NH12</f>
        <v>0</v>
      </c>
      <c r="F10">
        <f>CANSIM!NI12</f>
        <v>725700</v>
      </c>
      <c r="H10">
        <f>CANSIM!NJ12</f>
        <v>0</v>
      </c>
      <c r="J10">
        <f>CANSIM!NK12</f>
        <v>0</v>
      </c>
      <c r="K10">
        <f>CANSIM!NL12</f>
        <v>0</v>
      </c>
      <c r="L10">
        <f>CANSIM!NM12</f>
        <v>0</v>
      </c>
      <c r="M10">
        <f>CANSIM!NN12</f>
        <v>88900</v>
      </c>
      <c r="N10">
        <f>CANSIM!NO12</f>
        <v>0</v>
      </c>
      <c r="O10">
        <f>CANSIM!NP12</f>
        <v>367400</v>
      </c>
      <c r="P10">
        <f>CANSIM!NQ12</f>
        <v>15000</v>
      </c>
      <c r="Q10">
        <f>CANSIM!NR12</f>
        <v>1558000</v>
      </c>
      <c r="R10">
        <f>CANSIM!NS12</f>
        <v>11700</v>
      </c>
      <c r="S10">
        <f>CANSIM!NT12</f>
        <v>152200</v>
      </c>
      <c r="T10">
        <f>CANSIM!NU12</f>
        <v>0</v>
      </c>
      <c r="V10">
        <f>CANSIM!NV12</f>
        <v>620800</v>
      </c>
      <c r="W10">
        <f>CANSIM!NW12</f>
        <v>3100</v>
      </c>
      <c r="X10">
        <f>CANSIM!NX12</f>
        <v>4491000</v>
      </c>
      <c r="Y10">
        <f>CANSIM!NY12</f>
        <v>0</v>
      </c>
      <c r="Z10">
        <f>CANSIM!NZ12</f>
        <v>2477000</v>
      </c>
      <c r="AA10" s="7">
        <f>Potato!K15/0.02205</f>
        <v>181405.89569160997</v>
      </c>
      <c r="AJ10" t="s">
        <v>75</v>
      </c>
    </row>
    <row r="11" spans="1:36" x14ac:dyDescent="0.2">
      <c r="A11">
        <f t="shared" si="0"/>
        <v>1972</v>
      </c>
      <c r="B11">
        <f>CANSIM!NE13</f>
        <v>5008000</v>
      </c>
      <c r="C11">
        <f>CANSIM!NF13</f>
        <v>0</v>
      </c>
      <c r="D11">
        <f>CANSIM!NG13</f>
        <v>0</v>
      </c>
      <c r="E11">
        <f>CANSIM!NH13</f>
        <v>0</v>
      </c>
      <c r="F11">
        <f>CANSIM!NI13</f>
        <v>544300</v>
      </c>
      <c r="H11">
        <f>CANSIM!NJ13</f>
        <v>0</v>
      </c>
      <c r="J11">
        <f>CANSIM!NK13</f>
        <v>0</v>
      </c>
      <c r="K11">
        <f>CANSIM!NL13</f>
        <v>0</v>
      </c>
      <c r="L11">
        <f>CANSIM!NM13</f>
        <v>0</v>
      </c>
      <c r="M11">
        <f>CANSIM!NN13</f>
        <v>68600</v>
      </c>
      <c r="N11">
        <f>CANSIM!NO13</f>
        <v>0</v>
      </c>
      <c r="O11">
        <f>CANSIM!NP13</f>
        <v>449100</v>
      </c>
      <c r="P11">
        <f>CANSIM!NQ13</f>
        <v>10900</v>
      </c>
      <c r="Q11">
        <f>CANSIM!NR13</f>
        <v>1604000</v>
      </c>
      <c r="R11">
        <f>CANSIM!NS13</f>
        <v>10900</v>
      </c>
      <c r="S11">
        <f>CANSIM!NT13</f>
        <v>128700</v>
      </c>
      <c r="T11">
        <f>CANSIM!NU13</f>
        <v>0</v>
      </c>
      <c r="V11">
        <f>CANSIM!NV13</f>
        <v>596200</v>
      </c>
      <c r="W11">
        <f>CANSIM!NW13</f>
        <v>1350</v>
      </c>
      <c r="X11">
        <f>CANSIM!NX13</f>
        <v>4990000</v>
      </c>
      <c r="Y11">
        <f>CANSIM!NY13</f>
        <v>0</v>
      </c>
      <c r="Z11">
        <f>CANSIM!NZ13</f>
        <v>3211000</v>
      </c>
      <c r="AA11" s="7">
        <f>Potato!K16/0.02205</f>
        <v>185941.04308390024</v>
      </c>
      <c r="AJ11" t="s">
        <v>12</v>
      </c>
    </row>
    <row r="12" spans="1:36" x14ac:dyDescent="0.2">
      <c r="A12">
        <f t="shared" si="0"/>
        <v>1973</v>
      </c>
      <c r="B12">
        <f>CANSIM!NE14</f>
        <v>4289000</v>
      </c>
      <c r="C12">
        <f>CANSIM!NF14</f>
        <v>0</v>
      </c>
      <c r="D12">
        <f>CANSIM!NG14</f>
        <v>0</v>
      </c>
      <c r="E12">
        <f>CANSIM!NH14</f>
        <v>0</v>
      </c>
      <c r="F12">
        <f>CANSIM!NI14</f>
        <v>487600</v>
      </c>
      <c r="H12">
        <f>CANSIM!NJ14</f>
        <v>0</v>
      </c>
      <c r="J12">
        <f>CANSIM!NK14</f>
        <v>0</v>
      </c>
      <c r="K12">
        <f>CANSIM!NL14</f>
        <v>0</v>
      </c>
      <c r="L12">
        <f>CANSIM!NM14</f>
        <v>0</v>
      </c>
      <c r="M12">
        <f>CANSIM!NN14</f>
        <v>73700</v>
      </c>
      <c r="N12">
        <f>CANSIM!NO14</f>
        <v>0</v>
      </c>
      <c r="O12">
        <f>CANSIM!NP14</f>
        <v>383700</v>
      </c>
      <c r="P12">
        <f>CANSIM!NQ14</f>
        <v>22700</v>
      </c>
      <c r="Q12">
        <f>CANSIM!NR14</f>
        <v>1712000</v>
      </c>
      <c r="R12">
        <f>CANSIM!NS14</f>
        <v>16350</v>
      </c>
      <c r="S12">
        <f>CANSIM!NT14</f>
        <v>147200</v>
      </c>
      <c r="T12">
        <f>CANSIM!NU14</f>
        <v>0</v>
      </c>
      <c r="V12">
        <f>CANSIM!NV14</f>
        <v>526300</v>
      </c>
      <c r="W12">
        <f>CANSIM!NW14</f>
        <v>650</v>
      </c>
      <c r="X12">
        <f>CANSIM!NX14</f>
        <v>5171000</v>
      </c>
      <c r="Y12">
        <f>CANSIM!NY14</f>
        <v>0</v>
      </c>
      <c r="Z12">
        <f>CANSIM!NZ14</f>
        <v>3456000</v>
      </c>
      <c r="AA12" s="7">
        <f>Potato!K17/0.02205</f>
        <v>204081.63265306121</v>
      </c>
      <c r="AJ12" t="s">
        <v>61</v>
      </c>
    </row>
    <row r="13" spans="1:36" x14ac:dyDescent="0.2">
      <c r="A13">
        <f t="shared" si="0"/>
        <v>1974</v>
      </c>
      <c r="B13">
        <f>CANSIM!NE15</f>
        <v>4180000</v>
      </c>
      <c r="C13">
        <f>CANSIM!NF15</f>
        <v>0</v>
      </c>
      <c r="D13">
        <f>CANSIM!NG15</f>
        <v>0</v>
      </c>
      <c r="E13">
        <f>CANSIM!NH15</f>
        <v>0</v>
      </c>
      <c r="F13">
        <f>CANSIM!NI15</f>
        <v>424100</v>
      </c>
      <c r="H13">
        <f>CANSIM!NJ15</f>
        <v>0</v>
      </c>
      <c r="J13">
        <f>CANSIM!NK15</f>
        <v>0</v>
      </c>
      <c r="K13">
        <f>CANSIM!NL15</f>
        <v>0</v>
      </c>
      <c r="L13">
        <f>CANSIM!NM15</f>
        <v>0</v>
      </c>
      <c r="M13">
        <f>CANSIM!NN15</f>
        <v>63500</v>
      </c>
      <c r="N13">
        <f>CANSIM!NO15</f>
        <v>0</v>
      </c>
      <c r="O13">
        <f>CANSIM!NP15</f>
        <v>298000</v>
      </c>
      <c r="P13">
        <f>CANSIM!NQ15</f>
        <v>36300</v>
      </c>
      <c r="Q13">
        <f>CANSIM!NR15</f>
        <v>1234000</v>
      </c>
      <c r="R13">
        <f>CANSIM!NS15</f>
        <v>17700</v>
      </c>
      <c r="S13">
        <f>CANSIM!NT15</f>
        <v>210200</v>
      </c>
      <c r="T13">
        <f>CANSIM!NU15</f>
        <v>0</v>
      </c>
      <c r="V13">
        <f>CANSIM!NV15</f>
        <v>476300</v>
      </c>
      <c r="W13">
        <f>CANSIM!NW15</f>
        <v>0</v>
      </c>
      <c r="X13">
        <f>CANSIM!NX15</f>
        <v>5534000</v>
      </c>
      <c r="Y13">
        <f>CANSIM!NY15</f>
        <v>0</v>
      </c>
      <c r="Z13">
        <f>CANSIM!NZ15</f>
        <v>2776000</v>
      </c>
      <c r="AA13" s="7">
        <f>Potato!K18/0.02205</f>
        <v>181405.89569160997</v>
      </c>
      <c r="AJ13" t="s">
        <v>78</v>
      </c>
    </row>
    <row r="14" spans="1:36" x14ac:dyDescent="0.2">
      <c r="A14">
        <f t="shared" si="0"/>
        <v>1975</v>
      </c>
      <c r="B14">
        <f>CANSIM!NE16</f>
        <v>4964000</v>
      </c>
      <c r="C14">
        <f>CANSIM!NF16</f>
        <v>0</v>
      </c>
      <c r="D14">
        <f>CANSIM!NG16</f>
        <v>0</v>
      </c>
      <c r="E14">
        <f>CANSIM!NH16</f>
        <v>0</v>
      </c>
      <c r="F14">
        <f>CANSIM!NI16</f>
        <v>691700</v>
      </c>
      <c r="H14">
        <f>CANSIM!NJ16</f>
        <v>0</v>
      </c>
      <c r="J14">
        <f>CANSIM!NK16</f>
        <v>0</v>
      </c>
      <c r="K14">
        <f>CANSIM!NL16</f>
        <v>0</v>
      </c>
      <c r="L14">
        <f>CANSIM!NM16</f>
        <v>0</v>
      </c>
      <c r="M14">
        <f>CANSIM!NN16</f>
        <v>81300</v>
      </c>
      <c r="N14">
        <f>CANSIM!NO16</f>
        <v>0</v>
      </c>
      <c r="O14">
        <f>CANSIM!NP16</f>
        <v>387800</v>
      </c>
      <c r="P14">
        <f>CANSIM!NQ16</f>
        <v>20900</v>
      </c>
      <c r="Q14">
        <f>CANSIM!NR16</f>
        <v>1450000</v>
      </c>
      <c r="R14">
        <f>CANSIM!NS16</f>
        <v>17700</v>
      </c>
      <c r="S14">
        <f>CANSIM!NT16</f>
        <v>216000</v>
      </c>
      <c r="T14">
        <f>CANSIM!NU16</f>
        <v>0</v>
      </c>
      <c r="V14">
        <f>CANSIM!NV16</f>
        <v>442700</v>
      </c>
      <c r="W14">
        <f>CANSIM!NW16</f>
        <v>0</v>
      </c>
      <c r="X14">
        <f>CANSIM!NX16</f>
        <v>5262000</v>
      </c>
      <c r="Y14">
        <f>CANSIM!NY16</f>
        <v>0</v>
      </c>
      <c r="Z14">
        <f>CANSIM!NZ16</f>
        <v>3674000</v>
      </c>
      <c r="AA14" s="7">
        <f>Potato!K19/0.02205</f>
        <v>154195.01133786849</v>
      </c>
      <c r="AJ14" t="s">
        <v>74</v>
      </c>
    </row>
    <row r="15" spans="1:36" x14ac:dyDescent="0.2">
      <c r="A15">
        <f t="shared" si="0"/>
        <v>1976</v>
      </c>
      <c r="B15">
        <f>CANSIM!NE17</f>
        <v>5487000</v>
      </c>
      <c r="C15">
        <f>CANSIM!NF17</f>
        <v>0</v>
      </c>
      <c r="D15">
        <f>CANSIM!NG17</f>
        <v>0</v>
      </c>
      <c r="E15">
        <f>CANSIM!NH17</f>
        <v>0</v>
      </c>
      <c r="F15">
        <f>CANSIM!NI17</f>
        <v>335700</v>
      </c>
      <c r="H15">
        <f>CANSIM!NJ17</f>
        <v>0</v>
      </c>
      <c r="J15">
        <f>CANSIM!NK17</f>
        <v>0</v>
      </c>
      <c r="K15">
        <f>CANSIM!NL17</f>
        <v>0</v>
      </c>
      <c r="L15">
        <f>CANSIM!NM17</f>
        <v>0</v>
      </c>
      <c r="M15">
        <f>CANSIM!NN17</f>
        <v>30500</v>
      </c>
      <c r="N15">
        <f>CANSIM!NO17</f>
        <v>0</v>
      </c>
      <c r="O15">
        <f>CANSIM!NP17</f>
        <v>275600</v>
      </c>
      <c r="P15">
        <f>CANSIM!NQ17</f>
        <v>9700</v>
      </c>
      <c r="Q15">
        <f>CANSIM!NR17</f>
        <v>1635000</v>
      </c>
      <c r="R15">
        <f>CANSIM!NS17</f>
        <v>5450</v>
      </c>
      <c r="S15">
        <f>CANSIM!NT17</f>
        <v>131700</v>
      </c>
      <c r="T15">
        <f>CANSIM!NU17</f>
        <v>0</v>
      </c>
      <c r="V15">
        <f>CANSIM!NV17</f>
        <v>702200</v>
      </c>
      <c r="W15">
        <f>CANSIM!NW17</f>
        <v>0</v>
      </c>
      <c r="X15">
        <f>CANSIM!NX17</f>
        <v>5625000</v>
      </c>
      <c r="Y15">
        <f>CANSIM!NY17</f>
        <v>0</v>
      </c>
      <c r="Z15">
        <f>CANSIM!NZ17</f>
        <v>4953000</v>
      </c>
      <c r="AA15" s="7">
        <f>Potato!K20/0.02205</f>
        <v>163265.30612244896</v>
      </c>
      <c r="AJ15" t="s">
        <v>73</v>
      </c>
    </row>
    <row r="16" spans="1:36" x14ac:dyDescent="0.2">
      <c r="A16">
        <f t="shared" si="0"/>
        <v>1977</v>
      </c>
      <c r="B16">
        <f>CANSIM!NE18</f>
        <v>5443000</v>
      </c>
      <c r="C16">
        <f>CANSIM!NF18</f>
        <v>0</v>
      </c>
      <c r="D16">
        <f>CANSIM!NG18</f>
        <v>0</v>
      </c>
      <c r="E16">
        <f>CANSIM!NH18</f>
        <v>0</v>
      </c>
      <c r="F16">
        <f>CANSIM!NI18</f>
        <v>805100</v>
      </c>
      <c r="H16">
        <f>CANSIM!NJ18</f>
        <v>0</v>
      </c>
      <c r="J16">
        <f>CANSIM!NK18</f>
        <v>0</v>
      </c>
      <c r="K16">
        <f>CANSIM!NL18</f>
        <v>0</v>
      </c>
      <c r="L16">
        <f>CANSIM!NM18</f>
        <v>0</v>
      </c>
      <c r="M16">
        <f>CANSIM!NN18</f>
        <v>50800</v>
      </c>
      <c r="N16">
        <f>CANSIM!NO18</f>
        <v>0</v>
      </c>
      <c r="O16">
        <f>CANSIM!NP18</f>
        <v>265400</v>
      </c>
      <c r="P16">
        <f>CANSIM!NQ18</f>
        <v>15400</v>
      </c>
      <c r="Q16">
        <f>CANSIM!NR18</f>
        <v>1388000</v>
      </c>
      <c r="R16">
        <f>CANSIM!NS18</f>
        <v>5450</v>
      </c>
      <c r="S16">
        <f>CANSIM!NT18</f>
        <v>126700</v>
      </c>
      <c r="T16">
        <f>CANSIM!NU18</f>
        <v>0</v>
      </c>
      <c r="V16">
        <f>CANSIM!NV18</f>
        <v>543400</v>
      </c>
      <c r="W16">
        <f>CANSIM!NW18</f>
        <v>0</v>
      </c>
      <c r="X16">
        <f>CANSIM!NX18</f>
        <v>5806000</v>
      </c>
      <c r="Y16">
        <f>CANSIM!NY18</f>
        <v>0</v>
      </c>
      <c r="Z16">
        <f>CANSIM!NZ18</f>
        <v>3239000</v>
      </c>
      <c r="AA16" s="7">
        <f>Potato!K21/0.02205</f>
        <v>168752.83446712018</v>
      </c>
      <c r="AJ16" t="s">
        <v>11</v>
      </c>
    </row>
    <row r="17" spans="1:36" x14ac:dyDescent="0.2">
      <c r="A17">
        <f t="shared" si="0"/>
        <v>1978</v>
      </c>
      <c r="B17">
        <f>CANSIM!NE19</f>
        <v>4964000</v>
      </c>
      <c r="C17">
        <f>CANSIM!NF19</f>
        <v>0</v>
      </c>
      <c r="D17">
        <f>CANSIM!NG19</f>
        <v>0</v>
      </c>
      <c r="E17">
        <f>CANSIM!NH19</f>
        <v>0</v>
      </c>
      <c r="F17">
        <f>CANSIM!NI19</f>
        <v>1406100</v>
      </c>
      <c r="H17">
        <f>CANSIM!NJ19</f>
        <v>0</v>
      </c>
      <c r="J17">
        <f>CANSIM!NK19</f>
        <v>0</v>
      </c>
      <c r="K17">
        <f>CANSIM!NL19</f>
        <v>327000</v>
      </c>
      <c r="L17">
        <f>CANSIM!NM19</f>
        <v>0</v>
      </c>
      <c r="M17">
        <f>CANSIM!NN19</f>
        <v>50800</v>
      </c>
      <c r="N17">
        <f>CANSIM!NO19</f>
        <v>0</v>
      </c>
      <c r="O17">
        <f>CANSIM!NP19</f>
        <v>244900</v>
      </c>
      <c r="P17">
        <f>CANSIM!NQ19</f>
        <v>24000</v>
      </c>
      <c r="Q17">
        <f>CANSIM!NR19</f>
        <v>1172000</v>
      </c>
      <c r="R17">
        <f>CANSIM!NS19</f>
        <v>6250</v>
      </c>
      <c r="S17">
        <f>CANSIM!NT19</f>
        <v>223200</v>
      </c>
      <c r="T17">
        <f>CANSIM!NU19</f>
        <v>0</v>
      </c>
      <c r="V17">
        <f>CANSIM!NV19</f>
        <v>476300</v>
      </c>
      <c r="W17">
        <f>CANSIM!NW19</f>
        <v>0</v>
      </c>
      <c r="X17">
        <f>CANSIM!NX19</f>
        <v>6713000</v>
      </c>
      <c r="Y17">
        <f>CANSIM!NY19</f>
        <v>0</v>
      </c>
      <c r="Z17">
        <f>CANSIM!NZ19</f>
        <v>4136000</v>
      </c>
      <c r="AA17" s="7">
        <f>Potato!K22/0.02205</f>
        <v>151292.51700680272</v>
      </c>
      <c r="AJ17" t="s">
        <v>72</v>
      </c>
    </row>
    <row r="18" spans="1:36" x14ac:dyDescent="0.2">
      <c r="A18">
        <f t="shared" si="0"/>
        <v>1979</v>
      </c>
      <c r="B18">
        <f>CANSIM!NE20</f>
        <v>4550000</v>
      </c>
      <c r="C18">
        <f>CANSIM!NF20</f>
        <v>0</v>
      </c>
      <c r="D18">
        <f>CANSIM!NG20</f>
        <v>0</v>
      </c>
      <c r="E18">
        <f>CANSIM!NH20</f>
        <v>0</v>
      </c>
      <c r="F18">
        <f>CANSIM!NI20</f>
        <v>1440200</v>
      </c>
      <c r="H18">
        <f>CANSIM!NJ20</f>
        <v>0</v>
      </c>
      <c r="J18">
        <f>CANSIM!NK20</f>
        <v>11000</v>
      </c>
      <c r="K18">
        <f>CANSIM!NL20</f>
        <v>417000</v>
      </c>
      <c r="L18">
        <f>CANSIM!NM20</f>
        <v>0</v>
      </c>
      <c r="M18">
        <f>CANSIM!NN20</f>
        <v>111800</v>
      </c>
      <c r="N18">
        <f>CANSIM!NO20</f>
        <v>0</v>
      </c>
      <c r="O18">
        <f>CANSIM!NP20</f>
        <v>265400</v>
      </c>
      <c r="P18">
        <f>CANSIM!NQ20</f>
        <v>13600</v>
      </c>
      <c r="Q18">
        <f>CANSIM!NR20</f>
        <v>1126000</v>
      </c>
      <c r="R18">
        <f>CANSIM!NS20</f>
        <v>6800</v>
      </c>
      <c r="S18">
        <f>CANSIM!NT20</f>
        <v>175700</v>
      </c>
      <c r="T18">
        <f>CANSIM!NU20</f>
        <v>0</v>
      </c>
      <c r="V18">
        <f>CANSIM!NV20</f>
        <v>499700</v>
      </c>
      <c r="W18">
        <f>CANSIM!NW20</f>
        <v>0</v>
      </c>
      <c r="X18">
        <f>CANSIM!NX20</f>
        <v>6260000</v>
      </c>
      <c r="Y18">
        <f>CANSIM!NY20</f>
        <v>0</v>
      </c>
      <c r="Z18">
        <f>CANSIM!NZ20</f>
        <v>4028000</v>
      </c>
      <c r="AA18" s="7">
        <f>Potato!K23/0.02205</f>
        <v>176553.28798185941</v>
      </c>
      <c r="AJ18" t="s">
        <v>9</v>
      </c>
    </row>
    <row r="19" spans="1:36" x14ac:dyDescent="0.2">
      <c r="A19">
        <f t="shared" si="0"/>
        <v>1980</v>
      </c>
      <c r="B19">
        <f>CANSIM!NE21</f>
        <v>6075000</v>
      </c>
      <c r="C19">
        <f>CANSIM!NF21</f>
        <v>0</v>
      </c>
      <c r="D19">
        <f>CANSIM!NG21</f>
        <v>0</v>
      </c>
      <c r="E19">
        <f>CANSIM!NH21</f>
        <v>0</v>
      </c>
      <c r="F19">
        <f>CANSIM!NI21</f>
        <v>1134000</v>
      </c>
      <c r="H19">
        <f>CANSIM!NJ21</f>
        <v>0</v>
      </c>
      <c r="J19">
        <f>CANSIM!NK21</f>
        <v>14500</v>
      </c>
      <c r="K19">
        <f>CANSIM!NL21</f>
        <v>435000</v>
      </c>
      <c r="L19">
        <f>CANSIM!NM21</f>
        <v>0</v>
      </c>
      <c r="M19">
        <f>CANSIM!NN21</f>
        <v>83800</v>
      </c>
      <c r="N19">
        <f>CANSIM!NO21</f>
        <v>0</v>
      </c>
      <c r="O19">
        <f>CANSIM!NP21</f>
        <v>204100</v>
      </c>
      <c r="P19">
        <f>CANSIM!NQ21</f>
        <v>25400</v>
      </c>
      <c r="Q19">
        <f>CANSIM!NR21</f>
        <v>1265000</v>
      </c>
      <c r="R19">
        <f>CANSIM!NS21</f>
        <v>7900</v>
      </c>
      <c r="S19">
        <f>CANSIM!NT21</f>
        <v>183300</v>
      </c>
      <c r="T19">
        <f>CANSIM!NU21</f>
        <v>0</v>
      </c>
      <c r="V19">
        <f>CANSIM!NV21</f>
        <v>524600</v>
      </c>
      <c r="W19">
        <f>CANSIM!NW21</f>
        <v>0</v>
      </c>
      <c r="X19">
        <f>CANSIM!NX21</f>
        <v>5715000</v>
      </c>
      <c r="Y19">
        <f>CANSIM!NY21</f>
        <v>0</v>
      </c>
      <c r="Z19">
        <f>CANSIM!NZ21</f>
        <v>5389000</v>
      </c>
      <c r="AA19" s="7">
        <f>Potato!K24/0.02205</f>
        <v>189251.7006802721</v>
      </c>
      <c r="AJ19" t="s">
        <v>71</v>
      </c>
    </row>
    <row r="20" spans="1:36" x14ac:dyDescent="0.2">
      <c r="A20">
        <f t="shared" si="0"/>
        <v>1981</v>
      </c>
      <c r="B20">
        <f>CANSIM!NE22</f>
        <v>6967000</v>
      </c>
      <c r="C20">
        <f>CANSIM!NF22</f>
        <v>0</v>
      </c>
      <c r="D20">
        <f>CANSIM!NG22</f>
        <v>0</v>
      </c>
      <c r="E20">
        <f>CANSIM!NH22</f>
        <v>0</v>
      </c>
      <c r="F20">
        <f>CANSIM!NI22</f>
        <v>759800</v>
      </c>
      <c r="H20">
        <f>CANSIM!NJ22</f>
        <v>0</v>
      </c>
      <c r="J20">
        <f>CANSIM!NK22</f>
        <v>30500</v>
      </c>
      <c r="K20">
        <f>CANSIM!NL22</f>
        <v>426000</v>
      </c>
      <c r="L20">
        <f>CANSIM!NM22</f>
        <v>0</v>
      </c>
      <c r="M20">
        <f>CANSIM!NN22</f>
        <v>55900</v>
      </c>
      <c r="N20">
        <f>CANSIM!NO22</f>
        <v>2600</v>
      </c>
      <c r="O20">
        <f>CANSIM!NP22</f>
        <v>163300</v>
      </c>
      <c r="P20">
        <f>CANSIM!NQ22</f>
        <v>24500</v>
      </c>
      <c r="Q20">
        <f>CANSIM!NR22</f>
        <v>1249000</v>
      </c>
      <c r="R20">
        <f>CANSIM!NS22</f>
        <v>9550</v>
      </c>
      <c r="S20">
        <f>CANSIM!NT22</f>
        <v>319800</v>
      </c>
      <c r="T20">
        <f>CANSIM!NU22</f>
        <v>0</v>
      </c>
      <c r="V20">
        <f>CANSIM!NV22</f>
        <v>714900</v>
      </c>
      <c r="W20">
        <f>CANSIM!NW22</f>
        <v>0</v>
      </c>
      <c r="X20">
        <f>CANSIM!NX22</f>
        <v>6078000</v>
      </c>
      <c r="Y20">
        <f>CANSIM!NY22</f>
        <v>0</v>
      </c>
      <c r="Z20">
        <f>CANSIM!NZ22</f>
        <v>6221000</v>
      </c>
      <c r="AA20" s="7">
        <f>Potato!K25/0.02205</f>
        <v>172380.95238095237</v>
      </c>
      <c r="AJ20" t="s">
        <v>26</v>
      </c>
    </row>
    <row r="21" spans="1:36" x14ac:dyDescent="0.2">
      <c r="A21">
        <f t="shared" si="0"/>
        <v>1982</v>
      </c>
      <c r="B21">
        <f>CANSIM!NE23</f>
        <v>6575000</v>
      </c>
      <c r="C21">
        <f>CANSIM!NF23</f>
        <v>0</v>
      </c>
      <c r="D21">
        <f>CANSIM!NG23</f>
        <v>0</v>
      </c>
      <c r="E21">
        <f>CANSIM!NH23</f>
        <v>0</v>
      </c>
      <c r="F21">
        <f>CANSIM!NI23</f>
        <v>975200</v>
      </c>
      <c r="H21">
        <f>CANSIM!NJ23</f>
        <v>0</v>
      </c>
      <c r="J21">
        <f>CANSIM!NK23</f>
        <v>23900</v>
      </c>
      <c r="K21">
        <f>CANSIM!NL23</f>
        <v>408000</v>
      </c>
      <c r="L21">
        <f>CANSIM!NM23</f>
        <v>0</v>
      </c>
      <c r="M21">
        <f>CANSIM!NN23</f>
        <v>81300</v>
      </c>
      <c r="N21">
        <f>CANSIM!NO23</f>
        <v>4100</v>
      </c>
      <c r="O21">
        <f>CANSIM!NP23</f>
        <v>163300</v>
      </c>
      <c r="P21">
        <f>CANSIM!NQ23</f>
        <v>27200</v>
      </c>
      <c r="Q21">
        <f>CANSIM!NR23</f>
        <v>1357000</v>
      </c>
      <c r="R21">
        <f>CANSIM!NS23</f>
        <v>15250</v>
      </c>
      <c r="S21">
        <f>CANSIM!NT23</f>
        <v>228200</v>
      </c>
      <c r="T21">
        <f>CANSIM!NU23</f>
        <v>0</v>
      </c>
      <c r="V21">
        <f>CANSIM!NV23</f>
        <v>474600</v>
      </c>
      <c r="W21">
        <f>CANSIM!NW23</f>
        <v>0</v>
      </c>
      <c r="X21">
        <f>CANSIM!NX23</f>
        <v>5534000</v>
      </c>
      <c r="Y21">
        <f>CANSIM!NY23</f>
        <v>0</v>
      </c>
      <c r="Z21">
        <f>CANSIM!NZ23</f>
        <v>5988000</v>
      </c>
      <c r="AA21" s="7">
        <f>Potato!K26/0.02205</f>
        <v>190793.6507936508</v>
      </c>
      <c r="AJ21" t="s">
        <v>60</v>
      </c>
    </row>
    <row r="22" spans="1:36" x14ac:dyDescent="0.2">
      <c r="A22">
        <f t="shared" si="0"/>
        <v>1983</v>
      </c>
      <c r="B22">
        <f>CANSIM!NE24</f>
        <v>5095000</v>
      </c>
      <c r="C22">
        <f>CANSIM!NF24</f>
        <v>0</v>
      </c>
      <c r="D22">
        <f>CANSIM!NG24</f>
        <v>0</v>
      </c>
      <c r="E22">
        <f>CANSIM!NH24</f>
        <v>0</v>
      </c>
      <c r="F22">
        <f>CANSIM!NI24</f>
        <v>1066000</v>
      </c>
      <c r="H22">
        <f>CANSIM!NJ24</f>
        <v>0</v>
      </c>
      <c r="J22">
        <f>CANSIM!NK24</f>
        <v>31800</v>
      </c>
      <c r="K22">
        <f>CANSIM!NL24</f>
        <v>381000</v>
      </c>
      <c r="L22">
        <f>CANSIM!NM24</f>
        <v>0</v>
      </c>
      <c r="M22">
        <f>CANSIM!NN24</f>
        <v>27900</v>
      </c>
      <c r="N22">
        <f>CANSIM!NO24</f>
        <v>700</v>
      </c>
      <c r="O22">
        <f>CANSIM!NP24</f>
        <v>155000</v>
      </c>
      <c r="P22">
        <f>CANSIM!NQ24</f>
        <v>24900</v>
      </c>
      <c r="Q22">
        <f>CANSIM!NR24</f>
        <v>1049000</v>
      </c>
      <c r="R22">
        <f>CANSIM!NS24</f>
        <v>14700</v>
      </c>
      <c r="S22">
        <f>CANSIM!NT24</f>
        <v>210400</v>
      </c>
      <c r="T22">
        <f>CANSIM!NU24</f>
        <v>0</v>
      </c>
      <c r="V22">
        <f>CANSIM!NV24</f>
        <v>570000</v>
      </c>
      <c r="W22">
        <f>CANSIM!NW24</f>
        <v>0</v>
      </c>
      <c r="X22">
        <f>CANSIM!NX24</f>
        <v>6532000</v>
      </c>
      <c r="Y22">
        <f>CANSIM!NY24</f>
        <v>0</v>
      </c>
      <c r="Z22">
        <f>CANSIM!NZ24</f>
        <v>6804000</v>
      </c>
      <c r="AA22" s="7">
        <f>Potato!K27/0.02205</f>
        <v>197369.61451247166</v>
      </c>
      <c r="AJ22" t="s">
        <v>77</v>
      </c>
    </row>
    <row r="23" spans="1:36" x14ac:dyDescent="0.2">
      <c r="A23">
        <f t="shared" si="0"/>
        <v>1984</v>
      </c>
      <c r="B23">
        <f>CANSIM!NE25</f>
        <v>4638000</v>
      </c>
      <c r="C23">
        <f>CANSIM!NF25</f>
        <v>0</v>
      </c>
      <c r="D23">
        <f>CANSIM!NG25</f>
        <v>0</v>
      </c>
      <c r="E23">
        <f>CANSIM!NH25</f>
        <v>0</v>
      </c>
      <c r="F23">
        <f>CANSIM!NI25</f>
        <v>1361000</v>
      </c>
      <c r="H23">
        <f>CANSIM!NJ25</f>
        <v>0</v>
      </c>
      <c r="J23">
        <f>CANSIM!NK25</f>
        <v>34300</v>
      </c>
      <c r="K23">
        <f>CANSIM!NL25</f>
        <v>345000</v>
      </c>
      <c r="L23">
        <f>CANSIM!NM25</f>
        <v>0</v>
      </c>
      <c r="M23">
        <f>CANSIM!NN25</f>
        <v>30500</v>
      </c>
      <c r="N23">
        <f>CANSIM!NO25</f>
        <v>400</v>
      </c>
      <c r="O23">
        <f>CANSIM!NP25</f>
        <v>133000</v>
      </c>
      <c r="P23">
        <f>CANSIM!NQ25</f>
        <v>17200</v>
      </c>
      <c r="Q23">
        <f>CANSIM!NR25</f>
        <v>956000</v>
      </c>
      <c r="R23">
        <f>CANSIM!NS25</f>
        <v>12800</v>
      </c>
      <c r="S23">
        <f>CANSIM!NT25</f>
        <v>137400</v>
      </c>
      <c r="T23">
        <f>CANSIM!NU25</f>
        <v>0</v>
      </c>
      <c r="V23">
        <f>CANSIM!NV25</f>
        <v>463000</v>
      </c>
      <c r="W23">
        <f>CANSIM!NW25</f>
        <v>0</v>
      </c>
      <c r="X23">
        <f>CANSIM!NX25</f>
        <v>6350000</v>
      </c>
      <c r="Y23">
        <f>CANSIM!NY25</f>
        <v>0</v>
      </c>
      <c r="Z23">
        <f>CANSIM!NZ25</f>
        <v>4883000</v>
      </c>
      <c r="AA23" s="7">
        <f>Potato!K28/0.02205</f>
        <v>208888.88888888888</v>
      </c>
      <c r="AJ23" t="s">
        <v>16</v>
      </c>
    </row>
    <row r="24" spans="1:36" x14ac:dyDescent="0.2">
      <c r="A24">
        <f t="shared" si="0"/>
        <v>1985</v>
      </c>
      <c r="B24">
        <f>CANSIM!NE26</f>
        <v>4768000</v>
      </c>
      <c r="C24">
        <f>CANSIM!NF26</f>
        <v>0</v>
      </c>
      <c r="D24">
        <f>CANSIM!NG26</f>
        <v>0</v>
      </c>
      <c r="E24">
        <f>CANSIM!NH26</f>
        <v>0</v>
      </c>
      <c r="F24">
        <f>CANSIM!NI26</f>
        <v>1247000</v>
      </c>
      <c r="H24">
        <f>CANSIM!NJ26</f>
        <v>0</v>
      </c>
      <c r="J24">
        <f>CANSIM!NK26</f>
        <v>30500</v>
      </c>
      <c r="K24">
        <f>CANSIM!NL26</f>
        <v>336000</v>
      </c>
      <c r="L24">
        <f>CANSIM!NM26</f>
        <v>0</v>
      </c>
      <c r="M24">
        <f>CANSIM!NN26</f>
        <v>27900</v>
      </c>
      <c r="N24">
        <f>CANSIM!NO26</f>
        <v>1100</v>
      </c>
      <c r="O24">
        <f>CANSIM!NP26</f>
        <v>125000</v>
      </c>
      <c r="P24">
        <f>CANSIM!NQ26</f>
        <v>15000</v>
      </c>
      <c r="Q24">
        <f>CANSIM!NR26</f>
        <v>925000</v>
      </c>
      <c r="R24">
        <f>CANSIM!NS26</f>
        <v>10900</v>
      </c>
      <c r="S24">
        <f>CANSIM!NT26</f>
        <v>119400</v>
      </c>
      <c r="T24">
        <f>CANSIM!NU26</f>
        <v>0</v>
      </c>
      <c r="V24">
        <f>CANSIM!NV26</f>
        <v>0</v>
      </c>
      <c r="W24">
        <f>CANSIM!NW26</f>
        <v>0</v>
      </c>
      <c r="X24">
        <f>CANSIM!NX26</f>
        <v>4627000</v>
      </c>
      <c r="Y24">
        <f>CANSIM!NY26</f>
        <v>0</v>
      </c>
      <c r="Z24">
        <f>CANSIM!NZ26</f>
        <v>4899000</v>
      </c>
      <c r="AA24" s="7">
        <f>Potato!K29/0.02205</f>
        <v>212244.89795918367</v>
      </c>
      <c r="AJ24" t="s">
        <v>70</v>
      </c>
    </row>
    <row r="25" spans="1:36" x14ac:dyDescent="0.2">
      <c r="A25">
        <f t="shared" si="0"/>
        <v>1986</v>
      </c>
      <c r="B25">
        <f>CANSIM!NE27</f>
        <v>7184900</v>
      </c>
      <c r="C25">
        <f>CANSIM!NF27</f>
        <v>0</v>
      </c>
      <c r="D25">
        <f>CANSIM!NG27</f>
        <v>0</v>
      </c>
      <c r="E25">
        <f>CANSIM!NH27</f>
        <v>0</v>
      </c>
      <c r="F25">
        <f>CANSIM!NI27</f>
        <v>1587600</v>
      </c>
      <c r="H25">
        <f>CANSIM!NJ27</f>
        <v>0</v>
      </c>
      <c r="J25">
        <f>CANSIM!NK27</f>
        <v>17300</v>
      </c>
      <c r="K25">
        <f>CANSIM!NL27</f>
        <v>326600</v>
      </c>
      <c r="L25">
        <f>CANSIM!NM27</f>
        <v>0</v>
      </c>
      <c r="M25">
        <f>CANSIM!NN27</f>
        <v>48300</v>
      </c>
      <c r="N25">
        <f>CANSIM!NO27</f>
        <v>4500</v>
      </c>
      <c r="O25">
        <f>CANSIM!NP27</f>
        <v>61200</v>
      </c>
      <c r="P25">
        <f>CANSIM!NQ27</f>
        <v>32700</v>
      </c>
      <c r="Q25">
        <f>CANSIM!NR27</f>
        <v>1449700</v>
      </c>
      <c r="R25">
        <f>CANSIM!NS27</f>
        <v>15800</v>
      </c>
      <c r="S25">
        <f>CANSIM!NT27</f>
        <v>142200</v>
      </c>
      <c r="T25">
        <f>CANSIM!NU27</f>
        <v>0</v>
      </c>
      <c r="V25">
        <f>CANSIM!NV27</f>
        <v>595100</v>
      </c>
      <c r="W25">
        <f>CANSIM!NW27</f>
        <v>3600</v>
      </c>
      <c r="X25">
        <f>CANSIM!NX27</f>
        <v>7892500</v>
      </c>
      <c r="Y25">
        <f>CANSIM!NY27</f>
        <v>0</v>
      </c>
      <c r="Z25">
        <f>CANSIM!NZ27</f>
        <v>7212300</v>
      </c>
      <c r="AA25" s="7">
        <f>Potato!K30/0.02205</f>
        <v>263401.36054421769</v>
      </c>
      <c r="AJ25" t="s">
        <v>8</v>
      </c>
    </row>
    <row r="26" spans="1:36" x14ac:dyDescent="0.2">
      <c r="A26">
        <f t="shared" si="0"/>
        <v>1987</v>
      </c>
      <c r="B26">
        <f>CANSIM!NE28</f>
        <v>6586200</v>
      </c>
      <c r="C26">
        <f>CANSIM!NF28</f>
        <v>0</v>
      </c>
      <c r="D26">
        <f>CANSIM!NG28</f>
        <v>0</v>
      </c>
      <c r="E26">
        <f>CANSIM!NH28</f>
        <v>0</v>
      </c>
      <c r="F26">
        <f>CANSIM!NI28</f>
        <v>1667000</v>
      </c>
      <c r="H26">
        <f>CANSIM!NJ28</f>
        <v>0</v>
      </c>
      <c r="J26">
        <f>CANSIM!NK28</f>
        <v>17800</v>
      </c>
      <c r="K26">
        <f>CANSIM!NL28</f>
        <v>226800</v>
      </c>
      <c r="L26">
        <f>CANSIM!NM28</f>
        <v>0</v>
      </c>
      <c r="M26">
        <f>CANSIM!NN28</f>
        <v>30500</v>
      </c>
      <c r="N26">
        <f>CANSIM!NO28</f>
        <v>13400</v>
      </c>
      <c r="O26">
        <f>CANSIM!NP28</f>
        <v>53100</v>
      </c>
      <c r="P26">
        <f>CANSIM!NQ28</f>
        <v>24500</v>
      </c>
      <c r="Q26">
        <f>CANSIM!NR28</f>
        <v>1249200</v>
      </c>
      <c r="R26">
        <f>CANSIM!NS28</f>
        <v>47600</v>
      </c>
      <c r="S26">
        <f>CANSIM!NT28</f>
        <v>121900</v>
      </c>
      <c r="T26">
        <f>CANSIM!NU28</f>
        <v>0</v>
      </c>
      <c r="V26">
        <f>CANSIM!NV28</f>
        <v>565200</v>
      </c>
      <c r="W26">
        <f>CANSIM!NW28</f>
        <v>2000</v>
      </c>
      <c r="X26">
        <f>CANSIM!NX28</f>
        <v>8164700</v>
      </c>
      <c r="Y26">
        <f>CANSIM!NY28</f>
        <v>0</v>
      </c>
      <c r="Z26">
        <f>CANSIM!NZ28</f>
        <v>5796600</v>
      </c>
      <c r="AA26" s="7">
        <f>Potato!K31/0.02205</f>
        <v>302222.22222222225</v>
      </c>
      <c r="AJ26" t="s">
        <v>69</v>
      </c>
    </row>
    <row r="27" spans="1:36" x14ac:dyDescent="0.2">
      <c r="A27">
        <f t="shared" si="0"/>
        <v>1988</v>
      </c>
      <c r="B27">
        <f>CANSIM!NE29</f>
        <v>5856800</v>
      </c>
      <c r="C27">
        <f>CANSIM!NF29</f>
        <v>0</v>
      </c>
      <c r="D27">
        <f>CANSIM!NG29</f>
        <v>0</v>
      </c>
      <c r="E27">
        <f>CANSIM!NH29</f>
        <v>0</v>
      </c>
      <c r="F27">
        <f>CANSIM!NI29</f>
        <v>1973100</v>
      </c>
      <c r="H27">
        <f>CANSIM!NJ29</f>
        <v>0</v>
      </c>
      <c r="J27">
        <f>CANSIM!NK29</f>
        <v>25400</v>
      </c>
      <c r="K27">
        <f>CANSIM!NL29</f>
        <v>272200</v>
      </c>
      <c r="L27">
        <f>CANSIM!NM29</f>
        <v>0</v>
      </c>
      <c r="M27">
        <f>CANSIM!NN29</f>
        <v>20300</v>
      </c>
      <c r="N27">
        <f>CANSIM!NO29</f>
        <v>1400</v>
      </c>
      <c r="O27">
        <f>CANSIM!NP29</f>
        <v>55100</v>
      </c>
      <c r="P27">
        <f>CANSIM!NQ29</f>
        <v>20700</v>
      </c>
      <c r="Q27">
        <f>CANSIM!NR29</f>
        <v>1650200</v>
      </c>
      <c r="R27">
        <f>CANSIM!NS29</f>
        <v>99300</v>
      </c>
      <c r="S27">
        <f>CANSIM!NT29</f>
        <v>99100</v>
      </c>
      <c r="T27">
        <f>CANSIM!NU29</f>
        <v>0</v>
      </c>
      <c r="V27">
        <f>CANSIM!NV29</f>
        <v>544300</v>
      </c>
      <c r="W27">
        <f>CANSIM!NW29</f>
        <v>2300</v>
      </c>
      <c r="X27">
        <f>CANSIM!NX29</f>
        <v>9071800</v>
      </c>
      <c r="Y27">
        <f>CANSIM!NY29</f>
        <v>0</v>
      </c>
      <c r="Z27">
        <f>CANSIM!NZ29</f>
        <v>5233400</v>
      </c>
      <c r="AA27" s="7">
        <f>Potato!K32/0.02205</f>
        <v>296326.53061224491</v>
      </c>
      <c r="AJ27" t="s">
        <v>59</v>
      </c>
    </row>
    <row r="28" spans="1:36" x14ac:dyDescent="0.2">
      <c r="A28">
        <f t="shared" si="0"/>
        <v>1989</v>
      </c>
      <c r="B28">
        <f>CANSIM!NE30</f>
        <v>5726200</v>
      </c>
      <c r="C28">
        <f>CANSIM!NF30</f>
        <v>0</v>
      </c>
      <c r="D28">
        <f>CANSIM!NG30</f>
        <v>0</v>
      </c>
      <c r="E28">
        <f>CANSIM!NH30</f>
        <v>0</v>
      </c>
      <c r="F28">
        <f>CANSIM!NI30</f>
        <v>1406100</v>
      </c>
      <c r="H28">
        <f>CANSIM!NJ30</f>
        <v>0</v>
      </c>
      <c r="J28">
        <f>CANSIM!NK30</f>
        <v>14000</v>
      </c>
      <c r="K28">
        <f>CANSIM!NL30</f>
        <v>181400</v>
      </c>
      <c r="L28">
        <f>CANSIM!NM30</f>
        <v>0</v>
      </c>
      <c r="M28">
        <f>CANSIM!NN30</f>
        <v>43200</v>
      </c>
      <c r="N28">
        <f>CANSIM!NO30</f>
        <v>1800</v>
      </c>
      <c r="O28">
        <f>CANSIM!NP30</f>
        <v>51000</v>
      </c>
      <c r="P28">
        <f>CANSIM!NQ30</f>
        <v>29500</v>
      </c>
      <c r="Q28">
        <f>CANSIM!NR30</f>
        <v>1480500</v>
      </c>
      <c r="R28">
        <f>CANSIM!NS30</f>
        <v>78900</v>
      </c>
      <c r="S28">
        <f>CANSIM!NT30</f>
        <v>152400</v>
      </c>
      <c r="T28">
        <f>CANSIM!NU30</f>
        <v>0</v>
      </c>
      <c r="V28">
        <f>CANSIM!NV30</f>
        <v>499000</v>
      </c>
      <c r="W28">
        <f>CANSIM!NW30</f>
        <v>1100</v>
      </c>
      <c r="X28">
        <f>CANSIM!NX30</f>
        <v>8436800</v>
      </c>
      <c r="Y28">
        <f>CANSIM!NY30</f>
        <v>0</v>
      </c>
      <c r="Z28">
        <f>CANSIM!NZ30</f>
        <v>6457400</v>
      </c>
      <c r="AA28" s="7">
        <f>Potato!K33/0.02205</f>
        <v>297052.15419501136</v>
      </c>
    </row>
    <row r="29" spans="1:36" x14ac:dyDescent="0.2">
      <c r="A29">
        <f t="shared" si="0"/>
        <v>1990</v>
      </c>
      <c r="B29">
        <f>CANSIM!NE31</f>
        <v>6248700</v>
      </c>
      <c r="C29">
        <f>CANSIM!NF31</f>
        <v>0</v>
      </c>
      <c r="D29">
        <f>CANSIM!NG31</f>
        <v>0</v>
      </c>
      <c r="E29">
        <f>CANSIM!NH31</f>
        <v>0</v>
      </c>
      <c r="F29">
        <f>CANSIM!NI31</f>
        <v>1281400</v>
      </c>
      <c r="H29">
        <f>CANSIM!NJ31</f>
        <v>0</v>
      </c>
      <c r="J29">
        <f>CANSIM!NK31</f>
        <v>16500</v>
      </c>
      <c r="K29">
        <f>CANSIM!NL31</f>
        <v>181400</v>
      </c>
      <c r="L29">
        <f>CANSIM!NM31</f>
        <v>0</v>
      </c>
      <c r="M29">
        <f>CANSIM!NN31</f>
        <v>76200</v>
      </c>
      <c r="N29">
        <f>CANSIM!NO31</f>
        <v>2700</v>
      </c>
      <c r="O29">
        <f>CANSIM!NP31</f>
        <v>51000</v>
      </c>
      <c r="P29">
        <f>CANSIM!NQ31</f>
        <v>34500</v>
      </c>
      <c r="Q29">
        <f>CANSIM!NR31</f>
        <v>1110400</v>
      </c>
      <c r="R29">
        <f>CANSIM!NS31</f>
        <v>87100</v>
      </c>
      <c r="S29">
        <f>CANSIM!NT31</f>
        <v>91400</v>
      </c>
      <c r="T29">
        <f>CANSIM!NU31</f>
        <v>0</v>
      </c>
      <c r="V29">
        <f>CANSIM!NV31</f>
        <v>589700</v>
      </c>
      <c r="W29">
        <f>CANSIM!NW31</f>
        <v>2300</v>
      </c>
      <c r="X29">
        <f>CANSIM!NX31</f>
        <v>9162600</v>
      </c>
      <c r="Y29">
        <f>CANSIM!NY31</f>
        <v>0</v>
      </c>
      <c r="Z29">
        <f>CANSIM!NZ31</f>
        <v>6994800</v>
      </c>
      <c r="AA29" s="7">
        <f>Potato!K34/0.02205</f>
        <v>310204.08163265308</v>
      </c>
    </row>
    <row r="30" spans="1:36" x14ac:dyDescent="0.2">
      <c r="A30">
        <f t="shared" si="0"/>
        <v>1991</v>
      </c>
      <c r="B30">
        <f>CANSIM!NE32</f>
        <v>5878600</v>
      </c>
      <c r="C30">
        <f>CANSIM!NF32</f>
        <v>0</v>
      </c>
      <c r="D30">
        <f>CANSIM!NG32</f>
        <v>0</v>
      </c>
      <c r="E30">
        <f>CANSIM!NH32</f>
        <v>0</v>
      </c>
      <c r="F30">
        <f>CANSIM!NI32</f>
        <v>1621600</v>
      </c>
      <c r="H30">
        <f>CANSIM!NJ32</f>
        <v>0</v>
      </c>
      <c r="J30">
        <f>CANSIM!NK32</f>
        <v>20300</v>
      </c>
      <c r="K30">
        <f>CANSIM!NL32</f>
        <v>199600</v>
      </c>
      <c r="L30">
        <f>CANSIM!NM32</f>
        <v>7600</v>
      </c>
      <c r="M30">
        <f>CANSIM!NN32</f>
        <v>38100</v>
      </c>
      <c r="N30">
        <f>CANSIM!NO32</f>
        <v>6600</v>
      </c>
      <c r="O30">
        <f>CANSIM!NP32</f>
        <v>40800</v>
      </c>
      <c r="P30">
        <f>CANSIM!NQ32</f>
        <v>30500</v>
      </c>
      <c r="Q30">
        <f>CANSIM!NR32</f>
        <v>786500</v>
      </c>
      <c r="R30">
        <f>CANSIM!NS32</f>
        <v>164700</v>
      </c>
      <c r="S30">
        <f>CANSIM!NT32</f>
        <v>76200</v>
      </c>
      <c r="T30">
        <f>CANSIM!NU32</f>
        <v>0</v>
      </c>
      <c r="V30">
        <f>CANSIM!NV32</f>
        <v>631400</v>
      </c>
      <c r="W30">
        <f>CANSIM!NW32</f>
        <v>2100</v>
      </c>
      <c r="X30">
        <f>CANSIM!NX32</f>
        <v>8164700</v>
      </c>
      <c r="Y30">
        <f>CANSIM!NY32</f>
        <v>0</v>
      </c>
      <c r="Z30">
        <f>CANSIM!NZ32</f>
        <v>7772700</v>
      </c>
      <c r="AA30" s="7">
        <f>Potato!K35/0.02205</f>
        <v>271383.21995464852</v>
      </c>
    </row>
    <row r="31" spans="1:36" x14ac:dyDescent="0.2">
      <c r="A31">
        <f t="shared" si="0"/>
        <v>1992</v>
      </c>
      <c r="B31">
        <f>CANSIM!NE33</f>
        <v>4855300</v>
      </c>
      <c r="C31">
        <f>CANSIM!NF33</f>
        <v>5700</v>
      </c>
      <c r="D31">
        <f>CANSIM!NG33</f>
        <v>0</v>
      </c>
      <c r="E31">
        <f>CANSIM!NH33</f>
        <v>0</v>
      </c>
      <c r="F31">
        <f>CANSIM!NI33</f>
        <v>1349400</v>
      </c>
      <c r="H31">
        <f>CANSIM!NJ33</f>
        <v>0</v>
      </c>
      <c r="J31">
        <f>CANSIM!NK33</f>
        <v>5600</v>
      </c>
      <c r="K31">
        <f>CANSIM!NL33</f>
        <v>163300</v>
      </c>
      <c r="L31">
        <f>CANSIM!NM33</f>
        <v>3200</v>
      </c>
      <c r="M31">
        <f>CANSIM!NN33</f>
        <v>19100</v>
      </c>
      <c r="N31">
        <f>CANSIM!NO33</f>
        <v>15600</v>
      </c>
      <c r="O31">
        <f>CANSIM!NP33</f>
        <v>38800</v>
      </c>
      <c r="P31">
        <f>CANSIM!NQ33</f>
        <v>20100</v>
      </c>
      <c r="Q31">
        <f>CANSIM!NR33</f>
        <v>1036400</v>
      </c>
      <c r="R31">
        <f>CANSIM!NS33</f>
        <v>151000</v>
      </c>
      <c r="S31">
        <f>CANSIM!NT33</f>
        <v>75000</v>
      </c>
      <c r="T31">
        <f>CANSIM!NU33</f>
        <v>0</v>
      </c>
      <c r="V31">
        <f>CANSIM!NV33</f>
        <v>440000</v>
      </c>
      <c r="W31">
        <f>CANSIM!NW33</f>
        <v>1100</v>
      </c>
      <c r="X31">
        <f>CANSIM!NX33</f>
        <v>7620400</v>
      </c>
      <c r="Y31">
        <f>CANSIM!NY33</f>
        <v>0</v>
      </c>
      <c r="Z31">
        <f>CANSIM!NZ33</f>
        <v>6327600</v>
      </c>
      <c r="AA31" s="7">
        <f>Potato!K36/0.02205</f>
        <v>272244.89795918367</v>
      </c>
    </row>
    <row r="32" spans="1:36" x14ac:dyDescent="0.2">
      <c r="A32">
        <f t="shared" si="0"/>
        <v>1993</v>
      </c>
      <c r="B32">
        <f>CANSIM!NE34</f>
        <v>6314000</v>
      </c>
      <c r="C32">
        <f>CANSIM!NF34</f>
        <v>20400</v>
      </c>
      <c r="D32">
        <f>CANSIM!NG34</f>
        <v>0</v>
      </c>
      <c r="E32">
        <f>CANSIM!NH34</f>
        <v>0</v>
      </c>
      <c r="F32">
        <f>CANSIM!NI34</f>
        <v>2154600</v>
      </c>
      <c r="H32">
        <f>CANSIM!NJ34</f>
        <v>0</v>
      </c>
      <c r="J32">
        <f>CANSIM!NK34</f>
        <v>12700</v>
      </c>
      <c r="K32">
        <f>CANSIM!NL34</f>
        <v>117900</v>
      </c>
      <c r="L32">
        <f>CANSIM!NM34</f>
        <v>700</v>
      </c>
      <c r="M32">
        <f>CANSIM!NN34</f>
        <v>40600</v>
      </c>
      <c r="N32">
        <f>CANSIM!NO34</f>
        <v>9400</v>
      </c>
      <c r="O32">
        <f>CANSIM!NP34</f>
        <v>110200</v>
      </c>
      <c r="P32">
        <f>CANSIM!NQ34</f>
        <v>32100</v>
      </c>
      <c r="Q32">
        <f>CANSIM!NR34</f>
        <v>1465100</v>
      </c>
      <c r="R32">
        <f>CANSIM!NS34</f>
        <v>299400</v>
      </c>
      <c r="S32">
        <f>CANSIM!NT34</f>
        <v>81300</v>
      </c>
      <c r="T32">
        <f>CANSIM!NU34</f>
        <v>0</v>
      </c>
      <c r="V32">
        <f>CANSIM!NV34</f>
        <v>499000</v>
      </c>
      <c r="W32">
        <f>CANSIM!NW34</f>
        <v>2300</v>
      </c>
      <c r="X32">
        <f>CANSIM!NX34</f>
        <v>7348200</v>
      </c>
      <c r="Y32">
        <f>CANSIM!NY34</f>
        <v>15200</v>
      </c>
      <c r="Z32">
        <f>CANSIM!NZ34</f>
        <v>7620200</v>
      </c>
      <c r="AA32" s="7">
        <f>Potato!K37/0.02205</f>
        <v>337913.83219954651</v>
      </c>
    </row>
    <row r="33" spans="1:27" x14ac:dyDescent="0.2">
      <c r="A33">
        <f t="shared" si="0"/>
        <v>1994</v>
      </c>
      <c r="B33">
        <f>CANSIM!NE35</f>
        <v>5464900</v>
      </c>
      <c r="C33">
        <f>CANSIM!NF35</f>
        <v>36300</v>
      </c>
      <c r="D33">
        <f>CANSIM!NG35</f>
        <v>0</v>
      </c>
      <c r="E33">
        <f>CANSIM!NH35</f>
        <v>0</v>
      </c>
      <c r="F33">
        <f>CANSIM!NI35</f>
        <v>2472100</v>
      </c>
      <c r="H33">
        <f>CANSIM!NJ35</f>
        <v>0</v>
      </c>
      <c r="J33">
        <f>CANSIM!NK35</f>
        <v>12700</v>
      </c>
      <c r="K33">
        <f>CANSIM!NL35</f>
        <v>181400</v>
      </c>
      <c r="L33">
        <f>CANSIM!NM35</f>
        <v>0</v>
      </c>
      <c r="M33">
        <f>CANSIM!NN35</f>
        <v>40600</v>
      </c>
      <c r="N33">
        <f>CANSIM!NO35</f>
        <v>19500</v>
      </c>
      <c r="O33">
        <f>CANSIM!NP35</f>
        <v>81600</v>
      </c>
      <c r="P33">
        <f>CANSIM!NQ35</f>
        <v>36300</v>
      </c>
      <c r="Q33">
        <f>CANSIM!NR35</f>
        <v>1187500</v>
      </c>
      <c r="R33">
        <f>CANSIM!NS35</f>
        <v>374200</v>
      </c>
      <c r="S33">
        <f>CANSIM!NT35</f>
        <v>88900</v>
      </c>
      <c r="T33">
        <f>CANSIM!NU35</f>
        <v>0</v>
      </c>
      <c r="V33">
        <f>CANSIM!NV35</f>
        <v>635000</v>
      </c>
      <c r="W33">
        <f>CANSIM!NW35</f>
        <v>4500</v>
      </c>
      <c r="X33">
        <f>CANSIM!NX35</f>
        <v>8709000</v>
      </c>
      <c r="Y33">
        <f>CANSIM!NY35</f>
        <v>10200</v>
      </c>
      <c r="Z33">
        <f>CANSIM!NZ35</f>
        <v>5592700</v>
      </c>
      <c r="AA33" s="7">
        <f>Potato!K38/0.02205</f>
        <v>365396.82539682538</v>
      </c>
    </row>
    <row r="34" spans="1:27" x14ac:dyDescent="0.2">
      <c r="A34">
        <f t="shared" si="0"/>
        <v>1995</v>
      </c>
      <c r="B34">
        <f>CANSIM!NE36</f>
        <v>6335800</v>
      </c>
      <c r="C34">
        <f>CANSIM!NF36</f>
        <v>27200</v>
      </c>
      <c r="D34">
        <f>CANSIM!NG36</f>
        <v>0</v>
      </c>
      <c r="E34">
        <f>CANSIM!NH36</f>
        <v>4500</v>
      </c>
      <c r="F34">
        <f>CANSIM!NI36</f>
        <v>2449400</v>
      </c>
      <c r="H34">
        <f>CANSIM!NJ36</f>
        <v>0</v>
      </c>
      <c r="J34">
        <f>CANSIM!NK36</f>
        <v>12700</v>
      </c>
      <c r="K34">
        <f>CANSIM!NL36</f>
        <v>145100</v>
      </c>
      <c r="L34">
        <f>CANSIM!NM36</f>
        <v>0</v>
      </c>
      <c r="M34">
        <f>CANSIM!NN36</f>
        <v>53300</v>
      </c>
      <c r="N34">
        <f>CANSIM!NO36</f>
        <v>21500</v>
      </c>
      <c r="O34">
        <f>CANSIM!NP36</f>
        <v>120400</v>
      </c>
      <c r="P34">
        <f>CANSIM!NQ36</f>
        <v>51100</v>
      </c>
      <c r="Q34">
        <f>CANSIM!NR36</f>
        <v>771100</v>
      </c>
      <c r="R34">
        <f>CANSIM!NS36</f>
        <v>412300</v>
      </c>
      <c r="S34">
        <f>CANSIM!NT36</f>
        <v>66100</v>
      </c>
      <c r="T34">
        <f>CANSIM!NU36</f>
        <v>0</v>
      </c>
      <c r="V34">
        <f>CANSIM!NV36</f>
        <v>635000</v>
      </c>
      <c r="W34">
        <f>CANSIM!NW36</f>
        <v>4300</v>
      </c>
      <c r="X34">
        <f>CANSIM!NX36</f>
        <v>7257500</v>
      </c>
      <c r="Y34">
        <f>CANSIM!NY36</f>
        <v>12700</v>
      </c>
      <c r="Z34">
        <f>CANSIM!NZ36</f>
        <v>7266500</v>
      </c>
      <c r="AA34" s="7">
        <f>Potato!K39/0.02205</f>
        <v>398276.6439909297</v>
      </c>
    </row>
    <row r="35" spans="1:27" x14ac:dyDescent="0.2">
      <c r="A35">
        <f t="shared" si="0"/>
        <v>1996</v>
      </c>
      <c r="B35">
        <f>CANSIM!NE37</f>
        <v>7076000</v>
      </c>
      <c r="C35">
        <f>CANSIM!NF37</f>
        <v>20400</v>
      </c>
      <c r="D35">
        <f>CANSIM!NG37</f>
        <v>0</v>
      </c>
      <c r="E35">
        <f>CANSIM!NH37</f>
        <v>10900</v>
      </c>
      <c r="F35">
        <f>CANSIM!NI37</f>
        <v>1701000</v>
      </c>
      <c r="H35">
        <f>CANSIM!NJ37</f>
        <v>0</v>
      </c>
      <c r="J35">
        <f>CANSIM!NK37</f>
        <v>6400</v>
      </c>
      <c r="K35">
        <f>CANSIM!NL37</f>
        <v>176900</v>
      </c>
      <c r="L35">
        <f>CANSIM!NM37</f>
        <v>120</v>
      </c>
      <c r="M35">
        <f>CANSIM!NN37</f>
        <v>20300</v>
      </c>
      <c r="N35">
        <f>CANSIM!NO37</f>
        <v>7700</v>
      </c>
      <c r="O35">
        <f>CANSIM!NP37</f>
        <v>104100</v>
      </c>
      <c r="P35">
        <f>CANSIM!NQ37</f>
        <v>29000</v>
      </c>
      <c r="Q35">
        <f>CANSIM!NR37</f>
        <v>1079500</v>
      </c>
      <c r="R35">
        <f>CANSIM!NS37</f>
        <v>307500</v>
      </c>
      <c r="S35">
        <f>CANSIM!NT37</f>
        <v>64100</v>
      </c>
      <c r="T35">
        <f>CANSIM!NU37</f>
        <v>0</v>
      </c>
      <c r="V35">
        <f>CANSIM!NV37</f>
        <v>707600</v>
      </c>
      <c r="W35">
        <f>CANSIM!NW37</f>
        <v>1500</v>
      </c>
      <c r="X35">
        <f>CANSIM!NX37</f>
        <v>6803900</v>
      </c>
      <c r="Y35">
        <f>CANSIM!NY37</f>
        <v>12700</v>
      </c>
      <c r="Z35">
        <f>CANSIM!NZ37</f>
        <v>7789100</v>
      </c>
      <c r="AA35" s="7">
        <f>Potato!K40/0.02205</f>
        <v>376780.04535147391</v>
      </c>
    </row>
    <row r="36" spans="1:27" x14ac:dyDescent="0.2">
      <c r="A36">
        <f t="shared" si="0"/>
        <v>1997</v>
      </c>
      <c r="B36">
        <f>CANSIM!NE38</f>
        <v>6270500</v>
      </c>
      <c r="C36">
        <f>CANSIM!NF38</f>
        <v>36300</v>
      </c>
      <c r="D36">
        <f>CANSIM!NG38</f>
        <v>0</v>
      </c>
      <c r="E36">
        <f>CANSIM!NH38</f>
        <v>3700</v>
      </c>
      <c r="F36">
        <f>CANSIM!NI38</f>
        <v>2109200</v>
      </c>
      <c r="H36">
        <f>CANSIM!NJ38</f>
        <v>0</v>
      </c>
      <c r="J36">
        <f>CANSIM!NK38</f>
        <v>10200</v>
      </c>
      <c r="K36">
        <f>CANSIM!NL38</f>
        <v>163300</v>
      </c>
      <c r="L36">
        <f>CANSIM!NM38</f>
        <v>900</v>
      </c>
      <c r="M36">
        <f>CANSIM!NN38</f>
        <v>31800</v>
      </c>
      <c r="N36">
        <f>CANSIM!NO38</f>
        <v>8300</v>
      </c>
      <c r="O36">
        <f>CANSIM!NP38</f>
        <v>108200</v>
      </c>
      <c r="P36">
        <f>CANSIM!NQ38</f>
        <v>50600</v>
      </c>
      <c r="Q36">
        <f>CANSIM!NR38</f>
        <v>979300</v>
      </c>
      <c r="R36">
        <f>CANSIM!NS38</f>
        <v>421800</v>
      </c>
      <c r="S36">
        <f>CANSIM!NT38</f>
        <v>66100</v>
      </c>
      <c r="T36">
        <f>CANSIM!NU38</f>
        <v>0</v>
      </c>
      <c r="V36">
        <f>CANSIM!NV38</f>
        <v>635000</v>
      </c>
      <c r="W36">
        <f>CANSIM!NW38</f>
        <v>3200</v>
      </c>
      <c r="X36">
        <f>CANSIM!NX38</f>
        <v>4490600</v>
      </c>
      <c r="Y36">
        <f>CANSIM!NY38</f>
        <v>14000</v>
      </c>
      <c r="Z36">
        <f>CANSIM!NZ38</f>
        <v>6839300</v>
      </c>
      <c r="AA36" s="7">
        <f>Potato!K41/0.02205</f>
        <v>401133.78684807254</v>
      </c>
    </row>
    <row r="37" spans="1:27" x14ac:dyDescent="0.2">
      <c r="A37">
        <f t="shared" si="0"/>
        <v>1998</v>
      </c>
      <c r="B37">
        <f>CANSIM!NE39</f>
        <v>5660800</v>
      </c>
      <c r="C37">
        <f>CANSIM!NF39</f>
        <v>45400</v>
      </c>
      <c r="D37">
        <f>CANSIM!NG39</f>
        <v>0</v>
      </c>
      <c r="E37">
        <f>CANSIM!NH39</f>
        <v>8600</v>
      </c>
      <c r="F37">
        <f>CANSIM!NI39</f>
        <v>2472100</v>
      </c>
      <c r="H37">
        <f>CANSIM!NJ39</f>
        <v>0</v>
      </c>
      <c r="J37">
        <f>CANSIM!NK39</f>
        <v>11400</v>
      </c>
      <c r="K37">
        <f>CANSIM!NL39</f>
        <v>272200</v>
      </c>
      <c r="L37">
        <f>CANSIM!NM39</f>
        <v>2300</v>
      </c>
      <c r="M37">
        <f>CANSIM!NN39</f>
        <v>39400</v>
      </c>
      <c r="N37">
        <f>CANSIM!NO39</f>
        <v>8000</v>
      </c>
      <c r="O37">
        <f>CANSIM!NP39</f>
        <v>55100</v>
      </c>
      <c r="P37">
        <f>CANSIM!NQ39</f>
        <v>39700</v>
      </c>
      <c r="Q37">
        <f>CANSIM!NR39</f>
        <v>771100</v>
      </c>
      <c r="R37">
        <f>CANSIM!NS39</f>
        <v>488000</v>
      </c>
      <c r="S37">
        <f>CANSIM!NT39</f>
        <v>77500</v>
      </c>
      <c r="T37">
        <f>CANSIM!NU39</f>
        <v>0</v>
      </c>
      <c r="V37">
        <f>CANSIM!NV39</f>
        <v>880000</v>
      </c>
      <c r="W37">
        <f>CANSIM!NW39</f>
        <v>4300</v>
      </c>
      <c r="X37">
        <f>CANSIM!NX39</f>
        <v>5216300</v>
      </c>
      <c r="Y37">
        <f>CANSIM!NY39</f>
        <v>48300</v>
      </c>
      <c r="Z37">
        <f>CANSIM!NZ39</f>
        <v>6752300</v>
      </c>
      <c r="AA37" s="7">
        <f>Potato!K42/0.02205</f>
        <v>430793.65079365077</v>
      </c>
    </row>
    <row r="38" spans="1:27" x14ac:dyDescent="0.2">
      <c r="A38">
        <f t="shared" si="0"/>
        <v>1999</v>
      </c>
      <c r="B38">
        <f>CANSIM!NE40</f>
        <v>5987400</v>
      </c>
      <c r="C38">
        <f>CANSIM!NF40</f>
        <v>42700</v>
      </c>
      <c r="D38">
        <f>CANSIM!NG40</f>
        <v>0</v>
      </c>
      <c r="E38">
        <f>CANSIM!NH40</f>
        <v>6400</v>
      </c>
      <c r="F38">
        <f>CANSIM!NI40</f>
        <v>2971000</v>
      </c>
      <c r="H38">
        <f>CANSIM!NJ40</f>
        <v>0</v>
      </c>
      <c r="J38">
        <f>CANSIM!NK40</f>
        <v>20300</v>
      </c>
      <c r="K38">
        <f>CANSIM!NL40</f>
        <v>181400</v>
      </c>
      <c r="L38">
        <f>CANSIM!NM40</f>
        <v>0</v>
      </c>
      <c r="M38">
        <f>CANSIM!NN40</f>
        <v>39400</v>
      </c>
      <c r="N38">
        <f>CANSIM!NO40</f>
        <v>12400</v>
      </c>
      <c r="O38">
        <f>CANSIM!NP40</f>
        <v>42900</v>
      </c>
      <c r="P38">
        <f>CANSIM!NQ40</f>
        <v>44800</v>
      </c>
      <c r="Q38">
        <f>CANSIM!NR40</f>
        <v>863600</v>
      </c>
      <c r="R38">
        <f>CANSIM!NS40</f>
        <v>530800</v>
      </c>
      <c r="S38">
        <f>CANSIM!NT40</f>
        <v>72400</v>
      </c>
      <c r="T38">
        <f>CANSIM!NU40</f>
        <v>2000</v>
      </c>
      <c r="V38">
        <f>CANSIM!NV40</f>
        <v>743900</v>
      </c>
      <c r="W38">
        <f>CANSIM!NW40</f>
        <v>3600</v>
      </c>
      <c r="X38">
        <f>CANSIM!NX40</f>
        <v>6191500</v>
      </c>
      <c r="Y38">
        <f>CANSIM!NY40</f>
        <v>81300</v>
      </c>
      <c r="Z38">
        <f>CANSIM!NZ40</f>
        <v>8219200</v>
      </c>
      <c r="AA38" s="7">
        <f>Potato!K43/0.02205</f>
        <v>556326.53061224485</v>
      </c>
    </row>
    <row r="39" spans="1:27" x14ac:dyDescent="0.2">
      <c r="A39">
        <f t="shared" si="0"/>
        <v>2000</v>
      </c>
      <c r="B39">
        <f>CANSIM!NE41</f>
        <v>5268900</v>
      </c>
      <c r="C39">
        <f>CANSIM!NF41</f>
        <v>43500</v>
      </c>
      <c r="D39">
        <f>CANSIM!NG41</f>
        <v>0</v>
      </c>
      <c r="E39">
        <f>CANSIM!NH41</f>
        <v>5000</v>
      </c>
      <c r="F39">
        <f>CANSIM!NI41</f>
        <v>2188600</v>
      </c>
      <c r="H39">
        <f>CANSIM!NJ41</f>
        <v>16800</v>
      </c>
      <c r="J39">
        <f>CANSIM!NK41</f>
        <v>27900</v>
      </c>
      <c r="K39">
        <f>CANSIM!NL41</f>
        <v>462700</v>
      </c>
      <c r="L39">
        <f>CANSIM!NM41</f>
        <v>0</v>
      </c>
      <c r="M39">
        <f>CANSIM!NN41</f>
        <v>17800</v>
      </c>
      <c r="N39">
        <f>CANSIM!NO41</f>
        <v>9900</v>
      </c>
      <c r="O39">
        <f>CANSIM!NP41</f>
        <v>60200</v>
      </c>
      <c r="P39">
        <f>CANSIM!NQ41</f>
        <v>13800</v>
      </c>
      <c r="Q39">
        <f>CANSIM!NR41</f>
        <v>657000</v>
      </c>
      <c r="R39">
        <f>CANSIM!NS41</f>
        <v>620500</v>
      </c>
      <c r="S39">
        <f>CANSIM!NT41</f>
        <v>42500</v>
      </c>
      <c r="T39">
        <f>CANSIM!NU41</f>
        <v>900</v>
      </c>
      <c r="V39">
        <f>CANSIM!NV41</f>
        <v>821000</v>
      </c>
      <c r="W39">
        <f>CANSIM!NW41</f>
        <v>5100</v>
      </c>
      <c r="X39">
        <f>CANSIM!NX41</f>
        <v>5556500</v>
      </c>
      <c r="Y39">
        <f>CANSIM!NY41</f>
        <v>52100</v>
      </c>
      <c r="Z39">
        <f>CANSIM!NZ41</f>
        <v>7123700</v>
      </c>
      <c r="AA39" s="7">
        <f>Potato!K44/0.02205</f>
        <v>670612.24489795917</v>
      </c>
    </row>
    <row r="40" spans="1:27" x14ac:dyDescent="0.2">
      <c r="A40">
        <f t="shared" si="0"/>
        <v>2001</v>
      </c>
      <c r="B40">
        <f>CANSIM!NE42</f>
        <v>4746400</v>
      </c>
      <c r="C40">
        <f>CANSIM!NF42</f>
        <v>59700</v>
      </c>
      <c r="D40">
        <f>CANSIM!NG42</f>
        <v>0</v>
      </c>
      <c r="E40">
        <f>CANSIM!NH42</f>
        <v>1400</v>
      </c>
      <c r="F40">
        <f>CANSIM!NI42</f>
        <v>1655600</v>
      </c>
      <c r="H40">
        <f>CANSIM!NJ42</f>
        <v>20500</v>
      </c>
      <c r="J40">
        <f>CANSIM!NK42</f>
        <v>6600</v>
      </c>
      <c r="K40">
        <f>CANSIM!NL42</f>
        <v>435400</v>
      </c>
      <c r="L40">
        <f>CANSIM!NM42</f>
        <v>2300</v>
      </c>
      <c r="M40">
        <f>CANSIM!NN42</f>
        <v>20300</v>
      </c>
      <c r="N40">
        <f>CANSIM!NO42</f>
        <v>5000</v>
      </c>
      <c r="O40">
        <f>CANSIM!NP42</f>
        <v>53100</v>
      </c>
      <c r="P40">
        <f>CANSIM!NQ42</f>
        <v>9900</v>
      </c>
      <c r="Q40">
        <f>CANSIM!NR42</f>
        <v>592200</v>
      </c>
      <c r="R40">
        <f>CANSIM!NS42</f>
        <v>506200</v>
      </c>
      <c r="S40">
        <f>CANSIM!NT42</f>
        <v>58400</v>
      </c>
      <c r="T40">
        <f>CANSIM!NU42</f>
        <v>300</v>
      </c>
      <c r="V40">
        <f>CANSIM!NV42</f>
        <v>544300</v>
      </c>
      <c r="W40">
        <f>CANSIM!NW42</f>
        <v>2800</v>
      </c>
      <c r="X40">
        <f>CANSIM!NX42</f>
        <v>4309100</v>
      </c>
      <c r="Y40">
        <f>CANSIM!NY42</f>
        <v>18800</v>
      </c>
      <c r="Z40">
        <f>CANSIM!NZ42</f>
        <v>5864900</v>
      </c>
      <c r="AA40" s="7">
        <f>Potato!K45/0.02205</f>
        <v>818594.10430839006</v>
      </c>
    </row>
    <row r="41" spans="1:27" x14ac:dyDescent="0.2">
      <c r="A41">
        <f t="shared" si="0"/>
        <v>2002</v>
      </c>
      <c r="B41">
        <f>CANSIM!NE43</f>
        <v>2547400</v>
      </c>
      <c r="C41">
        <f>CANSIM!NF43</f>
        <v>31700</v>
      </c>
      <c r="D41">
        <f>CANSIM!NG43</f>
        <v>0</v>
      </c>
      <c r="E41">
        <f>CANSIM!NH43</f>
        <v>2400</v>
      </c>
      <c r="F41">
        <f>CANSIM!NI43</f>
        <v>1224700</v>
      </c>
      <c r="H41">
        <f>CANSIM!NJ43</f>
        <v>15900</v>
      </c>
      <c r="J41">
        <f>CANSIM!NK43</f>
        <v>20300</v>
      </c>
      <c r="K41">
        <f>CANSIM!NL43</f>
        <v>362900</v>
      </c>
      <c r="L41">
        <f>CANSIM!NM43</f>
        <v>700</v>
      </c>
      <c r="M41">
        <f>CANSIM!NN43</f>
        <v>20300</v>
      </c>
      <c r="N41">
        <f>CANSIM!NO43</f>
        <v>1900</v>
      </c>
      <c r="O41">
        <f>CANSIM!NP43</f>
        <v>16300</v>
      </c>
      <c r="P41">
        <f>CANSIM!NQ43</f>
        <v>19100</v>
      </c>
      <c r="Q41">
        <f>CANSIM!NR43</f>
        <v>370100</v>
      </c>
      <c r="R41">
        <f>CANSIM!NS43</f>
        <v>221600</v>
      </c>
      <c r="S41">
        <f>CANSIM!NT43</f>
        <v>16100</v>
      </c>
      <c r="T41">
        <f>CANSIM!NU43</f>
        <v>300</v>
      </c>
      <c r="V41">
        <f>CANSIM!NV43</f>
        <v>344700</v>
      </c>
      <c r="W41">
        <f>CANSIM!NW43</f>
        <v>4100</v>
      </c>
      <c r="X41">
        <f>CANSIM!NX43</f>
        <v>3039100</v>
      </c>
      <c r="Y41">
        <f>CANSIM!NY43</f>
        <v>8300</v>
      </c>
      <c r="Z41">
        <f>CANSIM!NZ43</f>
        <v>3522400</v>
      </c>
      <c r="AA41" s="7">
        <f>Potato!K46/0.02205</f>
        <v>708571.42857142852</v>
      </c>
    </row>
    <row r="42" spans="1:27" x14ac:dyDescent="0.2">
      <c r="A42">
        <f t="shared" si="0"/>
        <v>2003</v>
      </c>
      <c r="B42">
        <f>CANSIM!NE44</f>
        <v>5421300</v>
      </c>
      <c r="C42">
        <f>CANSIM!NF44</f>
        <v>60300</v>
      </c>
      <c r="D42">
        <f>CANSIM!NG44</f>
        <v>0</v>
      </c>
      <c r="E42">
        <f>CANSIM!NH44</f>
        <v>4100</v>
      </c>
      <c r="F42">
        <f>CANSIM!NI44</f>
        <v>2222600</v>
      </c>
      <c r="H42">
        <f>CANSIM!NJ44</f>
        <v>13200</v>
      </c>
      <c r="J42">
        <f>CANSIM!NK44</f>
        <v>7600</v>
      </c>
      <c r="K42">
        <f>CANSIM!NL44</f>
        <v>453600</v>
      </c>
      <c r="L42">
        <f>CANSIM!NM44</f>
        <v>1800</v>
      </c>
      <c r="M42">
        <f>CANSIM!NN44</f>
        <v>25400</v>
      </c>
      <c r="N42">
        <f>CANSIM!NO44</f>
        <v>6900</v>
      </c>
      <c r="O42">
        <f>CANSIM!NP44</f>
        <v>40800</v>
      </c>
      <c r="P42">
        <f>CANSIM!NQ44</f>
        <v>38800</v>
      </c>
      <c r="Q42">
        <f>CANSIM!NR44</f>
        <v>826600</v>
      </c>
      <c r="R42">
        <f>CANSIM!NS44</f>
        <v>491300</v>
      </c>
      <c r="S42">
        <f>CANSIM!NT44</f>
        <v>82800</v>
      </c>
      <c r="T42">
        <f>CANSIM!NU44</f>
        <v>0</v>
      </c>
      <c r="V42">
        <f>CANSIM!NV44</f>
        <v>680400</v>
      </c>
      <c r="W42">
        <f>CANSIM!NW44</f>
        <v>2000</v>
      </c>
      <c r="X42">
        <f>CANSIM!NX44</f>
        <v>6395700</v>
      </c>
      <c r="Y42">
        <f>CANSIM!NY44</f>
        <v>30100</v>
      </c>
      <c r="Z42">
        <f>CANSIM!NZ44</f>
        <v>6429600</v>
      </c>
      <c r="AA42" s="7">
        <f>Potato!K47/0.02205</f>
        <v>912925.17006802722</v>
      </c>
    </row>
    <row r="43" spans="1:27" x14ac:dyDescent="0.2">
      <c r="A43">
        <f t="shared" si="0"/>
        <v>2004</v>
      </c>
      <c r="B43">
        <f>CANSIM!NE45</f>
        <v>5628200</v>
      </c>
      <c r="C43">
        <f>CANSIM!NF45</f>
        <v>34200</v>
      </c>
      <c r="D43">
        <f>CANSIM!NG45</f>
        <v>0</v>
      </c>
      <c r="E43">
        <f>CANSIM!NH45</f>
        <v>4700</v>
      </c>
      <c r="F43">
        <f>CANSIM!NI45</f>
        <v>2925700</v>
      </c>
      <c r="H43">
        <f>CANSIM!NJ45</f>
        <v>8600</v>
      </c>
      <c r="J43">
        <f>CANSIM!NK45</f>
        <v>8300</v>
      </c>
      <c r="K43">
        <f>CANSIM!NL45</f>
        <v>340200</v>
      </c>
      <c r="L43">
        <f>CANSIM!NM45</f>
        <v>5900</v>
      </c>
      <c r="M43">
        <f>CANSIM!NN45</f>
        <v>29200</v>
      </c>
      <c r="N43">
        <f>CANSIM!NO45</f>
        <v>11300</v>
      </c>
      <c r="O43">
        <f>CANSIM!NP45</f>
        <v>44900</v>
      </c>
      <c r="P43">
        <f>CANSIM!NQ45</f>
        <v>51200</v>
      </c>
      <c r="Q43">
        <f>CANSIM!NR45</f>
        <v>828200</v>
      </c>
      <c r="R43">
        <f>CANSIM!NS45</f>
        <v>642300</v>
      </c>
      <c r="S43">
        <f>CANSIM!NT45</f>
        <v>77500</v>
      </c>
      <c r="T43">
        <f>CANSIM!NU45</f>
        <v>0</v>
      </c>
      <c r="V43">
        <f>CANSIM!NV45</f>
        <v>743900</v>
      </c>
      <c r="W43">
        <f>CANSIM!NW45</f>
        <v>1800</v>
      </c>
      <c r="X43">
        <f>CANSIM!NX45</f>
        <v>7393600</v>
      </c>
      <c r="Y43">
        <f>CANSIM!NY45</f>
        <v>27900</v>
      </c>
      <c r="Z43">
        <f>CANSIM!NZ45</f>
        <v>7571400</v>
      </c>
      <c r="AA43" s="7">
        <f>Potato!K48/0.02205</f>
        <v>904761.90476190473</v>
      </c>
    </row>
    <row r="44" spans="1:27" x14ac:dyDescent="0.2">
      <c r="A44">
        <f t="shared" si="0"/>
        <v>2005</v>
      </c>
      <c r="B44">
        <f>CANSIM!NE46</f>
        <v>5231900</v>
      </c>
      <c r="C44">
        <f>CANSIM!NF46</f>
        <v>52800</v>
      </c>
      <c r="D44">
        <f>CANSIM!NG46</f>
        <v>0</v>
      </c>
      <c r="E44">
        <f>CANSIM!NH46</f>
        <v>0</v>
      </c>
      <c r="F44">
        <f>CANSIM!NI46</f>
        <v>3651400</v>
      </c>
      <c r="H44">
        <f>CANSIM!NJ46</f>
        <v>19600</v>
      </c>
      <c r="J44">
        <f>CANSIM!NK46</f>
        <v>13200</v>
      </c>
      <c r="K44">
        <f>CANSIM!NL46</f>
        <v>453600</v>
      </c>
      <c r="L44">
        <f>CANSIM!NM46</f>
        <v>5000</v>
      </c>
      <c r="M44">
        <f>CANSIM!NN46</f>
        <v>53300</v>
      </c>
      <c r="N44">
        <f>CANSIM!NO46</f>
        <v>14100</v>
      </c>
      <c r="O44">
        <f>CANSIM!NP46</f>
        <v>40800</v>
      </c>
      <c r="P44">
        <f>CANSIM!NQ46</f>
        <v>31100</v>
      </c>
      <c r="Q44">
        <f>CANSIM!NR46</f>
        <v>829700</v>
      </c>
      <c r="R44">
        <f>CANSIM!NS46</f>
        <v>617500</v>
      </c>
      <c r="S44">
        <f>CANSIM!NT46</f>
        <v>79000</v>
      </c>
      <c r="T44">
        <f>CANSIM!NU46</f>
        <v>0</v>
      </c>
      <c r="V44">
        <f>CANSIM!NV46</f>
        <v>607800</v>
      </c>
      <c r="W44">
        <f>CANSIM!NW46</f>
        <v>0</v>
      </c>
      <c r="X44">
        <f>CANSIM!NX46</f>
        <v>8754300</v>
      </c>
      <c r="Y44">
        <f>CANSIM!NY46</f>
        <v>21800</v>
      </c>
      <c r="Z44">
        <f>CANSIM!NZ46</f>
        <v>8371400</v>
      </c>
      <c r="AA44" s="7">
        <f>Potato!K49/0.02205</f>
        <v>803446.71201814059</v>
      </c>
    </row>
    <row r="45" spans="1:27" x14ac:dyDescent="0.2">
      <c r="A45">
        <f t="shared" si="0"/>
        <v>2006</v>
      </c>
      <c r="B45">
        <f>CANSIM!NE47</f>
        <v>4404600</v>
      </c>
      <c r="C45">
        <f>CANSIM!NF47</f>
        <v>60800</v>
      </c>
      <c r="D45">
        <f>CANSIM!NG47</f>
        <v>0</v>
      </c>
      <c r="E45">
        <f>CANSIM!NH47</f>
        <v>0</v>
      </c>
      <c r="F45">
        <f>CANSIM!NI47</f>
        <v>3424600</v>
      </c>
      <c r="H45">
        <f>CANSIM!NJ47</f>
        <v>26000</v>
      </c>
      <c r="J45">
        <f>CANSIM!NK47</f>
        <v>9900</v>
      </c>
      <c r="K45">
        <f>CANSIM!NL47</f>
        <v>952500</v>
      </c>
      <c r="L45">
        <f>CANSIM!NM47</f>
        <v>4800</v>
      </c>
      <c r="M45">
        <f>CANSIM!NN47</f>
        <v>36300</v>
      </c>
      <c r="N45">
        <f>CANSIM!NO47</f>
        <v>0</v>
      </c>
      <c r="O45">
        <f>CANSIM!NP47</f>
        <v>65900</v>
      </c>
      <c r="P45">
        <f>CANSIM!NQ47</f>
        <v>25600</v>
      </c>
      <c r="Q45">
        <f>CANSIM!NR47</f>
        <v>706300</v>
      </c>
      <c r="R45">
        <f>CANSIM!NS47</f>
        <v>552600</v>
      </c>
      <c r="S45">
        <f>CANSIM!NT47</f>
        <v>57200</v>
      </c>
      <c r="T45">
        <f>CANSIM!NU47</f>
        <v>0</v>
      </c>
      <c r="V45">
        <f>CANSIM!NV47</f>
        <v>870900</v>
      </c>
      <c r="W45">
        <f>CANSIM!NW47</f>
        <v>0</v>
      </c>
      <c r="X45">
        <f>CANSIM!NX47</f>
        <v>8142000</v>
      </c>
      <c r="Y45">
        <f>CANSIM!NY47</f>
        <v>15000</v>
      </c>
      <c r="Z45">
        <f>CANSIM!NZ47</f>
        <v>7503400</v>
      </c>
      <c r="AA45" s="7">
        <f>Potato!K50/0.02205</f>
        <v>829795.91836734698</v>
      </c>
    </row>
    <row r="46" spans="1:27" x14ac:dyDescent="0.2">
      <c r="A46">
        <f t="shared" si="0"/>
        <v>2007</v>
      </c>
      <c r="B46">
        <f>CANSIM!NE48</f>
        <v>5114300</v>
      </c>
      <c r="C46">
        <f>CANSIM!NF48</f>
        <v>54400</v>
      </c>
      <c r="D46">
        <f>CANSIM!NG48</f>
        <v>0</v>
      </c>
      <c r="E46">
        <f>CANSIM!NH48</f>
        <v>0</v>
      </c>
      <c r="F46">
        <f>CANSIM!NI48</f>
        <v>3401900</v>
      </c>
      <c r="H46">
        <f>CANSIM!NJ48</f>
        <v>26700</v>
      </c>
      <c r="J46">
        <f>CANSIM!NK48</f>
        <v>22900</v>
      </c>
      <c r="K46">
        <f>CANSIM!NL48</f>
        <v>1007000</v>
      </c>
      <c r="L46">
        <f>CANSIM!NM48</f>
        <v>0</v>
      </c>
      <c r="M46">
        <f>CANSIM!NN48</f>
        <v>16300</v>
      </c>
      <c r="N46">
        <f>CANSIM!NO48</f>
        <v>0</v>
      </c>
      <c r="O46">
        <f>CANSIM!NP48</f>
        <v>24100</v>
      </c>
      <c r="P46">
        <f>CANSIM!NQ48</f>
        <v>29500</v>
      </c>
      <c r="Q46">
        <f>CANSIM!NR48</f>
        <v>627400</v>
      </c>
      <c r="R46">
        <f>CANSIM!NS48</f>
        <v>527500</v>
      </c>
      <c r="S46">
        <f>CANSIM!NT48</f>
        <v>36800</v>
      </c>
      <c r="T46">
        <f>CANSIM!NU48</f>
        <v>0</v>
      </c>
      <c r="V46">
        <f>CANSIM!NV48</f>
        <v>762000</v>
      </c>
      <c r="W46">
        <f>CANSIM!NW48</f>
        <v>0</v>
      </c>
      <c r="X46">
        <f>CANSIM!NX48</f>
        <v>9071800</v>
      </c>
      <c r="Y46">
        <f>CANSIM!NY48</f>
        <v>27600</v>
      </c>
      <c r="Z46">
        <f>CANSIM!NZ48</f>
        <v>6076100</v>
      </c>
      <c r="AA46" s="7">
        <f>Potato!K51/0.02205</f>
        <v>847482.99319727893</v>
      </c>
    </row>
    <row r="47" spans="1:27" x14ac:dyDescent="0.2">
      <c r="A47">
        <f t="shared" si="0"/>
        <v>2008</v>
      </c>
      <c r="B47">
        <f>CANSIM!NE49</f>
        <v>5447500</v>
      </c>
      <c r="C47">
        <f>CANSIM!NF49</f>
        <v>34900</v>
      </c>
      <c r="D47">
        <f>CANSIM!NG49</f>
        <v>0</v>
      </c>
      <c r="E47">
        <f>CANSIM!NH49</f>
        <v>0</v>
      </c>
      <c r="F47">
        <f>CANSIM!NI49</f>
        <v>4322700</v>
      </c>
      <c r="H47">
        <f>CANSIM!NJ49</f>
        <v>0</v>
      </c>
      <c r="J47">
        <f>CANSIM!NK49</f>
        <v>35600</v>
      </c>
      <c r="K47">
        <f>CANSIM!NL49</f>
        <v>571500</v>
      </c>
      <c r="L47">
        <f>CANSIM!NM49</f>
        <v>0</v>
      </c>
      <c r="M47">
        <f>CANSIM!NN49</f>
        <v>33000</v>
      </c>
      <c r="N47">
        <f>CANSIM!NO49</f>
        <v>0</v>
      </c>
      <c r="O47">
        <f>CANSIM!NP49</f>
        <v>30600</v>
      </c>
      <c r="P47">
        <f>CANSIM!NQ49</f>
        <v>37200</v>
      </c>
      <c r="Q47">
        <f>CANSIM!NR49</f>
        <v>541300</v>
      </c>
      <c r="R47">
        <f>CANSIM!NS49</f>
        <v>731400</v>
      </c>
      <c r="S47">
        <f>CANSIM!NT49</f>
        <v>57200</v>
      </c>
      <c r="T47">
        <f>CANSIM!NU49</f>
        <v>0</v>
      </c>
      <c r="V47">
        <f>CANSIM!NV49</f>
        <v>344700</v>
      </c>
      <c r="W47">
        <f>CANSIM!NW49</f>
        <v>0</v>
      </c>
      <c r="X47">
        <f>CANSIM!NX49</f>
        <v>8826900</v>
      </c>
      <c r="Y47">
        <f>CANSIM!NY49</f>
        <v>19400</v>
      </c>
      <c r="Z47">
        <f>CANSIM!NZ49</f>
        <v>8736200</v>
      </c>
      <c r="AA47" s="7">
        <f>Potato!K52/0.02205</f>
        <v>792380.95238095243</v>
      </c>
    </row>
    <row r="48" spans="1:27" x14ac:dyDescent="0.2">
      <c r="A48">
        <f t="shared" si="0"/>
        <v>2009</v>
      </c>
      <c r="B48">
        <f>CANSIM!NE50</f>
        <v>3840700</v>
      </c>
      <c r="C48">
        <f>CANSIM!NF50</f>
        <v>55100</v>
      </c>
      <c r="D48">
        <f>CANSIM!NG50</f>
        <v>0</v>
      </c>
      <c r="E48">
        <f>CANSIM!NH50</f>
        <v>0</v>
      </c>
      <c r="F48">
        <f>CANSIM!NI50</f>
        <v>3628700</v>
      </c>
      <c r="H48">
        <f>CANSIM!NJ50</f>
        <v>18100</v>
      </c>
      <c r="J48">
        <f>CANSIM!NK50</f>
        <v>43200</v>
      </c>
      <c r="K48">
        <f>CANSIM!NL50</f>
        <v>1102200</v>
      </c>
      <c r="L48">
        <f>CANSIM!NM50</f>
        <v>0</v>
      </c>
      <c r="M48">
        <f>CANSIM!NN50</f>
        <v>28400</v>
      </c>
      <c r="N48">
        <f>CANSIM!NO50</f>
        <v>33400</v>
      </c>
      <c r="O48">
        <f>CANSIM!NP50</f>
        <v>23000</v>
      </c>
      <c r="P48">
        <f>CANSIM!NQ50</f>
        <v>47700</v>
      </c>
      <c r="Q48">
        <f>CANSIM!NR50</f>
        <v>308400</v>
      </c>
      <c r="R48">
        <f>CANSIM!NS50</f>
        <v>666700</v>
      </c>
      <c r="S48">
        <f>CANSIM!NT50</f>
        <v>38100</v>
      </c>
      <c r="T48">
        <f>CANSIM!NU50</f>
        <v>0</v>
      </c>
      <c r="V48">
        <f>CANSIM!NV50</f>
        <v>657700</v>
      </c>
      <c r="W48">
        <f>CANSIM!NW50</f>
        <v>0</v>
      </c>
      <c r="X48">
        <f>CANSIM!NX50</f>
        <v>4935100</v>
      </c>
      <c r="Y48">
        <f>CANSIM!NY50</f>
        <v>12700</v>
      </c>
      <c r="Z48">
        <f>CANSIM!NZ50</f>
        <v>7440700</v>
      </c>
      <c r="AA48" s="7">
        <f>Potato!K53/0.02205</f>
        <v>725759.63718820864</v>
      </c>
    </row>
    <row r="49" spans="1:34" x14ac:dyDescent="0.2">
      <c r="A49">
        <f t="shared" si="0"/>
        <v>2010</v>
      </c>
      <c r="B49">
        <f>CANSIM!NE51</f>
        <v>4528700</v>
      </c>
      <c r="C49">
        <f>CANSIM!NF51</f>
        <v>31500</v>
      </c>
      <c r="D49">
        <f>CANSIM!NG51</f>
        <v>0</v>
      </c>
      <c r="E49">
        <f>CANSIM!NH51</f>
        <v>0</v>
      </c>
      <c r="F49">
        <f>CANSIM!NI51</f>
        <v>4740000</v>
      </c>
      <c r="H49">
        <f>CANSIM!NJ51</f>
        <v>0</v>
      </c>
      <c r="J49">
        <f>CANSIM!NK51</f>
        <v>0</v>
      </c>
      <c r="K49">
        <f>CANSIM!NL51</f>
        <v>680400</v>
      </c>
      <c r="L49">
        <f>CANSIM!NM51</f>
        <v>0</v>
      </c>
      <c r="M49">
        <f>CANSIM!NN51</f>
        <v>30500</v>
      </c>
      <c r="N49">
        <f>CANSIM!NO51</f>
        <v>82000</v>
      </c>
      <c r="O49">
        <f>CANSIM!NP51</f>
        <v>24500</v>
      </c>
      <c r="P49">
        <f>CANSIM!NQ51</f>
        <v>47700</v>
      </c>
      <c r="Q49">
        <f>CANSIM!NR51</f>
        <v>647700</v>
      </c>
      <c r="R49">
        <f>CANSIM!NS51</f>
        <v>982500</v>
      </c>
      <c r="S49">
        <f>CANSIM!NT51</f>
        <v>50800</v>
      </c>
      <c r="T49">
        <f>CANSIM!NU51</f>
        <v>0</v>
      </c>
      <c r="V49">
        <f>CANSIM!NV51</f>
        <v>508000</v>
      </c>
      <c r="W49">
        <f>CANSIM!NW51</f>
        <v>0</v>
      </c>
      <c r="X49">
        <f>CANSIM!NX51</f>
        <v>8223600</v>
      </c>
      <c r="Y49">
        <f>CANSIM!NY51</f>
        <v>38100</v>
      </c>
      <c r="Z49">
        <f>CANSIM!NZ51</f>
        <v>8201300</v>
      </c>
      <c r="AA49" s="7">
        <f>Potato!K54/0.02205</f>
        <v>640816.32653061219</v>
      </c>
    </row>
    <row r="50" spans="1:34" x14ac:dyDescent="0.2">
      <c r="A50">
        <f t="shared" si="0"/>
        <v>2011</v>
      </c>
      <c r="B50">
        <f>CANSIM!NE52</f>
        <v>4668000</v>
      </c>
      <c r="C50">
        <f>CANSIM!NF52</f>
        <v>44000</v>
      </c>
      <c r="D50">
        <f>CANSIM!NG52</f>
        <v>0</v>
      </c>
      <c r="E50">
        <f>CANSIM!NH52</f>
        <v>0</v>
      </c>
      <c r="F50">
        <f>CANSIM!NI52</f>
        <v>5347900</v>
      </c>
      <c r="H50">
        <f>CANSIM!NJ52</f>
        <v>10400</v>
      </c>
      <c r="J50">
        <f>CANSIM!NK52</f>
        <v>35600</v>
      </c>
      <c r="K50">
        <f>CANSIM!NL52</f>
        <v>1388000</v>
      </c>
      <c r="L50">
        <f>CANSIM!NM52</f>
        <v>0</v>
      </c>
      <c r="M50">
        <f>CANSIM!NN52</f>
        <v>54700</v>
      </c>
      <c r="N50">
        <f>CANSIM!NO52</f>
        <v>76000</v>
      </c>
      <c r="O50">
        <f>CANSIM!NP52</f>
        <v>79600</v>
      </c>
      <c r="P50">
        <f>CANSIM!NQ52</f>
        <v>26800</v>
      </c>
      <c r="Q50">
        <f>CANSIM!NR52</f>
        <v>738700</v>
      </c>
      <c r="R50">
        <f>CANSIM!NS52</f>
        <v>805600</v>
      </c>
      <c r="S50">
        <f>CANSIM!NT52</f>
        <v>54000</v>
      </c>
      <c r="T50">
        <f>CANSIM!NU52</f>
        <v>0</v>
      </c>
      <c r="V50">
        <f>CANSIM!NV52</f>
        <v>703100</v>
      </c>
      <c r="W50">
        <f>CANSIM!NW52</f>
        <v>0</v>
      </c>
      <c r="X50">
        <f>CANSIM!NX52</f>
        <v>7937900</v>
      </c>
      <c r="Y50">
        <f>CANSIM!NY52</f>
        <v>21600</v>
      </c>
      <c r="Z50">
        <f>CANSIM!NZ52</f>
        <v>8839600</v>
      </c>
      <c r="AA50" s="7">
        <f>Potato!K55/0.02205</f>
        <v>745260.77097505669</v>
      </c>
    </row>
    <row r="51" spans="1:34" x14ac:dyDescent="0.2">
      <c r="A51">
        <f t="shared" si="0"/>
        <v>2012</v>
      </c>
      <c r="B51">
        <f>CANSIM!NE53</f>
        <v>4463300</v>
      </c>
      <c r="C51">
        <f>CANSIM!NF53</f>
        <v>44700</v>
      </c>
      <c r="D51">
        <f>CANSIM!NG53</f>
        <v>0</v>
      </c>
      <c r="E51">
        <f>CANSIM!NH53</f>
        <v>0</v>
      </c>
      <c r="F51">
        <f>CANSIM!NI53</f>
        <v>5097200</v>
      </c>
      <c r="H51">
        <f>CANSIM!NJ53</f>
        <v>16200</v>
      </c>
      <c r="J51">
        <f>CANSIM!NK53</f>
        <v>35600</v>
      </c>
      <c r="K51">
        <f>CANSIM!NL53</f>
        <v>784700</v>
      </c>
      <c r="L51">
        <f>CANSIM!NM53</f>
        <v>0</v>
      </c>
      <c r="M51">
        <f>CANSIM!NN53</f>
        <v>41900</v>
      </c>
      <c r="N51">
        <f>CANSIM!NO53</f>
        <v>68100</v>
      </c>
      <c r="O51">
        <f>CANSIM!NP53</f>
        <v>10500</v>
      </c>
      <c r="P51">
        <f>CANSIM!NQ53</f>
        <v>35900</v>
      </c>
      <c r="Q51">
        <f>CANSIM!NR53</f>
        <v>518200</v>
      </c>
      <c r="R51">
        <f>CANSIM!NS53</f>
        <v>1208400</v>
      </c>
      <c r="S51">
        <f>CANSIM!NT53</f>
        <v>34300</v>
      </c>
      <c r="T51">
        <f>CANSIM!NU53</f>
        <v>0</v>
      </c>
      <c r="V51">
        <f>CANSIM!NV53</f>
        <v>598700</v>
      </c>
      <c r="W51">
        <f>CANSIM!NW53</f>
        <v>0</v>
      </c>
      <c r="X51">
        <f>CANSIM!NX53</f>
        <v>7711100</v>
      </c>
      <c r="Y51">
        <f>CANSIM!NY53</f>
        <v>19100</v>
      </c>
      <c r="Z51">
        <f>CANSIM!NZ53</f>
        <v>8368800</v>
      </c>
      <c r="AA51" s="7">
        <f>Potato!K56/0.02205</f>
        <v>847845.80498866213</v>
      </c>
    </row>
    <row r="52" spans="1:34" x14ac:dyDescent="0.2">
      <c r="A52" s="33">
        <v>2013</v>
      </c>
      <c r="B52">
        <f>CANSIM!NE54</f>
        <v>5545400</v>
      </c>
      <c r="C52">
        <f>CANSIM!NF54</f>
        <v>48100</v>
      </c>
      <c r="D52">
        <f>CANSIM!NG54</f>
        <v>0</v>
      </c>
      <c r="E52">
        <f>CANSIM!NH54</f>
        <v>0</v>
      </c>
      <c r="F52">
        <f>CANSIM!NI54</f>
        <v>5998800</v>
      </c>
      <c r="H52">
        <f>CANSIM!NJ54</f>
        <v>0</v>
      </c>
      <c r="J52">
        <f>CANSIM!NK54</f>
        <v>66000</v>
      </c>
      <c r="K52">
        <f>CANSIM!NL54</f>
        <v>1179300</v>
      </c>
      <c r="L52">
        <f>CANSIM!NM54</f>
        <v>0</v>
      </c>
      <c r="M52">
        <f>CANSIM!NN54</f>
        <v>73700</v>
      </c>
      <c r="N52">
        <f>CANSIM!NO54</f>
        <v>77800</v>
      </c>
      <c r="O52">
        <f>CANSIM!NP54</f>
        <v>13300</v>
      </c>
      <c r="P52">
        <f>CANSIM!NQ54</f>
        <v>37200</v>
      </c>
      <c r="Q52">
        <f>CANSIM!NR54</f>
        <v>601500</v>
      </c>
      <c r="R52">
        <f>CANSIM!NS54</f>
        <v>1321300</v>
      </c>
      <c r="S52">
        <f>CANSIM!NT54</f>
        <v>36300</v>
      </c>
      <c r="T52">
        <f>CANSIM!NU54</f>
        <v>0</v>
      </c>
      <c r="V52">
        <f>CANSIM!NV54</f>
        <v>598700</v>
      </c>
      <c r="W52">
        <f>CANSIM!NW54</f>
        <v>0</v>
      </c>
      <c r="X52">
        <f>CANSIM!NX54</f>
        <v>7588600</v>
      </c>
      <c r="Y52">
        <f>CANSIM!NY54</f>
        <v>16900</v>
      </c>
      <c r="Z52">
        <f>CANSIM!NZ54</f>
        <v>11301800</v>
      </c>
      <c r="AA52" s="7">
        <f>Potato!K57/0.02205</f>
        <v>826938.77551020402</v>
      </c>
    </row>
    <row r="53" spans="1:34" x14ac:dyDescent="0.2">
      <c r="A53" s="33"/>
      <c r="B53" s="33"/>
      <c r="C53" s="33"/>
      <c r="D53" s="33"/>
      <c r="E53" s="33"/>
      <c r="F53" s="33"/>
      <c r="G53" s="33"/>
      <c r="H53" s="33"/>
      <c r="I53" s="33"/>
      <c r="J53" s="33"/>
      <c r="K53" s="33"/>
      <c r="L53" s="33"/>
      <c r="M53" s="33"/>
      <c r="N53" s="33"/>
      <c r="O53" s="33"/>
      <c r="P53" s="33"/>
      <c r="Q53" s="33"/>
      <c r="R53" s="33"/>
      <c r="S53" s="33"/>
    </row>
    <row r="54" spans="1:34" ht="25.5" x14ac:dyDescent="0.35">
      <c r="A54" s="9" t="s">
        <v>98</v>
      </c>
    </row>
    <row r="55" spans="1:34" x14ac:dyDescent="0.2">
      <c r="A55" s="15" t="s">
        <v>20</v>
      </c>
      <c r="B55" s="16">
        <f>Coefficients!C14</f>
        <v>21</v>
      </c>
      <c r="C55" s="16">
        <f>Coefficients!D14</f>
        <v>50</v>
      </c>
      <c r="D55" s="16">
        <f>Coefficients!E14</f>
        <v>6.7</v>
      </c>
      <c r="E55" s="16">
        <f>Coefficients!F14</f>
        <v>34.672000000000004</v>
      </c>
      <c r="F55" s="16"/>
      <c r="G55" s="16">
        <f>Coefficients!H14</f>
        <v>31.631999999999998</v>
      </c>
      <c r="H55" s="16">
        <f>Coefficients!I14</f>
        <v>30.880000000000003</v>
      </c>
      <c r="I55" s="16">
        <f>Coefficients!J14</f>
        <v>19.791999999999998</v>
      </c>
      <c r="J55" s="16">
        <f>Coefficients!K14</f>
        <v>12</v>
      </c>
      <c r="K55" s="16">
        <f>Coefficients!L14</f>
        <v>4.9000000000000004</v>
      </c>
      <c r="L55" s="16">
        <f>Coefficients!M14</f>
        <v>41.792000000000002</v>
      </c>
      <c r="M55" s="16">
        <f>Coefficients!N14</f>
        <v>45</v>
      </c>
      <c r="N55" s="16">
        <f>Coefficients!O14</f>
        <v>41.28</v>
      </c>
      <c r="O55" s="16">
        <f>Coefficients!P14</f>
        <v>22.5</v>
      </c>
      <c r="P55" s="16">
        <f>Coefficients!Q14</f>
        <v>41.727999999999994</v>
      </c>
      <c r="Q55" s="16">
        <f>Coefficients!R14</f>
        <v>24</v>
      </c>
      <c r="R55" s="16">
        <f>Coefficients!S14</f>
        <v>39.28</v>
      </c>
      <c r="S55" s="16">
        <f>Coefficients!T14</f>
        <v>25</v>
      </c>
      <c r="T55" s="16">
        <f>Coefficients!U14</f>
        <v>25.888000000000002</v>
      </c>
      <c r="U55" s="16">
        <f>Coefficients!V14</f>
        <v>55</v>
      </c>
      <c r="V55" s="16">
        <f>Coefficients!W14</f>
        <v>1.9</v>
      </c>
      <c r="W55" s="16">
        <f>Coefficients!X14</f>
        <v>27</v>
      </c>
      <c r="X55" s="16">
        <f>Coefficients!Y14</f>
        <v>19.5</v>
      </c>
      <c r="Y55" s="16">
        <f>Coefficients!Z14</f>
        <v>23.5</v>
      </c>
      <c r="Z55" s="16"/>
      <c r="AA55" s="16">
        <f>ON!Q55</f>
        <v>3.2</v>
      </c>
    </row>
    <row r="57" spans="1:34" x14ac:dyDescent="0.2">
      <c r="A57" t="s">
        <v>19</v>
      </c>
      <c r="B57" t="str">
        <f>IF(ISTEXT(B4),B4,"")</f>
        <v>Barley</v>
      </c>
      <c r="C57" t="str">
        <f t="shared" ref="C57:Z57" si="1">IF(ISTEXT(C4),C4,"")</f>
        <v>Beans, dry</v>
      </c>
      <c r="D57" t="str">
        <f t="shared" si="1"/>
        <v>Buckwheat</v>
      </c>
      <c r="E57" t="str">
        <f t="shared" si="1"/>
        <v>Canary seed</v>
      </c>
      <c r="F57" t="str">
        <f t="shared" si="1"/>
        <v>Canola</v>
      </c>
      <c r="G57" t="str">
        <f t="shared" si="1"/>
        <v/>
      </c>
      <c r="H57" t="str">
        <f t="shared" si="1"/>
        <v>Chick peas</v>
      </c>
      <c r="I57" t="str">
        <f t="shared" si="1"/>
        <v/>
      </c>
      <c r="J57" t="str">
        <f t="shared" si="1"/>
        <v>Corn for grain</v>
      </c>
      <c r="K57" t="str">
        <f t="shared" si="1"/>
        <v>Corn, fodder</v>
      </c>
      <c r="L57" t="str">
        <f t="shared" si="1"/>
        <v>Fababeans</v>
      </c>
      <c r="M57" t="str">
        <f t="shared" si="1"/>
        <v>Flaxseed</v>
      </c>
      <c r="N57" t="str">
        <f t="shared" si="1"/>
        <v>Lentils</v>
      </c>
      <c r="O57" t="str">
        <f t="shared" si="1"/>
        <v>Mixed grains</v>
      </c>
      <c r="P57" t="str">
        <f t="shared" si="1"/>
        <v>Mustard seed</v>
      </c>
      <c r="Q57" t="str">
        <f t="shared" si="1"/>
        <v>Oats</v>
      </c>
      <c r="R57" t="str">
        <f t="shared" si="1"/>
        <v>Peas, dry</v>
      </c>
      <c r="S57" t="str">
        <f t="shared" si="1"/>
        <v>Rye, all</v>
      </c>
      <c r="T57" t="str">
        <f t="shared" si="1"/>
        <v>Safflower</v>
      </c>
      <c r="U57" t="str">
        <f t="shared" si="1"/>
        <v/>
      </c>
      <c r="V57" t="str">
        <f t="shared" si="1"/>
        <v>Sugar beets</v>
      </c>
      <c r="W57" t="str">
        <f t="shared" si="1"/>
        <v>Sunflower seed</v>
      </c>
      <c r="X57" t="str">
        <f t="shared" si="1"/>
        <v>Tame hay</v>
      </c>
      <c r="Y57" t="str">
        <f t="shared" si="1"/>
        <v>Triticale</v>
      </c>
      <c r="Z57" t="str">
        <f t="shared" si="1"/>
        <v>Wheat, all</v>
      </c>
      <c r="AA57" s="62" t="s">
        <v>26</v>
      </c>
    </row>
    <row r="58" spans="1:34" x14ac:dyDescent="0.2">
      <c r="A58" s="7">
        <f t="shared" ref="A58:A98" si="2">A8</f>
        <v>1969</v>
      </c>
      <c r="B58" s="7">
        <f>IF(ISNUMBER(B8),B$55*B8/1000,"")</f>
        <v>89607</v>
      </c>
      <c r="C58" s="7">
        <f t="shared" ref="C58:Y58" si="3">IF(ISNUMBER(C8),C$55*C8/1000,"")</f>
        <v>0</v>
      </c>
      <c r="D58" s="7">
        <f t="shared" si="3"/>
        <v>22.11</v>
      </c>
      <c r="E58" s="7">
        <f t="shared" si="3"/>
        <v>0</v>
      </c>
      <c r="F58" s="7">
        <f>IF(ISNUMBER(F8),(36.876-2.29*AG58)*F8/1000,"")</f>
        <v>9298.3952564506344</v>
      </c>
      <c r="G58" s="7" t="str">
        <f t="shared" si="3"/>
        <v/>
      </c>
      <c r="H58" s="7">
        <f t="shared" si="3"/>
        <v>0</v>
      </c>
      <c r="I58" s="7" t="str">
        <f t="shared" si="3"/>
        <v/>
      </c>
      <c r="J58" s="7">
        <f t="shared" si="3"/>
        <v>0</v>
      </c>
      <c r="K58" s="7">
        <f t="shared" si="3"/>
        <v>0</v>
      </c>
      <c r="L58" s="7">
        <f t="shared" si="3"/>
        <v>0</v>
      </c>
      <c r="M58" s="7">
        <f t="shared" si="3"/>
        <v>7200</v>
      </c>
      <c r="N58" s="7">
        <f t="shared" si="3"/>
        <v>0</v>
      </c>
      <c r="O58" s="7">
        <f t="shared" si="3"/>
        <v>7348.5</v>
      </c>
      <c r="P58" s="7">
        <f t="shared" si="3"/>
        <v>947.22559999999987</v>
      </c>
      <c r="Q58" s="7">
        <f t="shared" si="3"/>
        <v>36264</v>
      </c>
      <c r="R58" s="7">
        <f t="shared" si="3"/>
        <v>379.05200000000002</v>
      </c>
      <c r="S58" s="7">
        <f t="shared" si="3"/>
        <v>2235</v>
      </c>
      <c r="T58" s="7">
        <f t="shared" si="3"/>
        <v>0</v>
      </c>
      <c r="U58" s="7" t="str">
        <f t="shared" si="3"/>
        <v/>
      </c>
      <c r="V58" s="7">
        <f t="shared" si="3"/>
        <v>993.89</v>
      </c>
      <c r="W58" s="7">
        <f t="shared" si="3"/>
        <v>0</v>
      </c>
      <c r="X58" s="7">
        <f t="shared" si="3"/>
        <v>70765.5</v>
      </c>
      <c r="Y58" s="7">
        <f t="shared" si="3"/>
        <v>0</v>
      </c>
      <c r="Z58" s="7">
        <f>IF(ISNUMBER(Z8),(25.338-0.7863*AH58)*Z8/1000,"")</f>
        <v>91214.081571828356</v>
      </c>
      <c r="AA58" s="7">
        <f>AA$55*AA8/1000</f>
        <v>653.06122448979602</v>
      </c>
      <c r="AB58" s="7">
        <f>SUM(B58:AA58)</f>
        <v>316927.81565276883</v>
      </c>
      <c r="AC58" s="7">
        <f>SUM(U58,R58,C58)</f>
        <v>379.05200000000002</v>
      </c>
      <c r="AD58" s="7">
        <f>2205*AB58/area!H8/2.47</f>
        <v>41.260056722337261</v>
      </c>
      <c r="AE58" s="7">
        <f>2205*AC58/area!H8/2.47</f>
        <v>4.9347852249896858E-2</v>
      </c>
      <c r="AG58">
        <f>CANSIM!NI10/CANSIM!MM10</f>
        <v>0.80375529981829197</v>
      </c>
      <c r="AH58">
        <f>CANSIM!NZ10/CANSIM!ND10</f>
        <v>1.7770522388059702</v>
      </c>
    </row>
    <row r="59" spans="1:34" x14ac:dyDescent="0.2">
      <c r="A59" s="7">
        <f t="shared" si="2"/>
        <v>1970</v>
      </c>
      <c r="B59" s="7">
        <f t="shared" ref="B59:Y69" si="4">IF(ISNUMBER(B9),B$55*B9/1000,"")</f>
        <v>86415</v>
      </c>
      <c r="C59" s="7">
        <f t="shared" si="4"/>
        <v>0</v>
      </c>
      <c r="D59" s="7">
        <f t="shared" si="4"/>
        <v>52.594999999999999</v>
      </c>
      <c r="E59" s="7">
        <f t="shared" si="4"/>
        <v>0</v>
      </c>
      <c r="F59" s="7">
        <f t="shared" ref="F59:F102" si="5">IF(ISNUMBER(F9),(36.876-2.29*AG59)*F9/1000,"")</f>
        <v>20020.26684277437</v>
      </c>
      <c r="G59" s="7" t="str">
        <f t="shared" si="4"/>
        <v/>
      </c>
      <c r="H59" s="7">
        <f t="shared" si="4"/>
        <v>0</v>
      </c>
      <c r="I59" s="7" t="str">
        <f t="shared" si="4"/>
        <v/>
      </c>
      <c r="J59" s="7">
        <f t="shared" si="4"/>
        <v>0</v>
      </c>
      <c r="K59" s="7">
        <f t="shared" si="4"/>
        <v>0</v>
      </c>
      <c r="L59" s="7">
        <f t="shared" si="4"/>
        <v>0</v>
      </c>
      <c r="M59" s="7">
        <f t="shared" si="4"/>
        <v>12118.5</v>
      </c>
      <c r="N59" s="7">
        <f t="shared" si="4"/>
        <v>0</v>
      </c>
      <c r="O59" s="7">
        <f t="shared" si="4"/>
        <v>9643.5</v>
      </c>
      <c r="P59" s="7">
        <f t="shared" si="4"/>
        <v>922.1887999999999</v>
      </c>
      <c r="Q59" s="7">
        <f t="shared" si="4"/>
        <v>43296</v>
      </c>
      <c r="R59" s="7">
        <f t="shared" si="4"/>
        <v>469.39600000000002</v>
      </c>
      <c r="S59" s="7">
        <f t="shared" si="4"/>
        <v>3305</v>
      </c>
      <c r="T59" s="7">
        <f t="shared" si="4"/>
        <v>0</v>
      </c>
      <c r="U59" s="7" t="str">
        <f t="shared" si="4"/>
        <v/>
      </c>
      <c r="V59" s="7">
        <f t="shared" si="4"/>
        <v>902.31</v>
      </c>
      <c r="W59" s="7">
        <f t="shared" si="4"/>
        <v>17.55</v>
      </c>
      <c r="X59" s="7">
        <f t="shared" si="4"/>
        <v>109687.5</v>
      </c>
      <c r="Y59" s="7">
        <f t="shared" si="4"/>
        <v>0</v>
      </c>
      <c r="Z59" s="7">
        <f t="shared" ref="Z59:Z102" si="6">IF(ISNUMBER(Z9),(25.338-0.7863*AH59)*Z9/1000,"")</f>
        <v>46768.730811501897</v>
      </c>
      <c r="AA59" s="7">
        <f t="shared" ref="AA59:AA102" si="7">AA$55*AA9/1000</f>
        <v>827.21088435374156</v>
      </c>
      <c r="AB59" s="7">
        <f t="shared" ref="AB59:AB102" si="8">SUM(B59:AA59)</f>
        <v>334445.74833863002</v>
      </c>
      <c r="AC59" s="7">
        <f t="shared" ref="AC59:AC102" si="9">SUM(U59,R59,C59)</f>
        <v>469.39600000000002</v>
      </c>
      <c r="AD59" s="7">
        <f>2205*AB59/area!H9/2.47</f>
        <v>47.660795841660899</v>
      </c>
      <c r="AE59" s="7">
        <f>2205*AC59/area!H9/2.47</f>
        <v>6.6892125362707791E-2</v>
      </c>
      <c r="AG59">
        <f>CANSIM!NI11/CANSIM!MM11</f>
        <v>0.98551465576005448</v>
      </c>
      <c r="AH59">
        <f>CANSIM!NZ11/CANSIM!ND11</f>
        <v>1.8621673003802282</v>
      </c>
    </row>
    <row r="60" spans="1:34" x14ac:dyDescent="0.2">
      <c r="A60" s="7">
        <f t="shared" si="2"/>
        <v>1971</v>
      </c>
      <c r="B60" s="7">
        <f t="shared" si="4"/>
        <v>102417</v>
      </c>
      <c r="C60" s="7">
        <f t="shared" si="4"/>
        <v>0</v>
      </c>
      <c r="D60" s="7">
        <f t="shared" si="4"/>
        <v>19.094999999999999</v>
      </c>
      <c r="E60" s="7">
        <f t="shared" si="4"/>
        <v>0</v>
      </c>
      <c r="F60" s="7">
        <f t="shared" si="5"/>
        <v>25261.837100435052</v>
      </c>
      <c r="G60" s="7" t="str">
        <f t="shared" si="4"/>
        <v/>
      </c>
      <c r="H60" s="7">
        <f t="shared" si="4"/>
        <v>0</v>
      </c>
      <c r="I60" s="7" t="str">
        <f t="shared" si="4"/>
        <v/>
      </c>
      <c r="J60" s="7">
        <f t="shared" si="4"/>
        <v>0</v>
      </c>
      <c r="K60" s="7">
        <f t="shared" si="4"/>
        <v>0</v>
      </c>
      <c r="L60" s="7">
        <f t="shared" si="4"/>
        <v>0</v>
      </c>
      <c r="M60" s="7">
        <f t="shared" si="4"/>
        <v>4000.5</v>
      </c>
      <c r="N60" s="7">
        <f t="shared" si="4"/>
        <v>0</v>
      </c>
      <c r="O60" s="7">
        <f t="shared" si="4"/>
        <v>8266.5</v>
      </c>
      <c r="P60" s="7">
        <f t="shared" si="4"/>
        <v>625.91999999999985</v>
      </c>
      <c r="Q60" s="7">
        <f t="shared" si="4"/>
        <v>37392</v>
      </c>
      <c r="R60" s="7">
        <f t="shared" si="4"/>
        <v>459.57600000000002</v>
      </c>
      <c r="S60" s="7">
        <f t="shared" si="4"/>
        <v>3805</v>
      </c>
      <c r="T60" s="7">
        <f t="shared" si="4"/>
        <v>0</v>
      </c>
      <c r="U60" s="7" t="str">
        <f t="shared" si="4"/>
        <v/>
      </c>
      <c r="V60" s="7">
        <f t="shared" si="4"/>
        <v>1179.52</v>
      </c>
      <c r="W60" s="7">
        <f t="shared" si="4"/>
        <v>83.7</v>
      </c>
      <c r="X60" s="7">
        <f t="shared" si="4"/>
        <v>87574.5</v>
      </c>
      <c r="Y60" s="7">
        <f t="shared" si="4"/>
        <v>0</v>
      </c>
      <c r="Z60" s="7">
        <f t="shared" si="6"/>
        <v>59298.93349985643</v>
      </c>
      <c r="AA60" s="7">
        <f t="shared" si="7"/>
        <v>580.49886621315193</v>
      </c>
      <c r="AB60" s="7">
        <f t="shared" si="8"/>
        <v>330964.58046650462</v>
      </c>
      <c r="AC60" s="7">
        <f t="shared" si="9"/>
        <v>459.57600000000002</v>
      </c>
      <c r="AD60" s="7">
        <f>2205*AB60/area!H10/2.47</f>
        <v>42.640145576751507</v>
      </c>
      <c r="AE60" s="7">
        <f>2205*AC60/area!H10/2.47</f>
        <v>5.9209923659986362E-2</v>
      </c>
      <c r="AG60">
        <f>CANSIM!NI12/CANSIM!MM12</f>
        <v>0.90205096333126167</v>
      </c>
      <c r="AH60">
        <f>CANSIM!NZ12/CANSIM!ND12</f>
        <v>1.7781765972720747</v>
      </c>
    </row>
    <row r="61" spans="1:34" x14ac:dyDescent="0.2">
      <c r="A61" s="7">
        <f t="shared" si="2"/>
        <v>1972</v>
      </c>
      <c r="B61" s="7">
        <f t="shared" si="4"/>
        <v>105168</v>
      </c>
      <c r="C61" s="7">
        <f t="shared" si="4"/>
        <v>0</v>
      </c>
      <c r="D61" s="7">
        <f t="shared" si="4"/>
        <v>0</v>
      </c>
      <c r="E61" s="7">
        <f t="shared" si="4"/>
        <v>0</v>
      </c>
      <c r="F61" s="7">
        <f t="shared" si="5"/>
        <v>18782.039983615283</v>
      </c>
      <c r="G61" s="7" t="str">
        <f t="shared" si="4"/>
        <v/>
      </c>
      <c r="H61" s="7">
        <f t="shared" si="4"/>
        <v>0</v>
      </c>
      <c r="I61" s="7" t="str">
        <f t="shared" si="4"/>
        <v/>
      </c>
      <c r="J61" s="7">
        <f t="shared" si="4"/>
        <v>0</v>
      </c>
      <c r="K61" s="7">
        <f t="shared" si="4"/>
        <v>0</v>
      </c>
      <c r="L61" s="7">
        <f t="shared" si="4"/>
        <v>0</v>
      </c>
      <c r="M61" s="7">
        <f t="shared" si="4"/>
        <v>3087</v>
      </c>
      <c r="N61" s="7">
        <f t="shared" si="4"/>
        <v>0</v>
      </c>
      <c r="O61" s="7">
        <f t="shared" si="4"/>
        <v>10104.75</v>
      </c>
      <c r="P61" s="7">
        <f t="shared" si="4"/>
        <v>454.83519999999993</v>
      </c>
      <c r="Q61" s="7">
        <f t="shared" si="4"/>
        <v>38496</v>
      </c>
      <c r="R61" s="7">
        <f t="shared" si="4"/>
        <v>428.15199999999999</v>
      </c>
      <c r="S61" s="7">
        <f t="shared" si="4"/>
        <v>3217.5</v>
      </c>
      <c r="T61" s="7">
        <f t="shared" si="4"/>
        <v>0</v>
      </c>
      <c r="U61" s="7" t="str">
        <f t="shared" si="4"/>
        <v/>
      </c>
      <c r="V61" s="7">
        <f t="shared" si="4"/>
        <v>1132.78</v>
      </c>
      <c r="W61" s="7">
        <f t="shared" si="4"/>
        <v>36.450000000000003</v>
      </c>
      <c r="X61" s="7">
        <f t="shared" si="4"/>
        <v>97305</v>
      </c>
      <c r="Y61" s="7">
        <f t="shared" si="4"/>
        <v>0</v>
      </c>
      <c r="Z61" s="7">
        <f t="shared" si="6"/>
        <v>76701.029113620694</v>
      </c>
      <c r="AA61" s="7">
        <f t="shared" si="7"/>
        <v>595.01133786848084</v>
      </c>
      <c r="AB61" s="7">
        <f t="shared" si="8"/>
        <v>355508.54763510445</v>
      </c>
      <c r="AC61" s="7">
        <f t="shared" si="9"/>
        <v>428.15199999999999</v>
      </c>
      <c r="AD61" s="7">
        <f>2205*AB61/area!H11/2.47</f>
        <v>47.049332466885247</v>
      </c>
      <c r="AE61" s="7">
        <f>2205*AC61/area!H11/2.47</f>
        <v>5.6663238980791016E-2</v>
      </c>
      <c r="AG61">
        <f>CANSIM!NI13/CANSIM!MM13</f>
        <v>1.0345941836152823</v>
      </c>
      <c r="AH61">
        <f>CANSIM!NZ13/CANSIM!ND13</f>
        <v>1.8454022988505747</v>
      </c>
    </row>
    <row r="62" spans="1:34" x14ac:dyDescent="0.2">
      <c r="A62" s="7">
        <f t="shared" si="2"/>
        <v>1973</v>
      </c>
      <c r="B62" s="7">
        <f t="shared" si="4"/>
        <v>90069</v>
      </c>
      <c r="C62" s="7">
        <f t="shared" si="4"/>
        <v>0</v>
      </c>
      <c r="D62" s="7">
        <f t="shared" si="4"/>
        <v>0</v>
      </c>
      <c r="E62" s="7">
        <f t="shared" si="4"/>
        <v>0</v>
      </c>
      <c r="F62" s="7">
        <f t="shared" si="5"/>
        <v>16945.846684964836</v>
      </c>
      <c r="G62" s="7" t="str">
        <f t="shared" si="4"/>
        <v/>
      </c>
      <c r="H62" s="7">
        <f t="shared" si="4"/>
        <v>0</v>
      </c>
      <c r="I62" s="7" t="str">
        <f t="shared" si="4"/>
        <v/>
      </c>
      <c r="J62" s="7">
        <f t="shared" si="4"/>
        <v>0</v>
      </c>
      <c r="K62" s="7">
        <f t="shared" si="4"/>
        <v>0</v>
      </c>
      <c r="L62" s="7">
        <f t="shared" si="4"/>
        <v>0</v>
      </c>
      <c r="M62" s="7">
        <f t="shared" si="4"/>
        <v>3316.5</v>
      </c>
      <c r="N62" s="7">
        <f t="shared" si="4"/>
        <v>0</v>
      </c>
      <c r="O62" s="7">
        <f t="shared" si="4"/>
        <v>8633.25</v>
      </c>
      <c r="P62" s="7">
        <f t="shared" si="4"/>
        <v>947.22559999999987</v>
      </c>
      <c r="Q62" s="7">
        <f t="shared" si="4"/>
        <v>41088</v>
      </c>
      <c r="R62" s="7">
        <f t="shared" si="4"/>
        <v>642.22799999999995</v>
      </c>
      <c r="S62" s="7">
        <f t="shared" si="4"/>
        <v>3680</v>
      </c>
      <c r="T62" s="7">
        <f t="shared" si="4"/>
        <v>0</v>
      </c>
      <c r="U62" s="7" t="str">
        <f t="shared" si="4"/>
        <v/>
      </c>
      <c r="V62" s="7">
        <f t="shared" si="4"/>
        <v>999.97</v>
      </c>
      <c r="W62" s="7">
        <f t="shared" si="4"/>
        <v>17.55</v>
      </c>
      <c r="X62" s="7">
        <f t="shared" si="4"/>
        <v>100834.5</v>
      </c>
      <c r="Y62" s="7">
        <f t="shared" si="4"/>
        <v>0</v>
      </c>
      <c r="Z62" s="7">
        <f t="shared" si="6"/>
        <v>82630.421965930611</v>
      </c>
      <c r="AA62" s="7">
        <f t="shared" si="7"/>
        <v>653.06122448979602</v>
      </c>
      <c r="AB62" s="7">
        <f t="shared" si="8"/>
        <v>350457.5534753853</v>
      </c>
      <c r="AC62" s="7">
        <f t="shared" si="9"/>
        <v>642.22799999999995</v>
      </c>
      <c r="AD62" s="7">
        <f>2205*AB62/area!H12/2.47</f>
        <v>44.857980444656782</v>
      </c>
      <c r="AE62" s="7">
        <f>2205*AC62/area!H12/2.47</f>
        <v>8.2204109397329514E-2</v>
      </c>
      <c r="AG62">
        <f>CANSIM!NI14/CANSIM!MM14</f>
        <v>0.92681999619844135</v>
      </c>
      <c r="AH62">
        <f>CANSIM!NZ14/CANSIM!ND14</f>
        <v>1.8170347003154574</v>
      </c>
    </row>
    <row r="63" spans="1:34" x14ac:dyDescent="0.2">
      <c r="A63" s="7">
        <f t="shared" si="2"/>
        <v>1974</v>
      </c>
      <c r="B63" s="7">
        <f t="shared" si="4"/>
        <v>87780</v>
      </c>
      <c r="C63" s="7">
        <f t="shared" si="4"/>
        <v>0</v>
      </c>
      <c r="D63" s="7">
        <f t="shared" si="4"/>
        <v>0</v>
      </c>
      <c r="E63" s="7">
        <f t="shared" si="4"/>
        <v>0</v>
      </c>
      <c r="F63" s="7">
        <f t="shared" si="5"/>
        <v>14754.106754920498</v>
      </c>
      <c r="G63" s="7" t="str">
        <f t="shared" si="4"/>
        <v/>
      </c>
      <c r="H63" s="7">
        <f t="shared" si="4"/>
        <v>0</v>
      </c>
      <c r="I63" s="7" t="str">
        <f t="shared" si="4"/>
        <v/>
      </c>
      <c r="J63" s="7">
        <f t="shared" si="4"/>
        <v>0</v>
      </c>
      <c r="K63" s="7">
        <f t="shared" si="4"/>
        <v>0</v>
      </c>
      <c r="L63" s="7">
        <f t="shared" si="4"/>
        <v>0</v>
      </c>
      <c r="M63" s="7">
        <f t="shared" si="4"/>
        <v>2857.5</v>
      </c>
      <c r="N63" s="7">
        <f t="shared" si="4"/>
        <v>0</v>
      </c>
      <c r="O63" s="7">
        <f t="shared" si="4"/>
        <v>6705</v>
      </c>
      <c r="P63" s="7">
        <f t="shared" si="4"/>
        <v>1514.7264</v>
      </c>
      <c r="Q63" s="7">
        <f t="shared" si="4"/>
        <v>29616</v>
      </c>
      <c r="R63" s="7">
        <f t="shared" si="4"/>
        <v>695.25599999999997</v>
      </c>
      <c r="S63" s="7">
        <f t="shared" si="4"/>
        <v>5255</v>
      </c>
      <c r="T63" s="7">
        <f t="shared" si="4"/>
        <v>0</v>
      </c>
      <c r="U63" s="7" t="str">
        <f t="shared" si="4"/>
        <v/>
      </c>
      <c r="V63" s="7">
        <f t="shared" si="4"/>
        <v>904.97</v>
      </c>
      <c r="W63" s="7">
        <f t="shared" si="4"/>
        <v>0</v>
      </c>
      <c r="X63" s="7">
        <f t="shared" si="4"/>
        <v>107913</v>
      </c>
      <c r="Y63" s="7">
        <f t="shared" si="4"/>
        <v>0</v>
      </c>
      <c r="Z63" s="7">
        <f t="shared" si="6"/>
        <v>66773.954947764709</v>
      </c>
      <c r="AA63" s="7">
        <f t="shared" si="7"/>
        <v>580.49886621315193</v>
      </c>
      <c r="AB63" s="7">
        <f t="shared" si="8"/>
        <v>325350.01296889834</v>
      </c>
      <c r="AC63" s="7">
        <f t="shared" si="9"/>
        <v>695.25599999999997</v>
      </c>
      <c r="AD63" s="7">
        <f>2205*AB63/area!H13/2.47</f>
        <v>42.903481375895353</v>
      </c>
      <c r="AE63" s="7">
        <f>2205*AC63/area!H13/2.47</f>
        <v>9.1682500871241621E-2</v>
      </c>
      <c r="AG63">
        <f>CANSIM!NI15/CANSIM!MM15</f>
        <v>0.91125913192952301</v>
      </c>
      <c r="AH63">
        <f>CANSIM!NZ15/CANSIM!ND15</f>
        <v>1.6329411764705883</v>
      </c>
    </row>
    <row r="64" spans="1:34" x14ac:dyDescent="0.2">
      <c r="A64" s="7">
        <f t="shared" si="2"/>
        <v>1975</v>
      </c>
      <c r="B64" s="7">
        <f t="shared" si="4"/>
        <v>104244</v>
      </c>
      <c r="C64" s="7">
        <f t="shared" si="4"/>
        <v>0</v>
      </c>
      <c r="D64" s="7">
        <f t="shared" si="4"/>
        <v>0</v>
      </c>
      <c r="E64" s="7">
        <f t="shared" si="4"/>
        <v>0</v>
      </c>
      <c r="F64" s="7">
        <f t="shared" si="5"/>
        <v>23914.617632994181</v>
      </c>
      <c r="G64" s="7" t="str">
        <f t="shared" si="4"/>
        <v/>
      </c>
      <c r="H64" s="7">
        <f t="shared" si="4"/>
        <v>0</v>
      </c>
      <c r="I64" s="7" t="str">
        <f t="shared" si="4"/>
        <v/>
      </c>
      <c r="J64" s="7">
        <f t="shared" si="4"/>
        <v>0</v>
      </c>
      <c r="K64" s="7">
        <f t="shared" si="4"/>
        <v>0</v>
      </c>
      <c r="L64" s="7">
        <f t="shared" si="4"/>
        <v>0</v>
      </c>
      <c r="M64" s="7">
        <f t="shared" si="4"/>
        <v>3658.5</v>
      </c>
      <c r="N64" s="7">
        <f t="shared" si="4"/>
        <v>0</v>
      </c>
      <c r="O64" s="7">
        <f t="shared" si="4"/>
        <v>8725.5</v>
      </c>
      <c r="P64" s="7">
        <f t="shared" si="4"/>
        <v>872.11519999999985</v>
      </c>
      <c r="Q64" s="7">
        <f t="shared" si="4"/>
        <v>34800</v>
      </c>
      <c r="R64" s="7">
        <f t="shared" si="4"/>
        <v>695.25599999999997</v>
      </c>
      <c r="S64" s="7">
        <f t="shared" si="4"/>
        <v>5400</v>
      </c>
      <c r="T64" s="7">
        <f t="shared" si="4"/>
        <v>0</v>
      </c>
      <c r="U64" s="7" t="str">
        <f t="shared" si="4"/>
        <v/>
      </c>
      <c r="V64" s="7">
        <f t="shared" si="4"/>
        <v>841.13</v>
      </c>
      <c r="W64" s="7">
        <f t="shared" si="4"/>
        <v>0</v>
      </c>
      <c r="X64" s="7">
        <f t="shared" si="4"/>
        <v>102609</v>
      </c>
      <c r="Y64" s="7">
        <f t="shared" si="4"/>
        <v>0</v>
      </c>
      <c r="Z64" s="7">
        <f t="shared" si="6"/>
        <v>87263.314241186163</v>
      </c>
      <c r="AA64" s="7">
        <f t="shared" si="7"/>
        <v>493.42403628117916</v>
      </c>
      <c r="AB64" s="7">
        <f t="shared" si="8"/>
        <v>373516.85711046157</v>
      </c>
      <c r="AC64" s="7">
        <f t="shared" si="9"/>
        <v>695.25599999999997</v>
      </c>
      <c r="AD64" s="7">
        <f>2205*AB64/area!H14/2.47</f>
        <v>46.669453248933458</v>
      </c>
      <c r="AE64" s="7">
        <f>2205*AC64/area!H14/2.47</f>
        <v>8.6869485996035611E-2</v>
      </c>
      <c r="AG64">
        <f>CANSIM!NI16/CANSIM!MM16</f>
        <v>1.0053779069767441</v>
      </c>
      <c r="AH64">
        <f>CANSIM!NZ16/CANSIM!ND16</f>
        <v>2.0175727622185611</v>
      </c>
    </row>
    <row r="65" spans="1:34" x14ac:dyDescent="0.2">
      <c r="A65" s="7">
        <f t="shared" si="2"/>
        <v>1976</v>
      </c>
      <c r="B65" s="7">
        <f t="shared" si="4"/>
        <v>115227</v>
      </c>
      <c r="C65" s="7">
        <f t="shared" si="4"/>
        <v>0</v>
      </c>
      <c r="D65" s="7">
        <f t="shared" si="4"/>
        <v>0</v>
      </c>
      <c r="E65" s="7">
        <f t="shared" si="4"/>
        <v>0</v>
      </c>
      <c r="F65" s="7">
        <f t="shared" si="5"/>
        <v>11528.9589261944</v>
      </c>
      <c r="G65" s="7" t="str">
        <f t="shared" si="4"/>
        <v/>
      </c>
      <c r="H65" s="7">
        <f t="shared" si="4"/>
        <v>0</v>
      </c>
      <c r="I65" s="7" t="str">
        <f t="shared" si="4"/>
        <v/>
      </c>
      <c r="J65" s="7">
        <f t="shared" si="4"/>
        <v>0</v>
      </c>
      <c r="K65" s="7">
        <f t="shared" si="4"/>
        <v>0</v>
      </c>
      <c r="L65" s="7">
        <f t="shared" si="4"/>
        <v>0</v>
      </c>
      <c r="M65" s="7">
        <f t="shared" si="4"/>
        <v>1372.5</v>
      </c>
      <c r="N65" s="7">
        <f t="shared" si="4"/>
        <v>0</v>
      </c>
      <c r="O65" s="7">
        <f t="shared" si="4"/>
        <v>6201</v>
      </c>
      <c r="P65" s="7">
        <f t="shared" si="4"/>
        <v>404.76159999999993</v>
      </c>
      <c r="Q65" s="7">
        <f t="shared" si="4"/>
        <v>39240</v>
      </c>
      <c r="R65" s="7">
        <f t="shared" si="4"/>
        <v>214.07599999999999</v>
      </c>
      <c r="S65" s="7">
        <f t="shared" si="4"/>
        <v>3292.5</v>
      </c>
      <c r="T65" s="7">
        <f t="shared" si="4"/>
        <v>0</v>
      </c>
      <c r="U65" s="7" t="str">
        <f t="shared" si="4"/>
        <v/>
      </c>
      <c r="V65" s="7">
        <f t="shared" si="4"/>
        <v>1334.18</v>
      </c>
      <c r="W65" s="7">
        <f t="shared" si="4"/>
        <v>0</v>
      </c>
      <c r="X65" s="7">
        <f t="shared" si="4"/>
        <v>109687.5</v>
      </c>
      <c r="Y65" s="7">
        <f t="shared" si="4"/>
        <v>0</v>
      </c>
      <c r="Z65" s="7">
        <f t="shared" si="6"/>
        <v>116986.45912943514</v>
      </c>
      <c r="AA65" s="7">
        <f t="shared" si="7"/>
        <v>522.44897959183663</v>
      </c>
      <c r="AB65" s="7">
        <f t="shared" si="8"/>
        <v>406011.38463522133</v>
      </c>
      <c r="AC65" s="7">
        <f t="shared" si="9"/>
        <v>214.07599999999999</v>
      </c>
      <c r="AD65" s="7">
        <f>2205*AB65/area!H15/2.47</f>
        <v>49.429090000110286</v>
      </c>
      <c r="AE65" s="7">
        <f>2205*AC65/area!H15/2.47</f>
        <v>2.6062278722481073E-2</v>
      </c>
      <c r="AG65">
        <f>CANSIM!NI17/CANSIM!MM17</f>
        <v>1.1060955518945634</v>
      </c>
      <c r="AH65">
        <f>CANSIM!NZ17/CANSIM!ND17</f>
        <v>2.1857899382171229</v>
      </c>
    </row>
    <row r="66" spans="1:34" x14ac:dyDescent="0.2">
      <c r="A66" s="7">
        <f t="shared" si="2"/>
        <v>1977</v>
      </c>
      <c r="B66" s="7">
        <f t="shared" si="4"/>
        <v>114303</v>
      </c>
      <c r="C66" s="7">
        <f t="shared" si="4"/>
        <v>0</v>
      </c>
      <c r="D66" s="7">
        <f t="shared" si="4"/>
        <v>0</v>
      </c>
      <c r="E66" s="7">
        <f t="shared" si="4"/>
        <v>0</v>
      </c>
      <c r="F66" s="7">
        <f t="shared" si="5"/>
        <v>27322.621843743022</v>
      </c>
      <c r="G66" s="7" t="str">
        <f t="shared" si="4"/>
        <v/>
      </c>
      <c r="H66" s="7">
        <f t="shared" si="4"/>
        <v>0</v>
      </c>
      <c r="I66" s="7" t="str">
        <f t="shared" si="4"/>
        <v/>
      </c>
      <c r="J66" s="7">
        <f t="shared" si="4"/>
        <v>0</v>
      </c>
      <c r="K66" s="7">
        <f t="shared" si="4"/>
        <v>0</v>
      </c>
      <c r="L66" s="7">
        <f t="shared" si="4"/>
        <v>0</v>
      </c>
      <c r="M66" s="7">
        <f t="shared" si="4"/>
        <v>2286</v>
      </c>
      <c r="N66" s="7">
        <f t="shared" si="4"/>
        <v>0</v>
      </c>
      <c r="O66" s="7">
        <f t="shared" si="4"/>
        <v>5971.5</v>
      </c>
      <c r="P66" s="7">
        <f t="shared" si="4"/>
        <v>642.61119999999994</v>
      </c>
      <c r="Q66" s="7">
        <f t="shared" si="4"/>
        <v>33312</v>
      </c>
      <c r="R66" s="7">
        <f t="shared" si="4"/>
        <v>214.07599999999999</v>
      </c>
      <c r="S66" s="7">
        <f t="shared" si="4"/>
        <v>3167.5</v>
      </c>
      <c r="T66" s="7">
        <f t="shared" si="4"/>
        <v>0</v>
      </c>
      <c r="U66" s="7" t="str">
        <f t="shared" si="4"/>
        <v/>
      </c>
      <c r="V66" s="7">
        <f t="shared" si="4"/>
        <v>1032.46</v>
      </c>
      <c r="W66" s="7">
        <f t="shared" si="4"/>
        <v>0</v>
      </c>
      <c r="X66" s="7">
        <f t="shared" si="4"/>
        <v>113217</v>
      </c>
      <c r="Y66" s="7">
        <f t="shared" si="4"/>
        <v>0</v>
      </c>
      <c r="Z66" s="7">
        <f t="shared" si="6"/>
        <v>77822.012462255399</v>
      </c>
      <c r="AA66" s="7">
        <f t="shared" si="7"/>
        <v>540.00907029478458</v>
      </c>
      <c r="AB66" s="7">
        <f t="shared" si="8"/>
        <v>379830.79057629325</v>
      </c>
      <c r="AC66" s="7">
        <f t="shared" si="9"/>
        <v>214.07599999999999</v>
      </c>
      <c r="AD66" s="7">
        <f>2205*AB66/area!H16/2.47</f>
        <v>47.197187885039334</v>
      </c>
      <c r="AE66" s="7">
        <f>2205*AC66/area!H16/2.47</f>
        <v>2.6600753399554165E-2</v>
      </c>
      <c r="AG66">
        <f>CANSIM!NI18/CANSIM!MM18</f>
        <v>1.2834369520165789</v>
      </c>
      <c r="AH66">
        <f>CANSIM!NZ18/CANSIM!ND18</f>
        <v>1.6678681771369721</v>
      </c>
    </row>
    <row r="67" spans="1:34" x14ac:dyDescent="0.2">
      <c r="A67" s="7">
        <f t="shared" si="2"/>
        <v>1978</v>
      </c>
      <c r="B67" s="7">
        <f t="shared" si="4"/>
        <v>104244</v>
      </c>
      <c r="C67" s="7">
        <f t="shared" si="4"/>
        <v>0</v>
      </c>
      <c r="D67" s="7">
        <f t="shared" si="4"/>
        <v>0</v>
      </c>
      <c r="E67" s="7">
        <f t="shared" si="4"/>
        <v>0</v>
      </c>
      <c r="F67" s="7">
        <f t="shared" si="5"/>
        <v>48058.74985657564</v>
      </c>
      <c r="G67" s="7" t="str">
        <f t="shared" si="4"/>
        <v/>
      </c>
      <c r="H67" s="7">
        <f t="shared" si="4"/>
        <v>0</v>
      </c>
      <c r="I67" s="7" t="str">
        <f t="shared" si="4"/>
        <v/>
      </c>
      <c r="J67" s="7">
        <f t="shared" si="4"/>
        <v>0</v>
      </c>
      <c r="K67" s="7">
        <f t="shared" si="4"/>
        <v>1602.3</v>
      </c>
      <c r="L67" s="7">
        <f t="shared" si="4"/>
        <v>0</v>
      </c>
      <c r="M67" s="7">
        <f t="shared" si="4"/>
        <v>2286</v>
      </c>
      <c r="N67" s="7">
        <f t="shared" si="4"/>
        <v>0</v>
      </c>
      <c r="O67" s="7">
        <f t="shared" si="4"/>
        <v>5510.25</v>
      </c>
      <c r="P67" s="7">
        <f t="shared" si="4"/>
        <v>1001.4719999999999</v>
      </c>
      <c r="Q67" s="7">
        <f t="shared" si="4"/>
        <v>28128</v>
      </c>
      <c r="R67" s="7">
        <f t="shared" si="4"/>
        <v>245.5</v>
      </c>
      <c r="S67" s="7">
        <f t="shared" si="4"/>
        <v>5580</v>
      </c>
      <c r="T67" s="7">
        <f t="shared" si="4"/>
        <v>0</v>
      </c>
      <c r="U67" s="7" t="str">
        <f t="shared" si="4"/>
        <v/>
      </c>
      <c r="V67" s="7">
        <f t="shared" si="4"/>
        <v>904.97</v>
      </c>
      <c r="W67" s="7">
        <f t="shared" si="4"/>
        <v>0</v>
      </c>
      <c r="X67" s="7">
        <f t="shared" si="4"/>
        <v>130903.5</v>
      </c>
      <c r="Y67" s="7">
        <f t="shared" si="4"/>
        <v>0</v>
      </c>
      <c r="Z67" s="7">
        <f t="shared" si="6"/>
        <v>98281.089218604655</v>
      </c>
      <c r="AA67" s="7">
        <f t="shared" si="7"/>
        <v>484.13605442176873</v>
      </c>
      <c r="AB67" s="7">
        <f t="shared" si="8"/>
        <v>427229.96712960204</v>
      </c>
      <c r="AC67" s="7">
        <f t="shared" si="9"/>
        <v>245.5</v>
      </c>
      <c r="AD67" s="7">
        <f>2205*AB67/area!H17/2.47</f>
        <v>49.895439049123375</v>
      </c>
      <c r="AE67" s="7">
        <f>2205*AC67/area!H17/2.47</f>
        <v>2.8671514708714017E-2</v>
      </c>
      <c r="AG67">
        <f>CANSIM!NI19/CANSIM!MM19</f>
        <v>1.1778354833305411</v>
      </c>
      <c r="AH67">
        <f>CANSIM!NZ19/CANSIM!ND19</f>
        <v>2.0038759689922481</v>
      </c>
    </row>
    <row r="68" spans="1:34" x14ac:dyDescent="0.2">
      <c r="A68" s="7">
        <f t="shared" si="2"/>
        <v>1979</v>
      </c>
      <c r="B68" s="7">
        <f t="shared" si="4"/>
        <v>95550</v>
      </c>
      <c r="C68" s="7">
        <f t="shared" si="4"/>
        <v>0</v>
      </c>
      <c r="D68" s="7">
        <f t="shared" si="4"/>
        <v>0</v>
      </c>
      <c r="E68" s="7">
        <f t="shared" si="4"/>
        <v>0</v>
      </c>
      <c r="F68" s="7">
        <f t="shared" si="5"/>
        <v>49755.339394012983</v>
      </c>
      <c r="G68" s="7" t="str">
        <f t="shared" si="4"/>
        <v/>
      </c>
      <c r="H68" s="7">
        <f t="shared" si="4"/>
        <v>0</v>
      </c>
      <c r="I68" s="7" t="str">
        <f t="shared" si="4"/>
        <v/>
      </c>
      <c r="J68" s="7">
        <f t="shared" si="4"/>
        <v>132</v>
      </c>
      <c r="K68" s="7">
        <f t="shared" si="4"/>
        <v>2043.3000000000002</v>
      </c>
      <c r="L68" s="7">
        <f t="shared" si="4"/>
        <v>0</v>
      </c>
      <c r="M68" s="7">
        <f t="shared" si="4"/>
        <v>5031</v>
      </c>
      <c r="N68" s="7">
        <f t="shared" si="4"/>
        <v>0</v>
      </c>
      <c r="O68" s="7">
        <f t="shared" si="4"/>
        <v>5971.5</v>
      </c>
      <c r="P68" s="7">
        <f t="shared" si="4"/>
        <v>567.50079999999991</v>
      </c>
      <c r="Q68" s="7">
        <f t="shared" si="4"/>
        <v>27024</v>
      </c>
      <c r="R68" s="7">
        <f t="shared" si="4"/>
        <v>267.10399999999998</v>
      </c>
      <c r="S68" s="7">
        <f t="shared" si="4"/>
        <v>4392.5</v>
      </c>
      <c r="T68" s="7">
        <f t="shared" si="4"/>
        <v>0</v>
      </c>
      <c r="U68" s="7" t="str">
        <f t="shared" si="4"/>
        <v/>
      </c>
      <c r="V68" s="7">
        <f t="shared" si="4"/>
        <v>949.43</v>
      </c>
      <c r="W68" s="7">
        <f t="shared" si="4"/>
        <v>0</v>
      </c>
      <c r="X68" s="7">
        <f t="shared" si="4"/>
        <v>122070</v>
      </c>
      <c r="Y68" s="7">
        <f t="shared" si="4"/>
        <v>0</v>
      </c>
      <c r="Z68" s="7">
        <f t="shared" si="6"/>
        <v>96000.871287790986</v>
      </c>
      <c r="AA68" s="7">
        <f t="shared" si="7"/>
        <v>564.97052154195012</v>
      </c>
      <c r="AB68" s="7">
        <f t="shared" si="8"/>
        <v>410319.51600334595</v>
      </c>
      <c r="AC68" s="7">
        <f t="shared" si="9"/>
        <v>267.10399999999998</v>
      </c>
      <c r="AD68" s="7">
        <f>2205*AB68/area!H18/2.47</f>
        <v>47.688754562839591</v>
      </c>
      <c r="AE68" s="7">
        <f>2205*AC68/area!H18/2.47</f>
        <v>3.104375152033674E-2</v>
      </c>
      <c r="AG68">
        <f>CANSIM!NI20/CANSIM!MM20</f>
        <v>1.0168031629483196</v>
      </c>
      <c r="AH68">
        <f>CANSIM!NZ20/CANSIM!ND20</f>
        <v>1.9135391923990499</v>
      </c>
    </row>
    <row r="69" spans="1:34" x14ac:dyDescent="0.2">
      <c r="A69" s="7">
        <f t="shared" si="2"/>
        <v>1980</v>
      </c>
      <c r="B69" s="7">
        <f t="shared" si="4"/>
        <v>127575</v>
      </c>
      <c r="C69" s="7">
        <f t="shared" si="4"/>
        <v>0</v>
      </c>
      <c r="D69" s="7">
        <f t="shared" si="4"/>
        <v>0</v>
      </c>
      <c r="E69" s="7">
        <f t="shared" si="4"/>
        <v>0</v>
      </c>
      <c r="F69" s="7">
        <f t="shared" si="5"/>
        <v>38509.69081792653</v>
      </c>
      <c r="G69" s="7" t="str">
        <f t="shared" ref="G69:Y69" si="10">IF(ISNUMBER(G19),G$55*G19/1000,"")</f>
        <v/>
      </c>
      <c r="H69" s="7">
        <f t="shared" si="10"/>
        <v>0</v>
      </c>
      <c r="I69" s="7" t="str">
        <f t="shared" si="10"/>
        <v/>
      </c>
      <c r="J69" s="7">
        <f t="shared" si="10"/>
        <v>174</v>
      </c>
      <c r="K69" s="7">
        <f t="shared" si="10"/>
        <v>2131.5</v>
      </c>
      <c r="L69" s="7">
        <f t="shared" si="10"/>
        <v>0</v>
      </c>
      <c r="M69" s="7">
        <f t="shared" si="10"/>
        <v>3771</v>
      </c>
      <c r="N69" s="7">
        <f t="shared" si="10"/>
        <v>0</v>
      </c>
      <c r="O69" s="7">
        <f t="shared" si="10"/>
        <v>4592.25</v>
      </c>
      <c r="P69" s="7">
        <f t="shared" si="10"/>
        <v>1059.8912</v>
      </c>
      <c r="Q69" s="7">
        <f t="shared" si="10"/>
        <v>30360</v>
      </c>
      <c r="R69" s="7">
        <f t="shared" si="10"/>
        <v>310.31200000000001</v>
      </c>
      <c r="S69" s="7">
        <f t="shared" si="10"/>
        <v>4582.5</v>
      </c>
      <c r="T69" s="7">
        <f t="shared" si="10"/>
        <v>0</v>
      </c>
      <c r="U69" s="7" t="str">
        <f t="shared" si="10"/>
        <v/>
      </c>
      <c r="V69" s="7">
        <f t="shared" si="10"/>
        <v>996.74</v>
      </c>
      <c r="W69" s="7">
        <f t="shared" si="10"/>
        <v>0</v>
      </c>
      <c r="X69" s="7">
        <f t="shared" si="10"/>
        <v>111442.5</v>
      </c>
      <c r="Y69" s="7">
        <f t="shared" si="10"/>
        <v>0</v>
      </c>
      <c r="Z69" s="7">
        <f t="shared" si="6"/>
        <v>127145.41542844792</v>
      </c>
      <c r="AA69" s="7">
        <f t="shared" si="7"/>
        <v>605.60544217687072</v>
      </c>
      <c r="AB69" s="7">
        <f t="shared" si="8"/>
        <v>453256.40488855127</v>
      </c>
      <c r="AC69" s="7">
        <f t="shared" si="9"/>
        <v>310.31200000000001</v>
      </c>
      <c r="AD69" s="7">
        <f>2205*AB69/area!H19/2.47</f>
        <v>51.931292934362951</v>
      </c>
      <c r="AE69" s="7">
        <f>2205*AC69/area!H19/2.47</f>
        <v>3.5553614244040174E-2</v>
      </c>
      <c r="AG69">
        <f>CANSIM!NI21/CANSIM!MM21</f>
        <v>1.2737279568684714</v>
      </c>
      <c r="AH69">
        <f>CANSIM!NZ21/CANSIM!ND21</f>
        <v>2.2186084808563193</v>
      </c>
    </row>
    <row r="70" spans="1:34" x14ac:dyDescent="0.2">
      <c r="A70" s="7">
        <f t="shared" si="2"/>
        <v>1981</v>
      </c>
      <c r="B70" s="7">
        <f t="shared" ref="B70:Y80" si="11">IF(ISNUMBER(B20),B$55*B20/1000,"")</f>
        <v>146307</v>
      </c>
      <c r="C70" s="7">
        <f t="shared" si="11"/>
        <v>0</v>
      </c>
      <c r="D70" s="7">
        <f t="shared" si="11"/>
        <v>0</v>
      </c>
      <c r="E70" s="7">
        <f t="shared" si="11"/>
        <v>0</v>
      </c>
      <c r="F70" s="7">
        <f t="shared" si="5"/>
        <v>25765.47421445126</v>
      </c>
      <c r="G70" s="7" t="str">
        <f t="shared" si="11"/>
        <v/>
      </c>
      <c r="H70" s="7">
        <f t="shared" si="11"/>
        <v>0</v>
      </c>
      <c r="I70" s="7" t="str">
        <f t="shared" si="11"/>
        <v/>
      </c>
      <c r="J70" s="7">
        <f t="shared" si="11"/>
        <v>366</v>
      </c>
      <c r="K70" s="7">
        <f t="shared" si="11"/>
        <v>2087.4</v>
      </c>
      <c r="L70" s="7">
        <f t="shared" si="11"/>
        <v>0</v>
      </c>
      <c r="M70" s="7">
        <f t="shared" si="11"/>
        <v>2515.5</v>
      </c>
      <c r="N70" s="7">
        <f t="shared" si="11"/>
        <v>107.328</v>
      </c>
      <c r="O70" s="7">
        <f t="shared" si="11"/>
        <v>3674.25</v>
      </c>
      <c r="P70" s="7">
        <f t="shared" si="11"/>
        <v>1022.3359999999999</v>
      </c>
      <c r="Q70" s="7">
        <f t="shared" si="11"/>
        <v>29976</v>
      </c>
      <c r="R70" s="7">
        <f t="shared" si="11"/>
        <v>375.12400000000002</v>
      </c>
      <c r="S70" s="7">
        <f t="shared" si="11"/>
        <v>7995</v>
      </c>
      <c r="T70" s="7">
        <f t="shared" si="11"/>
        <v>0</v>
      </c>
      <c r="U70" s="7" t="str">
        <f t="shared" si="11"/>
        <v/>
      </c>
      <c r="V70" s="7">
        <f t="shared" si="11"/>
        <v>1358.31</v>
      </c>
      <c r="W70" s="7">
        <f t="shared" si="11"/>
        <v>0</v>
      </c>
      <c r="X70" s="7">
        <f t="shared" si="11"/>
        <v>118521</v>
      </c>
      <c r="Y70" s="7">
        <f t="shared" si="11"/>
        <v>0</v>
      </c>
      <c r="Z70" s="7">
        <f t="shared" si="6"/>
        <v>146402.88380660274</v>
      </c>
      <c r="AA70" s="7">
        <f t="shared" si="7"/>
        <v>551.61904761904759</v>
      </c>
      <c r="AB70" s="7">
        <f t="shared" si="8"/>
        <v>487025.22506867308</v>
      </c>
      <c r="AC70" s="7">
        <f t="shared" si="9"/>
        <v>375.12400000000002</v>
      </c>
      <c r="AD70" s="7">
        <f>2205*AB70/area!H20/2.47</f>
        <v>53.446006380371294</v>
      </c>
      <c r="AE70" s="7">
        <f>2205*AC70/area!H20/2.47</f>
        <v>4.1165998526264021E-2</v>
      </c>
      <c r="AG70">
        <f>CANSIM!NI22/CANSIM!MM22</f>
        <v>1.2948193592365371</v>
      </c>
      <c r="AH70">
        <f>CANSIM!NZ22/CANSIM!ND22</f>
        <v>2.2947251936554776</v>
      </c>
    </row>
    <row r="71" spans="1:34" x14ac:dyDescent="0.2">
      <c r="A71" s="7">
        <f t="shared" si="2"/>
        <v>1982</v>
      </c>
      <c r="B71" s="7">
        <f t="shared" si="11"/>
        <v>138075</v>
      </c>
      <c r="C71" s="7">
        <f t="shared" si="11"/>
        <v>0</v>
      </c>
      <c r="D71" s="7">
        <f t="shared" si="11"/>
        <v>0</v>
      </c>
      <c r="E71" s="7">
        <f t="shared" si="11"/>
        <v>0</v>
      </c>
      <c r="F71" s="7">
        <f t="shared" si="5"/>
        <v>33129.085498348286</v>
      </c>
      <c r="G71" s="7" t="str">
        <f t="shared" si="11"/>
        <v/>
      </c>
      <c r="H71" s="7">
        <f t="shared" si="11"/>
        <v>0</v>
      </c>
      <c r="I71" s="7" t="str">
        <f t="shared" si="11"/>
        <v/>
      </c>
      <c r="J71" s="7">
        <f t="shared" si="11"/>
        <v>286.8</v>
      </c>
      <c r="K71" s="7">
        <f t="shared" si="11"/>
        <v>1999.2000000000003</v>
      </c>
      <c r="L71" s="7">
        <f t="shared" si="11"/>
        <v>0</v>
      </c>
      <c r="M71" s="7">
        <f t="shared" si="11"/>
        <v>3658.5</v>
      </c>
      <c r="N71" s="7">
        <f t="shared" si="11"/>
        <v>169.24799999999999</v>
      </c>
      <c r="O71" s="7">
        <f t="shared" si="11"/>
        <v>3674.25</v>
      </c>
      <c r="P71" s="7">
        <f t="shared" si="11"/>
        <v>1135.0015999999998</v>
      </c>
      <c r="Q71" s="7">
        <f t="shared" si="11"/>
        <v>32568</v>
      </c>
      <c r="R71" s="7">
        <f t="shared" si="11"/>
        <v>599.02</v>
      </c>
      <c r="S71" s="7">
        <f t="shared" si="11"/>
        <v>5705</v>
      </c>
      <c r="T71" s="7">
        <f t="shared" si="11"/>
        <v>0</v>
      </c>
      <c r="U71" s="7" t="str">
        <f t="shared" si="11"/>
        <v/>
      </c>
      <c r="V71" s="7">
        <f t="shared" si="11"/>
        <v>901.74</v>
      </c>
      <c r="W71" s="7">
        <f t="shared" si="11"/>
        <v>0</v>
      </c>
      <c r="X71" s="7">
        <f t="shared" si="11"/>
        <v>107913</v>
      </c>
      <c r="Y71" s="7">
        <f t="shared" si="11"/>
        <v>0</v>
      </c>
      <c r="Z71" s="7">
        <f t="shared" si="6"/>
        <v>141479.14529825584</v>
      </c>
      <c r="AA71" s="7">
        <f t="shared" si="7"/>
        <v>610.53968253968264</v>
      </c>
      <c r="AB71" s="7">
        <f t="shared" si="8"/>
        <v>471903.53007914376</v>
      </c>
      <c r="AC71" s="7">
        <f t="shared" si="9"/>
        <v>599.02</v>
      </c>
      <c r="AD71" s="7">
        <f>2205*AB71/area!H21/2.47</f>
        <v>50.858601100400811</v>
      </c>
      <c r="AE71" s="7">
        <f>2205*AC71/area!H21/2.47</f>
        <v>6.4558362651054343E-2</v>
      </c>
      <c r="AG71">
        <f>CANSIM!NI23/CANSIM!MM23</f>
        <v>1.2683053713096633</v>
      </c>
      <c r="AH71">
        <f>CANSIM!NZ23/CANSIM!ND23</f>
        <v>2.1758720930232558</v>
      </c>
    </row>
    <row r="72" spans="1:34" x14ac:dyDescent="0.2">
      <c r="A72" s="7">
        <f t="shared" si="2"/>
        <v>1983</v>
      </c>
      <c r="B72" s="7">
        <f t="shared" si="11"/>
        <v>106995</v>
      </c>
      <c r="C72" s="7">
        <f t="shared" si="11"/>
        <v>0</v>
      </c>
      <c r="D72" s="7">
        <f t="shared" si="11"/>
        <v>0</v>
      </c>
      <c r="E72" s="7">
        <f t="shared" si="11"/>
        <v>0</v>
      </c>
      <c r="F72" s="7">
        <f t="shared" si="5"/>
        <v>36738.417541501978</v>
      </c>
      <c r="G72" s="7" t="str">
        <f t="shared" si="11"/>
        <v/>
      </c>
      <c r="H72" s="7">
        <f t="shared" si="11"/>
        <v>0</v>
      </c>
      <c r="I72" s="7" t="str">
        <f t="shared" si="11"/>
        <v/>
      </c>
      <c r="J72" s="7">
        <f t="shared" si="11"/>
        <v>381.6</v>
      </c>
      <c r="K72" s="7">
        <f t="shared" si="11"/>
        <v>1866.9000000000003</v>
      </c>
      <c r="L72" s="7">
        <f t="shared" si="11"/>
        <v>0</v>
      </c>
      <c r="M72" s="7">
        <f t="shared" si="11"/>
        <v>1255.5</v>
      </c>
      <c r="N72" s="7">
        <f t="shared" si="11"/>
        <v>28.896000000000001</v>
      </c>
      <c r="O72" s="7">
        <f t="shared" si="11"/>
        <v>3487.5</v>
      </c>
      <c r="P72" s="7">
        <f t="shared" si="11"/>
        <v>1039.0271999999998</v>
      </c>
      <c r="Q72" s="7">
        <f t="shared" si="11"/>
        <v>25176</v>
      </c>
      <c r="R72" s="7">
        <f t="shared" si="11"/>
        <v>577.41600000000005</v>
      </c>
      <c r="S72" s="7">
        <f t="shared" si="11"/>
        <v>5260</v>
      </c>
      <c r="T72" s="7">
        <f t="shared" si="11"/>
        <v>0</v>
      </c>
      <c r="U72" s="7" t="str">
        <f t="shared" si="11"/>
        <v/>
      </c>
      <c r="V72" s="7">
        <f t="shared" si="11"/>
        <v>1083</v>
      </c>
      <c r="W72" s="7">
        <f t="shared" si="11"/>
        <v>0</v>
      </c>
      <c r="X72" s="7">
        <f t="shared" si="11"/>
        <v>127374</v>
      </c>
      <c r="Y72" s="7">
        <f t="shared" si="11"/>
        <v>0</v>
      </c>
      <c r="Z72" s="7">
        <f t="shared" si="6"/>
        <v>160713.94163056181</v>
      </c>
      <c r="AA72" s="7">
        <f t="shared" si="7"/>
        <v>631.58276643990939</v>
      </c>
      <c r="AB72" s="7">
        <f t="shared" si="8"/>
        <v>472608.78113850369</v>
      </c>
      <c r="AC72" s="7">
        <f t="shared" si="9"/>
        <v>577.41600000000005</v>
      </c>
      <c r="AD72" s="7">
        <f>2205*AB72/area!H22/2.47</f>
        <v>50.171656520045069</v>
      </c>
      <c r="AE72" s="7">
        <f>2205*AC72/area!H22/2.47</f>
        <v>6.1297881836622839E-2</v>
      </c>
      <c r="AG72">
        <f>CANSIM!NI24/CANSIM!MM24</f>
        <v>1.0533596837944663</v>
      </c>
      <c r="AH72">
        <f>CANSIM!NZ24/CANSIM!ND24</f>
        <v>2.1842696629213485</v>
      </c>
    </row>
    <row r="73" spans="1:34" x14ac:dyDescent="0.2">
      <c r="A73" s="7">
        <f t="shared" si="2"/>
        <v>1984</v>
      </c>
      <c r="B73" s="7">
        <f t="shared" si="11"/>
        <v>97398</v>
      </c>
      <c r="C73" s="7">
        <f t="shared" si="11"/>
        <v>0</v>
      </c>
      <c r="D73" s="7">
        <f t="shared" si="11"/>
        <v>0</v>
      </c>
      <c r="E73" s="7">
        <f t="shared" si="11"/>
        <v>0</v>
      </c>
      <c r="F73" s="7">
        <f t="shared" si="5"/>
        <v>46694.154377265229</v>
      </c>
      <c r="G73" s="7" t="str">
        <f t="shared" si="11"/>
        <v/>
      </c>
      <c r="H73" s="7">
        <f t="shared" si="11"/>
        <v>0</v>
      </c>
      <c r="I73" s="7" t="str">
        <f t="shared" si="11"/>
        <v/>
      </c>
      <c r="J73" s="7">
        <f t="shared" si="11"/>
        <v>411.6</v>
      </c>
      <c r="K73" s="7">
        <f t="shared" si="11"/>
        <v>1690.5000000000002</v>
      </c>
      <c r="L73" s="7">
        <f t="shared" si="11"/>
        <v>0</v>
      </c>
      <c r="M73" s="7">
        <f t="shared" si="11"/>
        <v>1372.5</v>
      </c>
      <c r="N73" s="7">
        <f t="shared" si="11"/>
        <v>16.512</v>
      </c>
      <c r="O73" s="7">
        <f t="shared" si="11"/>
        <v>2992.5</v>
      </c>
      <c r="P73" s="7">
        <f t="shared" si="11"/>
        <v>717.72159999999985</v>
      </c>
      <c r="Q73" s="7">
        <f t="shared" si="11"/>
        <v>22944</v>
      </c>
      <c r="R73" s="7">
        <f t="shared" si="11"/>
        <v>502.78399999999999</v>
      </c>
      <c r="S73" s="7">
        <f t="shared" si="11"/>
        <v>3435</v>
      </c>
      <c r="T73" s="7">
        <f t="shared" si="11"/>
        <v>0</v>
      </c>
      <c r="U73" s="7" t="str">
        <f t="shared" si="11"/>
        <v/>
      </c>
      <c r="V73" s="7">
        <f t="shared" si="11"/>
        <v>879.7</v>
      </c>
      <c r="W73" s="7">
        <f t="shared" si="11"/>
        <v>0</v>
      </c>
      <c r="X73" s="7">
        <f t="shared" si="11"/>
        <v>123825</v>
      </c>
      <c r="Y73" s="7">
        <f t="shared" si="11"/>
        <v>0</v>
      </c>
      <c r="Z73" s="7">
        <f t="shared" si="6"/>
        <v>117378.70631526744</v>
      </c>
      <c r="AA73" s="7">
        <f t="shared" si="7"/>
        <v>668.44444444444446</v>
      </c>
      <c r="AB73" s="7">
        <f t="shared" si="8"/>
        <v>420927.12273697706</v>
      </c>
      <c r="AC73" s="7">
        <f t="shared" si="9"/>
        <v>502.78399999999999</v>
      </c>
      <c r="AD73" s="7">
        <f>2205*AB73/area!H23/2.47</f>
        <v>43.954618292636773</v>
      </c>
      <c r="AE73" s="7">
        <f>2205*AC73/area!H23/2.47</f>
        <v>5.250238725399127E-2</v>
      </c>
      <c r="AG73">
        <f>CANSIM!NI25/CANSIM!MM25</f>
        <v>1.1210873146622735</v>
      </c>
      <c r="AH73">
        <f>CANSIM!NZ25/CANSIM!ND25</f>
        <v>1.6530128639133379</v>
      </c>
    </row>
    <row r="74" spans="1:34" x14ac:dyDescent="0.2">
      <c r="A74" s="7">
        <f t="shared" si="2"/>
        <v>1985</v>
      </c>
      <c r="B74" s="7">
        <f t="shared" si="11"/>
        <v>100128</v>
      </c>
      <c r="C74" s="7">
        <f t="shared" si="11"/>
        <v>0</v>
      </c>
      <c r="D74" s="7">
        <f t="shared" si="11"/>
        <v>0</v>
      </c>
      <c r="E74" s="7">
        <f t="shared" si="11"/>
        <v>0</v>
      </c>
      <c r="F74" s="7">
        <f t="shared" si="5"/>
        <v>42841.414709620476</v>
      </c>
      <c r="G74" s="7" t="str">
        <f t="shared" si="11"/>
        <v/>
      </c>
      <c r="H74" s="7">
        <f t="shared" si="11"/>
        <v>0</v>
      </c>
      <c r="I74" s="7" t="str">
        <f t="shared" si="11"/>
        <v/>
      </c>
      <c r="J74" s="7">
        <f t="shared" si="11"/>
        <v>366</v>
      </c>
      <c r="K74" s="7">
        <f t="shared" si="11"/>
        <v>1646.4000000000003</v>
      </c>
      <c r="L74" s="7">
        <f t="shared" si="11"/>
        <v>0</v>
      </c>
      <c r="M74" s="7">
        <f t="shared" si="11"/>
        <v>1255.5</v>
      </c>
      <c r="N74" s="7">
        <f t="shared" si="11"/>
        <v>45.408000000000001</v>
      </c>
      <c r="O74" s="7">
        <f t="shared" si="11"/>
        <v>2812.5</v>
      </c>
      <c r="P74" s="7">
        <f t="shared" si="11"/>
        <v>625.91999999999985</v>
      </c>
      <c r="Q74" s="7">
        <f t="shared" si="11"/>
        <v>22200</v>
      </c>
      <c r="R74" s="7">
        <f t="shared" si="11"/>
        <v>428.15199999999999</v>
      </c>
      <c r="S74" s="7">
        <f t="shared" si="11"/>
        <v>2985</v>
      </c>
      <c r="T74" s="7">
        <f t="shared" si="11"/>
        <v>0</v>
      </c>
      <c r="U74" s="7" t="str">
        <f t="shared" si="11"/>
        <v/>
      </c>
      <c r="V74" s="7">
        <f t="shared" si="11"/>
        <v>0</v>
      </c>
      <c r="W74" s="7">
        <f t="shared" si="11"/>
        <v>0</v>
      </c>
      <c r="X74" s="7">
        <f t="shared" si="11"/>
        <v>90226.5</v>
      </c>
      <c r="Y74" s="7">
        <f t="shared" si="11"/>
        <v>0</v>
      </c>
      <c r="Z74" s="7">
        <f t="shared" si="6"/>
        <v>117995.83012539012</v>
      </c>
      <c r="AA74" s="7">
        <f t="shared" si="7"/>
        <v>679.18367346938783</v>
      </c>
      <c r="AB74" s="7">
        <f t="shared" si="8"/>
        <v>384235.80850848003</v>
      </c>
      <c r="AC74" s="7">
        <f t="shared" si="9"/>
        <v>428.15199999999999</v>
      </c>
      <c r="AD74" s="7">
        <f>2205*AB74/area!H24/2.47</f>
        <v>39.96649772088054</v>
      </c>
      <c r="AE74" s="7">
        <f>2205*AC74/area!H24/2.47</f>
        <v>4.4534464392099453E-2</v>
      </c>
      <c r="AG74">
        <f>CANSIM!NI26/CANSIM!MM26</f>
        <v>1.1006178287731685</v>
      </c>
      <c r="AH74">
        <f>CANSIM!NZ26/CANSIM!ND26</f>
        <v>1.5926527958387515</v>
      </c>
    </row>
    <row r="75" spans="1:34" x14ac:dyDescent="0.2">
      <c r="A75" s="7">
        <f t="shared" si="2"/>
        <v>1986</v>
      </c>
      <c r="B75" s="7">
        <f t="shared" si="11"/>
        <v>150882.9</v>
      </c>
      <c r="C75" s="7">
        <f t="shared" si="11"/>
        <v>0</v>
      </c>
      <c r="D75" s="7">
        <f t="shared" si="11"/>
        <v>0</v>
      </c>
      <c r="E75" s="7">
        <f t="shared" si="11"/>
        <v>0</v>
      </c>
      <c r="F75" s="7">
        <f t="shared" si="5"/>
        <v>53450.449231453531</v>
      </c>
      <c r="G75" s="7" t="str">
        <f t="shared" si="11"/>
        <v/>
      </c>
      <c r="H75" s="7">
        <f t="shared" si="11"/>
        <v>0</v>
      </c>
      <c r="I75" s="7" t="str">
        <f t="shared" si="11"/>
        <v/>
      </c>
      <c r="J75" s="7">
        <f t="shared" si="11"/>
        <v>207.6</v>
      </c>
      <c r="K75" s="7">
        <f t="shared" si="11"/>
        <v>1600.34</v>
      </c>
      <c r="L75" s="7">
        <f t="shared" si="11"/>
        <v>0</v>
      </c>
      <c r="M75" s="7">
        <f t="shared" si="11"/>
        <v>2173.5</v>
      </c>
      <c r="N75" s="7">
        <f t="shared" si="11"/>
        <v>185.76</v>
      </c>
      <c r="O75" s="7">
        <f t="shared" si="11"/>
        <v>1377</v>
      </c>
      <c r="P75" s="7">
        <f t="shared" si="11"/>
        <v>1364.5056</v>
      </c>
      <c r="Q75" s="7">
        <f t="shared" si="11"/>
        <v>34792.800000000003</v>
      </c>
      <c r="R75" s="7">
        <f t="shared" si="11"/>
        <v>620.62400000000002</v>
      </c>
      <c r="S75" s="7">
        <f t="shared" si="11"/>
        <v>3555</v>
      </c>
      <c r="T75" s="7">
        <f t="shared" si="11"/>
        <v>0</v>
      </c>
      <c r="U75" s="7" t="str">
        <f t="shared" si="11"/>
        <v/>
      </c>
      <c r="V75" s="7">
        <f t="shared" si="11"/>
        <v>1130.69</v>
      </c>
      <c r="W75" s="7">
        <f t="shared" si="11"/>
        <v>97.2</v>
      </c>
      <c r="X75" s="7">
        <f t="shared" si="11"/>
        <v>153903.75</v>
      </c>
      <c r="Y75" s="7">
        <f t="shared" si="11"/>
        <v>0</v>
      </c>
      <c r="Z75" s="7">
        <f t="shared" si="6"/>
        <v>169446.65536614417</v>
      </c>
      <c r="AA75" s="7">
        <f t="shared" si="7"/>
        <v>842.88435374149674</v>
      </c>
      <c r="AB75" s="7">
        <f t="shared" si="8"/>
        <v>575631.65855133929</v>
      </c>
      <c r="AC75" s="7">
        <f t="shared" si="9"/>
        <v>620.62400000000002</v>
      </c>
      <c r="AD75" s="7">
        <f>2205*AB75/area!H25/2.47</f>
        <v>58.60515190987077</v>
      </c>
      <c r="AE75" s="7">
        <f>2205*AC75/area!H25/2.47</f>
        <v>6.3185829442471031E-2</v>
      </c>
      <c r="AG75">
        <f>CANSIM!NI27/CANSIM!MM27</f>
        <v>1.4011119936457506</v>
      </c>
      <c r="AH75">
        <f>CANSIM!NZ27/CANSIM!ND27</f>
        <v>2.3450058525165822</v>
      </c>
    </row>
    <row r="76" spans="1:34" x14ac:dyDescent="0.2">
      <c r="A76" s="7">
        <f t="shared" si="2"/>
        <v>1987</v>
      </c>
      <c r="B76" s="7">
        <f t="shared" si="11"/>
        <v>138310.20000000001</v>
      </c>
      <c r="C76" s="7">
        <f t="shared" si="11"/>
        <v>0</v>
      </c>
      <c r="D76" s="7">
        <f t="shared" si="11"/>
        <v>0</v>
      </c>
      <c r="E76" s="7">
        <f t="shared" si="11"/>
        <v>0</v>
      </c>
      <c r="F76" s="7">
        <f t="shared" si="5"/>
        <v>56049.954056918876</v>
      </c>
      <c r="G76" s="7" t="str">
        <f t="shared" si="11"/>
        <v/>
      </c>
      <c r="H76" s="7">
        <f t="shared" si="11"/>
        <v>0</v>
      </c>
      <c r="I76" s="7" t="str">
        <f t="shared" si="11"/>
        <v/>
      </c>
      <c r="J76" s="7">
        <f t="shared" si="11"/>
        <v>213.6</v>
      </c>
      <c r="K76" s="7">
        <f t="shared" si="11"/>
        <v>1111.32</v>
      </c>
      <c r="L76" s="7">
        <f t="shared" si="11"/>
        <v>0</v>
      </c>
      <c r="M76" s="7">
        <f t="shared" si="11"/>
        <v>1372.5</v>
      </c>
      <c r="N76" s="7">
        <f t="shared" si="11"/>
        <v>553.15200000000004</v>
      </c>
      <c r="O76" s="7">
        <f t="shared" si="11"/>
        <v>1194.75</v>
      </c>
      <c r="P76" s="7">
        <f t="shared" si="11"/>
        <v>1022.3359999999999</v>
      </c>
      <c r="Q76" s="7">
        <f t="shared" si="11"/>
        <v>29980.799999999999</v>
      </c>
      <c r="R76" s="7">
        <f t="shared" si="11"/>
        <v>1869.7280000000001</v>
      </c>
      <c r="S76" s="7">
        <f t="shared" si="11"/>
        <v>3047.5</v>
      </c>
      <c r="T76" s="7">
        <f t="shared" si="11"/>
        <v>0</v>
      </c>
      <c r="U76" s="7" t="str">
        <f t="shared" si="11"/>
        <v/>
      </c>
      <c r="V76" s="7">
        <f t="shared" si="11"/>
        <v>1073.8800000000001</v>
      </c>
      <c r="W76" s="7">
        <f t="shared" si="11"/>
        <v>54</v>
      </c>
      <c r="X76" s="7">
        <f t="shared" si="11"/>
        <v>159211.65</v>
      </c>
      <c r="Y76" s="7">
        <f t="shared" si="11"/>
        <v>0</v>
      </c>
      <c r="Z76" s="7">
        <f t="shared" si="6"/>
        <v>137893.92129026921</v>
      </c>
      <c r="AA76" s="7">
        <f t="shared" si="7"/>
        <v>967.1111111111112</v>
      </c>
      <c r="AB76" s="7">
        <f t="shared" si="8"/>
        <v>533926.4024582993</v>
      </c>
      <c r="AC76" s="7">
        <f t="shared" si="9"/>
        <v>1869.7280000000001</v>
      </c>
      <c r="AD76" s="7">
        <f>2205*AB76/area!H26/2.47</f>
        <v>53.946136491387882</v>
      </c>
      <c r="AE76" s="7">
        <f>2205*AC76/area!H26/2.47</f>
        <v>0.18891105857543242</v>
      </c>
      <c r="AG76">
        <f>CANSIM!NI28/CANSIM!MM28</f>
        <v>1.4204158145875938</v>
      </c>
      <c r="AH76">
        <f>CANSIM!NZ28/CANSIM!ND28</f>
        <v>1.9702923181509178</v>
      </c>
    </row>
    <row r="77" spans="1:34" x14ac:dyDescent="0.2">
      <c r="A77" s="7">
        <f t="shared" si="2"/>
        <v>1988</v>
      </c>
      <c r="B77" s="7">
        <f t="shared" si="11"/>
        <v>122992.8</v>
      </c>
      <c r="C77" s="7">
        <f t="shared" si="11"/>
        <v>0</v>
      </c>
      <c r="D77" s="7">
        <f t="shared" si="11"/>
        <v>0</v>
      </c>
      <c r="E77" s="7">
        <f t="shared" si="11"/>
        <v>0</v>
      </c>
      <c r="F77" s="7">
        <f t="shared" si="5"/>
        <v>66640.704783265843</v>
      </c>
      <c r="G77" s="7" t="str">
        <f t="shared" si="11"/>
        <v/>
      </c>
      <c r="H77" s="7">
        <f t="shared" si="11"/>
        <v>0</v>
      </c>
      <c r="I77" s="7" t="str">
        <f t="shared" si="11"/>
        <v/>
      </c>
      <c r="J77" s="7">
        <f t="shared" si="11"/>
        <v>304.8</v>
      </c>
      <c r="K77" s="7">
        <f t="shared" si="11"/>
        <v>1333.78</v>
      </c>
      <c r="L77" s="7">
        <f t="shared" si="11"/>
        <v>0</v>
      </c>
      <c r="M77" s="7">
        <f t="shared" si="11"/>
        <v>913.5</v>
      </c>
      <c r="N77" s="7">
        <f t="shared" si="11"/>
        <v>57.792000000000002</v>
      </c>
      <c r="O77" s="7">
        <f t="shared" si="11"/>
        <v>1239.75</v>
      </c>
      <c r="P77" s="7">
        <f t="shared" si="11"/>
        <v>863.76959999999985</v>
      </c>
      <c r="Q77" s="7">
        <f t="shared" si="11"/>
        <v>39604.800000000003</v>
      </c>
      <c r="R77" s="7">
        <f t="shared" si="11"/>
        <v>3900.5039999999999</v>
      </c>
      <c r="S77" s="7">
        <f t="shared" si="11"/>
        <v>2477.5</v>
      </c>
      <c r="T77" s="7">
        <f t="shared" si="11"/>
        <v>0</v>
      </c>
      <c r="U77" s="7" t="str">
        <f t="shared" si="11"/>
        <v/>
      </c>
      <c r="V77" s="7">
        <f t="shared" si="11"/>
        <v>1034.17</v>
      </c>
      <c r="W77" s="7">
        <f t="shared" si="11"/>
        <v>62.1</v>
      </c>
      <c r="X77" s="7">
        <f t="shared" si="11"/>
        <v>176900.1</v>
      </c>
      <c r="Y77" s="7">
        <f t="shared" si="11"/>
        <v>0</v>
      </c>
      <c r="Z77" s="7">
        <f t="shared" si="6"/>
        <v>124946.80179277228</v>
      </c>
      <c r="AA77" s="7">
        <f t="shared" si="7"/>
        <v>948.24489795918373</v>
      </c>
      <c r="AB77" s="7">
        <f t="shared" si="8"/>
        <v>544221.11707399727</v>
      </c>
      <c r="AC77" s="7">
        <f t="shared" si="9"/>
        <v>3900.5039999999999</v>
      </c>
      <c r="AD77" s="7">
        <f>2205*AB77/area!H27/2.47</f>
        <v>54.833847488690814</v>
      </c>
      <c r="AE77" s="7">
        <f>2205*AC77/area!H27/2.47</f>
        <v>0.39300136425236776</v>
      </c>
      <c r="AG77">
        <f>CANSIM!NI29/CANSIM!MM29</f>
        <v>1.3543139542864988</v>
      </c>
      <c r="AH77">
        <f>CANSIM!NZ29/CANSIM!ND29</f>
        <v>1.8607644444444444</v>
      </c>
    </row>
    <row r="78" spans="1:34" x14ac:dyDescent="0.2">
      <c r="A78" s="7">
        <f t="shared" si="2"/>
        <v>1989</v>
      </c>
      <c r="B78" s="7">
        <f t="shared" si="11"/>
        <v>120250.2</v>
      </c>
      <c r="C78" s="7">
        <f t="shared" si="11"/>
        <v>0</v>
      </c>
      <c r="D78" s="7">
        <f t="shared" si="11"/>
        <v>0</v>
      </c>
      <c r="E78" s="7">
        <f t="shared" si="11"/>
        <v>0</v>
      </c>
      <c r="F78" s="7">
        <f t="shared" si="5"/>
        <v>47707.847296440006</v>
      </c>
      <c r="G78" s="7" t="str">
        <f t="shared" si="11"/>
        <v/>
      </c>
      <c r="H78" s="7">
        <f t="shared" si="11"/>
        <v>0</v>
      </c>
      <c r="I78" s="7" t="str">
        <f t="shared" si="11"/>
        <v/>
      </c>
      <c r="J78" s="7">
        <f t="shared" si="11"/>
        <v>168</v>
      </c>
      <c r="K78" s="7">
        <f t="shared" si="11"/>
        <v>888.86000000000013</v>
      </c>
      <c r="L78" s="7">
        <f t="shared" si="11"/>
        <v>0</v>
      </c>
      <c r="M78" s="7">
        <f t="shared" si="11"/>
        <v>1944</v>
      </c>
      <c r="N78" s="7">
        <f t="shared" si="11"/>
        <v>74.304000000000002</v>
      </c>
      <c r="O78" s="7">
        <f t="shared" si="11"/>
        <v>1147.5</v>
      </c>
      <c r="P78" s="7">
        <f t="shared" si="11"/>
        <v>1230.9759999999997</v>
      </c>
      <c r="Q78" s="7">
        <f t="shared" si="11"/>
        <v>35532</v>
      </c>
      <c r="R78" s="7">
        <f t="shared" si="11"/>
        <v>3099.192</v>
      </c>
      <c r="S78" s="7">
        <f t="shared" si="11"/>
        <v>3810</v>
      </c>
      <c r="T78" s="7">
        <f t="shared" si="11"/>
        <v>0</v>
      </c>
      <c r="U78" s="7" t="str">
        <f t="shared" si="11"/>
        <v/>
      </c>
      <c r="V78" s="7">
        <f t="shared" si="11"/>
        <v>948.1</v>
      </c>
      <c r="W78" s="7">
        <f t="shared" si="11"/>
        <v>29.7</v>
      </c>
      <c r="X78" s="7">
        <f t="shared" si="11"/>
        <v>164517.6</v>
      </c>
      <c r="Y78" s="7">
        <f t="shared" si="11"/>
        <v>0</v>
      </c>
      <c r="Z78" s="7">
        <f t="shared" si="6"/>
        <v>152985.1956463508</v>
      </c>
      <c r="AA78" s="7">
        <f t="shared" si="7"/>
        <v>950.56689342403649</v>
      </c>
      <c r="AB78" s="7">
        <f t="shared" si="8"/>
        <v>535284.04183621483</v>
      </c>
      <c r="AC78" s="7">
        <f t="shared" si="9"/>
        <v>3099.192</v>
      </c>
      <c r="AD78" s="7">
        <f>2205*AB78/area!H28/2.47</f>
        <v>53.766441026883406</v>
      </c>
      <c r="AE78" s="7">
        <f>2205*AC78/area!H28/2.47</f>
        <v>0.3112973876960351</v>
      </c>
      <c r="AG78">
        <f>CANSIM!NI30/CANSIM!MM30</f>
        <v>1.28681248284067</v>
      </c>
      <c r="AH78">
        <f>CANSIM!NZ30/CANSIM!ND30</f>
        <v>2.0940428705775531</v>
      </c>
    </row>
    <row r="79" spans="1:34" x14ac:dyDescent="0.2">
      <c r="A79" s="7">
        <f t="shared" si="2"/>
        <v>1990</v>
      </c>
      <c r="B79" s="7">
        <f t="shared" si="11"/>
        <v>131222.70000000001</v>
      </c>
      <c r="C79" s="7">
        <f t="shared" si="11"/>
        <v>0</v>
      </c>
      <c r="D79" s="7">
        <f t="shared" si="11"/>
        <v>0</v>
      </c>
      <c r="E79" s="7">
        <f t="shared" si="11"/>
        <v>0</v>
      </c>
      <c r="F79" s="7">
        <f t="shared" si="5"/>
        <v>43460.52329520927</v>
      </c>
      <c r="G79" s="7" t="str">
        <f t="shared" si="11"/>
        <v/>
      </c>
      <c r="H79" s="7">
        <f t="shared" si="11"/>
        <v>0</v>
      </c>
      <c r="I79" s="7" t="str">
        <f t="shared" si="11"/>
        <v/>
      </c>
      <c r="J79" s="7">
        <f t="shared" si="11"/>
        <v>198</v>
      </c>
      <c r="K79" s="7">
        <f t="shared" si="11"/>
        <v>888.86000000000013</v>
      </c>
      <c r="L79" s="7">
        <f t="shared" si="11"/>
        <v>0</v>
      </c>
      <c r="M79" s="7">
        <f t="shared" si="11"/>
        <v>3429</v>
      </c>
      <c r="N79" s="7">
        <f t="shared" si="11"/>
        <v>111.456</v>
      </c>
      <c r="O79" s="7">
        <f t="shared" si="11"/>
        <v>1147.5</v>
      </c>
      <c r="P79" s="7">
        <f t="shared" si="11"/>
        <v>1439.6159999999998</v>
      </c>
      <c r="Q79" s="7">
        <f t="shared" si="11"/>
        <v>26649.599999999999</v>
      </c>
      <c r="R79" s="7">
        <f t="shared" si="11"/>
        <v>3421.288</v>
      </c>
      <c r="S79" s="7">
        <f t="shared" si="11"/>
        <v>2285</v>
      </c>
      <c r="T79" s="7">
        <f t="shared" si="11"/>
        <v>0</v>
      </c>
      <c r="U79" s="7" t="str">
        <f t="shared" si="11"/>
        <v/>
      </c>
      <c r="V79" s="7">
        <f t="shared" si="11"/>
        <v>1120.43</v>
      </c>
      <c r="W79" s="7">
        <f t="shared" si="11"/>
        <v>62.1</v>
      </c>
      <c r="X79" s="7">
        <f t="shared" si="11"/>
        <v>178670.7</v>
      </c>
      <c r="Y79" s="7">
        <f t="shared" si="11"/>
        <v>0</v>
      </c>
      <c r="Z79" s="7">
        <f t="shared" si="6"/>
        <v>164983.34961219248</v>
      </c>
      <c r="AA79" s="7">
        <f t="shared" si="7"/>
        <v>992.65306122448999</v>
      </c>
      <c r="AB79" s="7">
        <f t="shared" si="8"/>
        <v>560082.77596862626</v>
      </c>
      <c r="AC79" s="7">
        <f t="shared" si="9"/>
        <v>3421.288</v>
      </c>
      <c r="AD79" s="7">
        <f>2205*AB79/area!H29/2.47</f>
        <v>57.488068808720577</v>
      </c>
      <c r="AE79" s="7">
        <f>2205*AC79/area!H29/2.47</f>
        <v>0.35116816370276577</v>
      </c>
      <c r="AG79">
        <f>CANSIM!NI31/CANSIM!MM31</f>
        <v>1.2923852748361069</v>
      </c>
      <c r="AH79">
        <f>CANSIM!NZ31/CANSIM!ND31</f>
        <v>2.2274305002706747</v>
      </c>
    </row>
    <row r="80" spans="1:34" x14ac:dyDescent="0.2">
      <c r="A80" s="7">
        <f t="shared" si="2"/>
        <v>1991</v>
      </c>
      <c r="B80" s="7">
        <f t="shared" si="11"/>
        <v>123450.6</v>
      </c>
      <c r="C80" s="7">
        <f t="shared" si="11"/>
        <v>0</v>
      </c>
      <c r="D80" s="7">
        <f t="shared" si="11"/>
        <v>0</v>
      </c>
      <c r="E80" s="7">
        <f t="shared" si="11"/>
        <v>0</v>
      </c>
      <c r="F80" s="7">
        <f t="shared" si="5"/>
        <v>54808.373109208042</v>
      </c>
      <c r="G80" s="7" t="str">
        <f t="shared" ref="G80:Y80" si="12">IF(ISNUMBER(G30),G$55*G30/1000,"")</f>
        <v/>
      </c>
      <c r="H80" s="7">
        <f t="shared" si="12"/>
        <v>0</v>
      </c>
      <c r="I80" s="7" t="str">
        <f t="shared" si="12"/>
        <v/>
      </c>
      <c r="J80" s="7">
        <f t="shared" si="12"/>
        <v>243.6</v>
      </c>
      <c r="K80" s="7">
        <f t="shared" si="12"/>
        <v>978.04000000000008</v>
      </c>
      <c r="L80" s="7">
        <f t="shared" si="12"/>
        <v>317.61920000000003</v>
      </c>
      <c r="M80" s="7">
        <f t="shared" si="12"/>
        <v>1714.5</v>
      </c>
      <c r="N80" s="7">
        <f t="shared" si="12"/>
        <v>272.44799999999998</v>
      </c>
      <c r="O80" s="7">
        <f t="shared" si="12"/>
        <v>918</v>
      </c>
      <c r="P80" s="7">
        <f t="shared" si="12"/>
        <v>1272.7039999999997</v>
      </c>
      <c r="Q80" s="7">
        <f t="shared" si="12"/>
        <v>18876</v>
      </c>
      <c r="R80" s="7">
        <f t="shared" si="12"/>
        <v>6469.4160000000002</v>
      </c>
      <c r="S80" s="7">
        <f t="shared" si="12"/>
        <v>1905</v>
      </c>
      <c r="T80" s="7">
        <f t="shared" si="12"/>
        <v>0</v>
      </c>
      <c r="U80" s="7" t="str">
        <f t="shared" si="12"/>
        <v/>
      </c>
      <c r="V80" s="7">
        <f t="shared" si="12"/>
        <v>1199.6600000000001</v>
      </c>
      <c r="W80" s="7">
        <f t="shared" si="12"/>
        <v>56.7</v>
      </c>
      <c r="X80" s="7">
        <f t="shared" si="12"/>
        <v>159211.65</v>
      </c>
      <c r="Y80" s="7">
        <f t="shared" si="12"/>
        <v>0</v>
      </c>
      <c r="Z80" s="7">
        <f t="shared" si="6"/>
        <v>181729.43007850135</v>
      </c>
      <c r="AA80" s="7">
        <f t="shared" si="7"/>
        <v>868.4263038548753</v>
      </c>
      <c r="AB80" s="7">
        <f t="shared" si="8"/>
        <v>554292.16669156426</v>
      </c>
      <c r="AC80" s="7">
        <f t="shared" si="9"/>
        <v>6469.4160000000002</v>
      </c>
      <c r="AD80" s="7">
        <f>2205*AB80/area!H30/2.47</f>
        <v>56.407206810278616</v>
      </c>
      <c r="AE80" s="7">
        <f>2205*AC80/area!H30/2.47</f>
        <v>0.65835620306859954</v>
      </c>
      <c r="AG80">
        <f>CANSIM!NI32/CANSIM!MM32</f>
        <v>1.3436910902574939</v>
      </c>
      <c r="AH80">
        <f>CANSIM!NZ32/CANSIM!ND32</f>
        <v>2.4895376449403712</v>
      </c>
    </row>
    <row r="81" spans="1:34" x14ac:dyDescent="0.2">
      <c r="A81" s="7">
        <f t="shared" si="2"/>
        <v>1992</v>
      </c>
      <c r="B81" s="7">
        <f t="shared" ref="B81:Y91" si="13">IF(ISNUMBER(B31),B$55*B31/1000,"")</f>
        <v>101961.3</v>
      </c>
      <c r="C81" s="7">
        <f t="shared" si="13"/>
        <v>285</v>
      </c>
      <c r="D81" s="7">
        <f t="shared" si="13"/>
        <v>0</v>
      </c>
      <c r="E81" s="7">
        <f t="shared" si="13"/>
        <v>0</v>
      </c>
      <c r="F81" s="7">
        <f t="shared" si="5"/>
        <v>46013.672329373701</v>
      </c>
      <c r="G81" s="7" t="str">
        <f t="shared" si="13"/>
        <v/>
      </c>
      <c r="H81" s="7">
        <f t="shared" si="13"/>
        <v>0</v>
      </c>
      <c r="I81" s="7" t="str">
        <f t="shared" si="13"/>
        <v/>
      </c>
      <c r="J81" s="7">
        <f t="shared" si="13"/>
        <v>67.2</v>
      </c>
      <c r="K81" s="7">
        <f t="shared" si="13"/>
        <v>800.17</v>
      </c>
      <c r="L81" s="7">
        <f t="shared" si="13"/>
        <v>133.73439999999999</v>
      </c>
      <c r="M81" s="7">
        <f t="shared" si="13"/>
        <v>859.5</v>
      </c>
      <c r="N81" s="7">
        <f t="shared" si="13"/>
        <v>643.96799999999996</v>
      </c>
      <c r="O81" s="7">
        <f t="shared" si="13"/>
        <v>873</v>
      </c>
      <c r="P81" s="7">
        <f t="shared" si="13"/>
        <v>838.73279999999988</v>
      </c>
      <c r="Q81" s="7">
        <f t="shared" si="13"/>
        <v>24873.599999999999</v>
      </c>
      <c r="R81" s="7">
        <f t="shared" si="13"/>
        <v>5931.28</v>
      </c>
      <c r="S81" s="7">
        <f t="shared" si="13"/>
        <v>1875</v>
      </c>
      <c r="T81" s="7">
        <f t="shared" si="13"/>
        <v>0</v>
      </c>
      <c r="U81" s="7" t="str">
        <f t="shared" si="13"/>
        <v/>
      </c>
      <c r="V81" s="7">
        <f t="shared" si="13"/>
        <v>836</v>
      </c>
      <c r="W81" s="7">
        <f t="shared" si="13"/>
        <v>29.7</v>
      </c>
      <c r="X81" s="7">
        <f t="shared" si="13"/>
        <v>148597.79999999999</v>
      </c>
      <c r="Y81" s="7">
        <f t="shared" si="13"/>
        <v>0</v>
      </c>
      <c r="Z81" s="7">
        <f t="shared" si="6"/>
        <v>150092.25028922517</v>
      </c>
      <c r="AA81" s="7">
        <f t="shared" si="7"/>
        <v>871.18367346938783</v>
      </c>
      <c r="AB81" s="7">
        <f t="shared" si="8"/>
        <v>485583.09149206831</v>
      </c>
      <c r="AC81" s="7">
        <f t="shared" si="9"/>
        <v>6216.28</v>
      </c>
      <c r="AD81" s="7">
        <f>2205*AB81/area!H31/2.47</f>
        <v>49.591358001103607</v>
      </c>
      <c r="AE81" s="7">
        <f>2205*AC81/area!H31/2.47</f>
        <v>0.63485276220771325</v>
      </c>
      <c r="AG81">
        <f>CANSIM!NI33/CANSIM!MM33</f>
        <v>1.2125078623416299</v>
      </c>
      <c r="AH81">
        <f>CANSIM!NZ33/CANSIM!ND33</f>
        <v>2.0574215574703301</v>
      </c>
    </row>
    <row r="82" spans="1:34" x14ac:dyDescent="0.2">
      <c r="A82" s="7">
        <f t="shared" si="2"/>
        <v>1993</v>
      </c>
      <c r="B82" s="7">
        <f t="shared" si="13"/>
        <v>132594</v>
      </c>
      <c r="C82" s="7">
        <f t="shared" si="13"/>
        <v>1020</v>
      </c>
      <c r="D82" s="7">
        <f t="shared" si="13"/>
        <v>0</v>
      </c>
      <c r="E82" s="7">
        <f t="shared" si="13"/>
        <v>0</v>
      </c>
      <c r="F82" s="7">
        <f t="shared" si="5"/>
        <v>72236.364297983833</v>
      </c>
      <c r="G82" s="7" t="str">
        <f t="shared" si="13"/>
        <v/>
      </c>
      <c r="H82" s="7">
        <f t="shared" si="13"/>
        <v>0</v>
      </c>
      <c r="I82" s="7" t="str">
        <f t="shared" si="13"/>
        <v/>
      </c>
      <c r="J82" s="7">
        <f t="shared" si="13"/>
        <v>152.4</v>
      </c>
      <c r="K82" s="7">
        <f t="shared" si="13"/>
        <v>577.71</v>
      </c>
      <c r="L82" s="7">
        <f t="shared" si="13"/>
        <v>29.2544</v>
      </c>
      <c r="M82" s="7">
        <f t="shared" si="13"/>
        <v>1827</v>
      </c>
      <c r="N82" s="7">
        <f t="shared" si="13"/>
        <v>388.03199999999998</v>
      </c>
      <c r="O82" s="7">
        <f t="shared" si="13"/>
        <v>2479.5</v>
      </c>
      <c r="P82" s="7">
        <f t="shared" si="13"/>
        <v>1339.4687999999999</v>
      </c>
      <c r="Q82" s="7">
        <f t="shared" si="13"/>
        <v>35162.400000000001</v>
      </c>
      <c r="R82" s="7">
        <f t="shared" si="13"/>
        <v>11760.432000000001</v>
      </c>
      <c r="S82" s="7">
        <f t="shared" si="13"/>
        <v>2032.5</v>
      </c>
      <c r="T82" s="7">
        <f t="shared" si="13"/>
        <v>0</v>
      </c>
      <c r="U82" s="7" t="str">
        <f t="shared" si="13"/>
        <v/>
      </c>
      <c r="V82" s="7">
        <f t="shared" si="13"/>
        <v>948.1</v>
      </c>
      <c r="W82" s="7">
        <f t="shared" si="13"/>
        <v>62.1</v>
      </c>
      <c r="X82" s="7">
        <f t="shared" si="13"/>
        <v>143289.9</v>
      </c>
      <c r="Y82" s="7">
        <f t="shared" si="13"/>
        <v>357.2</v>
      </c>
      <c r="Z82" s="7">
        <f t="shared" si="6"/>
        <v>177122.27787651884</v>
      </c>
      <c r="AA82" s="7">
        <f t="shared" si="7"/>
        <v>1081.3242630385489</v>
      </c>
      <c r="AB82" s="7">
        <f t="shared" si="8"/>
        <v>584459.96363754116</v>
      </c>
      <c r="AC82" s="7">
        <f t="shared" si="9"/>
        <v>12780.432000000001</v>
      </c>
      <c r="AD82" s="7">
        <f>2205*AB82/area!H32/2.47</f>
        <v>58.027488458913538</v>
      </c>
      <c r="AE82" s="7">
        <f>2205*AC82/area!H32/2.47</f>
        <v>1.2688916547239328</v>
      </c>
      <c r="AG82">
        <f>CANSIM!NI34/CANSIM!MM34</f>
        <v>1.4626298282533432</v>
      </c>
      <c r="AH82">
        <f>CANSIM!NZ34/CANSIM!ND34</f>
        <v>2.6633812170144351</v>
      </c>
    </row>
    <row r="83" spans="1:34" x14ac:dyDescent="0.2">
      <c r="A83" s="7">
        <f t="shared" si="2"/>
        <v>1994</v>
      </c>
      <c r="B83" s="7">
        <f t="shared" si="13"/>
        <v>114762.9</v>
      </c>
      <c r="C83" s="7">
        <f t="shared" si="13"/>
        <v>1815</v>
      </c>
      <c r="D83" s="7">
        <f t="shared" si="13"/>
        <v>0</v>
      </c>
      <c r="E83" s="7">
        <f t="shared" si="13"/>
        <v>0</v>
      </c>
      <c r="F83" s="7">
        <f t="shared" si="5"/>
        <v>84244.668763338937</v>
      </c>
      <c r="G83" s="7" t="str">
        <f t="shared" si="13"/>
        <v/>
      </c>
      <c r="H83" s="7">
        <f t="shared" si="13"/>
        <v>0</v>
      </c>
      <c r="I83" s="7" t="str">
        <f t="shared" si="13"/>
        <v/>
      </c>
      <c r="J83" s="7">
        <f t="shared" si="13"/>
        <v>152.4</v>
      </c>
      <c r="K83" s="7">
        <f t="shared" si="13"/>
        <v>888.86000000000013</v>
      </c>
      <c r="L83" s="7">
        <f t="shared" si="13"/>
        <v>0</v>
      </c>
      <c r="M83" s="7">
        <f t="shared" si="13"/>
        <v>1827</v>
      </c>
      <c r="N83" s="7">
        <f t="shared" si="13"/>
        <v>804.96</v>
      </c>
      <c r="O83" s="7">
        <f t="shared" si="13"/>
        <v>1836</v>
      </c>
      <c r="P83" s="7">
        <f t="shared" si="13"/>
        <v>1514.7264</v>
      </c>
      <c r="Q83" s="7">
        <f t="shared" si="13"/>
        <v>28500</v>
      </c>
      <c r="R83" s="7">
        <f t="shared" si="13"/>
        <v>14698.575999999999</v>
      </c>
      <c r="S83" s="7">
        <f t="shared" si="13"/>
        <v>2222.5</v>
      </c>
      <c r="T83" s="7">
        <f t="shared" si="13"/>
        <v>0</v>
      </c>
      <c r="U83" s="7" t="str">
        <f t="shared" si="13"/>
        <v/>
      </c>
      <c r="V83" s="7">
        <f t="shared" si="13"/>
        <v>1206.5</v>
      </c>
      <c r="W83" s="7">
        <f t="shared" si="13"/>
        <v>121.5</v>
      </c>
      <c r="X83" s="7">
        <f t="shared" si="13"/>
        <v>169825.5</v>
      </c>
      <c r="Y83" s="7">
        <f t="shared" si="13"/>
        <v>239.7</v>
      </c>
      <c r="Z83" s="7">
        <f t="shared" si="6"/>
        <v>131704.12220181941</v>
      </c>
      <c r="AA83" s="7">
        <f t="shared" si="7"/>
        <v>1169.2698412698412</v>
      </c>
      <c r="AB83" s="7">
        <f t="shared" si="8"/>
        <v>557534.18320642819</v>
      </c>
      <c r="AC83" s="7">
        <f t="shared" si="9"/>
        <v>16513.576000000001</v>
      </c>
      <c r="AD83" s="7">
        <f>2205*AB83/area!H33/2.47</f>
        <v>53.452883163009453</v>
      </c>
      <c r="AE83" s="7">
        <f>2205*AC83/area!H33/2.47</f>
        <v>1.5832181687138926</v>
      </c>
      <c r="AG83">
        <f>CANSIM!NI35/CANSIM!MM35</f>
        <v>1.2217554611050707</v>
      </c>
      <c r="AH83">
        <f>CANSIM!NZ35/CANSIM!ND35</f>
        <v>2.2748423835672158</v>
      </c>
    </row>
    <row r="84" spans="1:34" x14ac:dyDescent="0.2">
      <c r="A84" s="7">
        <f t="shared" si="2"/>
        <v>1995</v>
      </c>
      <c r="B84" s="7">
        <f t="shared" si="13"/>
        <v>133051.79999999999</v>
      </c>
      <c r="C84" s="7">
        <f t="shared" si="13"/>
        <v>1360</v>
      </c>
      <c r="D84" s="7">
        <f t="shared" si="13"/>
        <v>0</v>
      </c>
      <c r="E84" s="7">
        <f t="shared" si="13"/>
        <v>156.02400000000003</v>
      </c>
      <c r="F84" s="7">
        <f t="shared" si="5"/>
        <v>82608.139757519937</v>
      </c>
      <c r="G84" s="7" t="str">
        <f t="shared" si="13"/>
        <v/>
      </c>
      <c r="H84" s="7">
        <f t="shared" si="13"/>
        <v>0</v>
      </c>
      <c r="I84" s="7" t="str">
        <f t="shared" si="13"/>
        <v/>
      </c>
      <c r="J84" s="7">
        <f t="shared" si="13"/>
        <v>152.4</v>
      </c>
      <c r="K84" s="7">
        <f t="shared" si="13"/>
        <v>710.99</v>
      </c>
      <c r="L84" s="7">
        <f t="shared" si="13"/>
        <v>0</v>
      </c>
      <c r="M84" s="7">
        <f t="shared" si="13"/>
        <v>2398.5</v>
      </c>
      <c r="N84" s="7">
        <f t="shared" si="13"/>
        <v>887.52</v>
      </c>
      <c r="O84" s="7">
        <f t="shared" si="13"/>
        <v>2709</v>
      </c>
      <c r="P84" s="7">
        <f t="shared" si="13"/>
        <v>2132.3008</v>
      </c>
      <c r="Q84" s="7">
        <f t="shared" si="13"/>
        <v>18506.400000000001</v>
      </c>
      <c r="R84" s="7">
        <f t="shared" si="13"/>
        <v>16195.144</v>
      </c>
      <c r="S84" s="7">
        <f t="shared" si="13"/>
        <v>1652.5</v>
      </c>
      <c r="T84" s="7">
        <f t="shared" si="13"/>
        <v>0</v>
      </c>
      <c r="U84" s="7" t="str">
        <f t="shared" si="13"/>
        <v/>
      </c>
      <c r="V84" s="7">
        <f t="shared" si="13"/>
        <v>1206.5</v>
      </c>
      <c r="W84" s="7">
        <f t="shared" si="13"/>
        <v>116.1</v>
      </c>
      <c r="X84" s="7">
        <f t="shared" si="13"/>
        <v>141521.25</v>
      </c>
      <c r="Y84" s="7">
        <f t="shared" si="13"/>
        <v>298.45</v>
      </c>
      <c r="Z84" s="7">
        <f t="shared" si="6"/>
        <v>168620.33888167719</v>
      </c>
      <c r="AA84" s="7">
        <f t="shared" si="7"/>
        <v>1274.4852607709752</v>
      </c>
      <c r="AB84" s="7">
        <f t="shared" si="8"/>
        <v>575557.84269996814</v>
      </c>
      <c r="AC84" s="7">
        <f t="shared" si="9"/>
        <v>17555.144</v>
      </c>
      <c r="AD84" s="7">
        <f>2205*AB84/area!H34/2.47</f>
        <v>55.682593878422502</v>
      </c>
      <c r="AE84" s="7">
        <f>2205*AC84/area!H34/2.47</f>
        <v>1.6983800433396123</v>
      </c>
      <c r="AG84">
        <f>CANSIM!NI36/CANSIM!MM36</f>
        <v>1.3756037290800853</v>
      </c>
      <c r="AH84">
        <f>CANSIM!NZ36/CANSIM!ND36</f>
        <v>2.7124939340774197</v>
      </c>
    </row>
    <row r="85" spans="1:34" x14ac:dyDescent="0.2">
      <c r="A85" s="7">
        <f t="shared" si="2"/>
        <v>1996</v>
      </c>
      <c r="B85" s="7">
        <f t="shared" si="13"/>
        <v>148596</v>
      </c>
      <c r="C85" s="7">
        <f t="shared" si="13"/>
        <v>1020</v>
      </c>
      <c r="D85" s="7">
        <f t="shared" si="13"/>
        <v>0</v>
      </c>
      <c r="E85" s="7">
        <f t="shared" si="13"/>
        <v>377.92480000000006</v>
      </c>
      <c r="F85" s="7">
        <f t="shared" si="5"/>
        <v>57268.627445515194</v>
      </c>
      <c r="G85" s="7" t="str">
        <f t="shared" si="13"/>
        <v/>
      </c>
      <c r="H85" s="7">
        <f t="shared" si="13"/>
        <v>0</v>
      </c>
      <c r="I85" s="7" t="str">
        <f t="shared" si="13"/>
        <v/>
      </c>
      <c r="J85" s="7">
        <f t="shared" si="13"/>
        <v>76.8</v>
      </c>
      <c r="K85" s="7">
        <f t="shared" si="13"/>
        <v>866.81000000000017</v>
      </c>
      <c r="L85" s="7">
        <f t="shared" si="13"/>
        <v>5.0150399999999999</v>
      </c>
      <c r="M85" s="7">
        <f t="shared" si="13"/>
        <v>913.5</v>
      </c>
      <c r="N85" s="7">
        <f t="shared" si="13"/>
        <v>317.85599999999999</v>
      </c>
      <c r="O85" s="7">
        <f t="shared" si="13"/>
        <v>2342.25</v>
      </c>
      <c r="P85" s="7">
        <f t="shared" si="13"/>
        <v>1210.1119999999999</v>
      </c>
      <c r="Q85" s="7">
        <f t="shared" si="13"/>
        <v>25908</v>
      </c>
      <c r="R85" s="7">
        <f t="shared" si="13"/>
        <v>12078.6</v>
      </c>
      <c r="S85" s="7">
        <f t="shared" si="13"/>
        <v>1602.5</v>
      </c>
      <c r="T85" s="7">
        <f t="shared" si="13"/>
        <v>0</v>
      </c>
      <c r="U85" s="7" t="str">
        <f t="shared" si="13"/>
        <v/>
      </c>
      <c r="V85" s="7">
        <f t="shared" si="13"/>
        <v>1344.44</v>
      </c>
      <c r="W85" s="7">
        <f t="shared" si="13"/>
        <v>40.5</v>
      </c>
      <c r="X85" s="7">
        <f t="shared" si="13"/>
        <v>132676.04999999999</v>
      </c>
      <c r="Y85" s="7">
        <f t="shared" si="13"/>
        <v>298.45</v>
      </c>
      <c r="Z85" s="7">
        <f t="shared" si="6"/>
        <v>180964.53152439406</v>
      </c>
      <c r="AA85" s="7">
        <f t="shared" si="7"/>
        <v>1205.6961451247164</v>
      </c>
      <c r="AB85" s="7">
        <f t="shared" si="8"/>
        <v>569113.66295503406</v>
      </c>
      <c r="AC85" s="7">
        <f t="shared" si="9"/>
        <v>13098.6</v>
      </c>
      <c r="AD85" s="7">
        <f>2205*AB85/area!H35/2.47</f>
        <v>56.397121599511955</v>
      </c>
      <c r="AE85" s="7">
        <f>2205*AC85/area!H35/2.47</f>
        <v>1.2980242525678638</v>
      </c>
      <c r="AG85">
        <f>CANSIM!NI37/CANSIM!MM37</f>
        <v>1.4010378057820607</v>
      </c>
      <c r="AH85">
        <f>CANSIM!NZ37/CANSIM!ND37</f>
        <v>2.6770346439373109</v>
      </c>
    </row>
    <row r="86" spans="1:34" x14ac:dyDescent="0.2">
      <c r="A86" s="7">
        <f t="shared" si="2"/>
        <v>1997</v>
      </c>
      <c r="B86" s="7">
        <f t="shared" si="13"/>
        <v>131680.5</v>
      </c>
      <c r="C86" s="7">
        <f t="shared" si="13"/>
        <v>1815</v>
      </c>
      <c r="D86" s="7">
        <f t="shared" si="13"/>
        <v>0</v>
      </c>
      <c r="E86" s="7">
        <f t="shared" si="13"/>
        <v>128.28640000000001</v>
      </c>
      <c r="F86" s="7">
        <f t="shared" si="5"/>
        <v>71405.647172724406</v>
      </c>
      <c r="G86" s="7" t="str">
        <f t="shared" si="13"/>
        <v/>
      </c>
      <c r="H86" s="7">
        <f t="shared" si="13"/>
        <v>0</v>
      </c>
      <c r="I86" s="7" t="str">
        <f t="shared" si="13"/>
        <v/>
      </c>
      <c r="J86" s="7">
        <f t="shared" si="13"/>
        <v>122.4</v>
      </c>
      <c r="K86" s="7">
        <f t="shared" si="13"/>
        <v>800.17</v>
      </c>
      <c r="L86" s="7">
        <f t="shared" si="13"/>
        <v>37.6128</v>
      </c>
      <c r="M86" s="7">
        <f t="shared" si="13"/>
        <v>1431</v>
      </c>
      <c r="N86" s="7">
        <f t="shared" si="13"/>
        <v>342.62400000000002</v>
      </c>
      <c r="O86" s="7">
        <f t="shared" si="13"/>
        <v>2434.5</v>
      </c>
      <c r="P86" s="7">
        <f t="shared" si="13"/>
        <v>2111.4367999999999</v>
      </c>
      <c r="Q86" s="7">
        <f t="shared" si="13"/>
        <v>23503.200000000001</v>
      </c>
      <c r="R86" s="7">
        <f t="shared" si="13"/>
        <v>16568.304</v>
      </c>
      <c r="S86" s="7">
        <f t="shared" si="13"/>
        <v>1652.5</v>
      </c>
      <c r="T86" s="7">
        <f t="shared" si="13"/>
        <v>0</v>
      </c>
      <c r="U86" s="7" t="str">
        <f t="shared" si="13"/>
        <v/>
      </c>
      <c r="V86" s="7">
        <f t="shared" si="13"/>
        <v>1206.5</v>
      </c>
      <c r="W86" s="7">
        <f t="shared" si="13"/>
        <v>86.4</v>
      </c>
      <c r="X86" s="7">
        <f t="shared" si="13"/>
        <v>87566.7</v>
      </c>
      <c r="Y86" s="7">
        <f t="shared" si="13"/>
        <v>329</v>
      </c>
      <c r="Z86" s="7">
        <f t="shared" si="6"/>
        <v>159575.42619877396</v>
      </c>
      <c r="AA86" s="7">
        <f t="shared" si="7"/>
        <v>1283.6281179138323</v>
      </c>
      <c r="AB86" s="7">
        <f t="shared" si="8"/>
        <v>504080.83548941225</v>
      </c>
      <c r="AC86" s="7">
        <f t="shared" si="9"/>
        <v>18383.304</v>
      </c>
      <c r="AD86" s="7">
        <f>2205*AB86/area!H36/2.47</f>
        <v>49.507904874490521</v>
      </c>
      <c r="AE86" s="7">
        <f>2205*AC86/area!H36/2.47</f>
        <v>1.805501819618289</v>
      </c>
      <c r="AG86">
        <f>CANSIM!NI38/CANSIM!MM38</f>
        <v>1.3194870190803878</v>
      </c>
      <c r="AH86">
        <f>CANSIM!NZ38/CANSIM!ND38</f>
        <v>2.5510257366654234</v>
      </c>
    </row>
    <row r="87" spans="1:34" x14ac:dyDescent="0.2">
      <c r="A87" s="7">
        <f t="shared" si="2"/>
        <v>1998</v>
      </c>
      <c r="B87" s="7">
        <f t="shared" si="13"/>
        <v>118876.8</v>
      </c>
      <c r="C87" s="7">
        <f t="shared" si="13"/>
        <v>2270</v>
      </c>
      <c r="D87" s="7">
        <f t="shared" si="13"/>
        <v>0</v>
      </c>
      <c r="E87" s="7">
        <f t="shared" si="13"/>
        <v>298.17920000000004</v>
      </c>
      <c r="F87" s="7">
        <f t="shared" si="5"/>
        <v>83118.617470869474</v>
      </c>
      <c r="G87" s="7" t="str">
        <f t="shared" si="13"/>
        <v/>
      </c>
      <c r="H87" s="7">
        <f t="shared" si="13"/>
        <v>0</v>
      </c>
      <c r="I87" s="7" t="str">
        <f t="shared" si="13"/>
        <v/>
      </c>
      <c r="J87" s="7">
        <f t="shared" si="13"/>
        <v>136.80000000000001</v>
      </c>
      <c r="K87" s="7">
        <f t="shared" si="13"/>
        <v>1333.78</v>
      </c>
      <c r="L87" s="7">
        <f t="shared" si="13"/>
        <v>96.121600000000001</v>
      </c>
      <c r="M87" s="7">
        <f t="shared" si="13"/>
        <v>1773</v>
      </c>
      <c r="N87" s="7">
        <f t="shared" si="13"/>
        <v>330.24</v>
      </c>
      <c r="O87" s="7">
        <f t="shared" si="13"/>
        <v>1239.75</v>
      </c>
      <c r="P87" s="7">
        <f t="shared" si="13"/>
        <v>1656.6016</v>
      </c>
      <c r="Q87" s="7">
        <f t="shared" si="13"/>
        <v>18506.400000000001</v>
      </c>
      <c r="R87" s="7">
        <f t="shared" si="13"/>
        <v>19168.64</v>
      </c>
      <c r="S87" s="7">
        <f t="shared" si="13"/>
        <v>1937.5</v>
      </c>
      <c r="T87" s="7">
        <f t="shared" si="13"/>
        <v>0</v>
      </c>
      <c r="U87" s="7" t="str">
        <f t="shared" si="13"/>
        <v/>
      </c>
      <c r="V87" s="7">
        <f t="shared" si="13"/>
        <v>1672</v>
      </c>
      <c r="W87" s="7">
        <f t="shared" si="13"/>
        <v>116.1</v>
      </c>
      <c r="X87" s="7">
        <f t="shared" si="13"/>
        <v>101717.85</v>
      </c>
      <c r="Y87" s="7">
        <f t="shared" si="13"/>
        <v>1135.05</v>
      </c>
      <c r="Z87" s="7">
        <f t="shared" si="6"/>
        <v>157847.72349960959</v>
      </c>
      <c r="AA87" s="7">
        <f t="shared" si="7"/>
        <v>1378.5396825396826</v>
      </c>
      <c r="AB87" s="7">
        <f t="shared" si="8"/>
        <v>514609.69305301871</v>
      </c>
      <c r="AC87" s="7">
        <f t="shared" si="9"/>
        <v>21438.639999999999</v>
      </c>
      <c r="AD87" s="7">
        <f>2205*AB87/area!H37/2.47</f>
        <v>51.42809970862983</v>
      </c>
      <c r="AE87" s="7">
        <f>2205*AC87/area!H37/2.47</f>
        <v>2.1424946525906718</v>
      </c>
      <c r="AG87">
        <f>CANSIM!NI39/CANSIM!MM39</f>
        <v>1.42066547899546</v>
      </c>
      <c r="AH87">
        <f>CANSIM!NZ39/CANSIM!ND39</f>
        <v>2.49410852140509</v>
      </c>
    </row>
    <row r="88" spans="1:34" x14ac:dyDescent="0.2">
      <c r="A88" s="7">
        <f t="shared" si="2"/>
        <v>1999</v>
      </c>
      <c r="B88" s="7">
        <f t="shared" si="13"/>
        <v>125735.4</v>
      </c>
      <c r="C88" s="7">
        <f t="shared" si="13"/>
        <v>2135</v>
      </c>
      <c r="D88" s="7">
        <f t="shared" si="13"/>
        <v>0</v>
      </c>
      <c r="E88" s="7">
        <f t="shared" si="13"/>
        <v>221.9008</v>
      </c>
      <c r="F88" s="7">
        <f t="shared" si="5"/>
        <v>98508.155430352053</v>
      </c>
      <c r="G88" s="7" t="str">
        <f t="shared" si="13"/>
        <v/>
      </c>
      <c r="H88" s="7">
        <f t="shared" si="13"/>
        <v>0</v>
      </c>
      <c r="I88" s="7" t="str">
        <f t="shared" si="13"/>
        <v/>
      </c>
      <c r="J88" s="7">
        <f t="shared" si="13"/>
        <v>243.6</v>
      </c>
      <c r="K88" s="7">
        <f t="shared" si="13"/>
        <v>888.86000000000013</v>
      </c>
      <c r="L88" s="7">
        <f t="shared" si="13"/>
        <v>0</v>
      </c>
      <c r="M88" s="7">
        <f t="shared" si="13"/>
        <v>1773</v>
      </c>
      <c r="N88" s="7">
        <f t="shared" si="13"/>
        <v>511.87200000000001</v>
      </c>
      <c r="O88" s="7">
        <f t="shared" si="13"/>
        <v>965.25</v>
      </c>
      <c r="P88" s="7">
        <f t="shared" si="13"/>
        <v>1869.4143999999997</v>
      </c>
      <c r="Q88" s="7">
        <f t="shared" si="13"/>
        <v>20726.400000000001</v>
      </c>
      <c r="R88" s="7">
        <f t="shared" si="13"/>
        <v>20849.824000000001</v>
      </c>
      <c r="S88" s="7">
        <f t="shared" si="13"/>
        <v>1810</v>
      </c>
      <c r="T88" s="7">
        <f t="shared" si="13"/>
        <v>51.776000000000003</v>
      </c>
      <c r="U88" s="7" t="str">
        <f t="shared" si="13"/>
        <v/>
      </c>
      <c r="V88" s="7">
        <f t="shared" si="13"/>
        <v>1413.41</v>
      </c>
      <c r="W88" s="7">
        <f t="shared" si="13"/>
        <v>97.2</v>
      </c>
      <c r="X88" s="7">
        <f t="shared" si="13"/>
        <v>120734.25</v>
      </c>
      <c r="Y88" s="7">
        <f t="shared" si="13"/>
        <v>1910.55</v>
      </c>
      <c r="Z88" s="7">
        <f t="shared" si="6"/>
        <v>189849.25508063353</v>
      </c>
      <c r="AA88" s="7">
        <f t="shared" si="7"/>
        <v>1780.2448979591836</v>
      </c>
      <c r="AB88" s="7">
        <f t="shared" si="8"/>
        <v>592075.36260894476</v>
      </c>
      <c r="AC88" s="7">
        <f t="shared" si="9"/>
        <v>22984.824000000001</v>
      </c>
      <c r="AD88" s="7">
        <f>2205*AB88/area!H38/2.47</f>
        <v>57.437573642837876</v>
      </c>
      <c r="AE88" s="7">
        <f>2205*AC88/area!H38/2.47</f>
        <v>2.2297710807460693</v>
      </c>
      <c r="AG88">
        <f>CANSIM!NI40/CANSIM!MM40</f>
        <v>1.6242073037393396</v>
      </c>
      <c r="AH88">
        <f>CANSIM!NZ40/CANSIM!ND40</f>
        <v>2.8484491422630391</v>
      </c>
    </row>
    <row r="89" spans="1:34" x14ac:dyDescent="0.2">
      <c r="A89" s="7">
        <f t="shared" si="2"/>
        <v>2000</v>
      </c>
      <c r="B89" s="7">
        <f t="shared" si="13"/>
        <v>110646.9</v>
      </c>
      <c r="C89" s="7">
        <f t="shared" si="13"/>
        <v>2175</v>
      </c>
      <c r="D89" s="7">
        <f t="shared" si="13"/>
        <v>0</v>
      </c>
      <c r="E89" s="7">
        <f t="shared" si="13"/>
        <v>173.36000000000004</v>
      </c>
      <c r="F89" s="7">
        <f t="shared" si="5"/>
        <v>73380.939554451354</v>
      </c>
      <c r="G89" s="7" t="str">
        <f t="shared" si="13"/>
        <v/>
      </c>
      <c r="H89" s="7">
        <f t="shared" si="13"/>
        <v>518.78400000000011</v>
      </c>
      <c r="I89" s="7" t="str">
        <f t="shared" si="13"/>
        <v/>
      </c>
      <c r="J89" s="7">
        <f t="shared" si="13"/>
        <v>334.8</v>
      </c>
      <c r="K89" s="7">
        <f t="shared" si="13"/>
        <v>2267.23</v>
      </c>
      <c r="L89" s="7">
        <f t="shared" si="13"/>
        <v>0</v>
      </c>
      <c r="M89" s="7">
        <f t="shared" si="13"/>
        <v>801</v>
      </c>
      <c r="N89" s="7">
        <f t="shared" si="13"/>
        <v>408.67200000000003</v>
      </c>
      <c r="O89" s="7">
        <f t="shared" si="13"/>
        <v>1354.5</v>
      </c>
      <c r="P89" s="7">
        <f t="shared" si="13"/>
        <v>575.8463999999999</v>
      </c>
      <c r="Q89" s="7">
        <f t="shared" si="13"/>
        <v>15768</v>
      </c>
      <c r="R89" s="7">
        <f t="shared" si="13"/>
        <v>24373.24</v>
      </c>
      <c r="S89" s="7">
        <f t="shared" si="13"/>
        <v>1062.5</v>
      </c>
      <c r="T89" s="7">
        <f t="shared" si="13"/>
        <v>23.299199999999999</v>
      </c>
      <c r="U89" s="7" t="str">
        <f t="shared" si="13"/>
        <v/>
      </c>
      <c r="V89" s="7">
        <f t="shared" si="13"/>
        <v>1559.9</v>
      </c>
      <c r="W89" s="7">
        <f t="shared" si="13"/>
        <v>137.69999999999999</v>
      </c>
      <c r="X89" s="7">
        <f t="shared" si="13"/>
        <v>108351.75</v>
      </c>
      <c r="Y89" s="7">
        <f t="shared" si="13"/>
        <v>1224.3499999999999</v>
      </c>
      <c r="Z89" s="7">
        <f t="shared" si="6"/>
        <v>166306.71829080247</v>
      </c>
      <c r="AA89" s="7">
        <f t="shared" si="7"/>
        <v>2145.9591836734694</v>
      </c>
      <c r="AB89" s="7">
        <f t="shared" si="8"/>
        <v>513590.44862892723</v>
      </c>
      <c r="AC89" s="7">
        <f t="shared" si="9"/>
        <v>26548.240000000002</v>
      </c>
      <c r="AD89" s="7">
        <f>2205*AB89/area!H39/2.47</f>
        <v>50.590153238468424</v>
      </c>
      <c r="AE89" s="7">
        <f>2205*AC89/area!H39/2.47</f>
        <v>2.61507886954888</v>
      </c>
      <c r="AG89">
        <f>CANSIM!NI41/CANSIM!MM41</f>
        <v>1.4616977225672878</v>
      </c>
      <c r="AH89">
        <f>CANSIM!NZ41/CANSIM!ND41</f>
        <v>2.5339522640771173</v>
      </c>
    </row>
    <row r="90" spans="1:34" x14ac:dyDescent="0.2">
      <c r="A90" s="7">
        <f t="shared" si="2"/>
        <v>2001</v>
      </c>
      <c r="B90" s="7">
        <f t="shared" si="13"/>
        <v>99674.4</v>
      </c>
      <c r="C90" s="7">
        <f t="shared" si="13"/>
        <v>2985</v>
      </c>
      <c r="D90" s="7">
        <f t="shared" si="13"/>
        <v>0</v>
      </c>
      <c r="E90" s="7">
        <f t="shared" si="13"/>
        <v>48.540800000000004</v>
      </c>
      <c r="F90" s="7">
        <f t="shared" si="5"/>
        <v>55242.63580416474</v>
      </c>
      <c r="G90" s="7" t="str">
        <f t="shared" si="13"/>
        <v/>
      </c>
      <c r="H90" s="7">
        <f t="shared" si="13"/>
        <v>633.04</v>
      </c>
      <c r="I90" s="7" t="str">
        <f t="shared" si="13"/>
        <v/>
      </c>
      <c r="J90" s="7">
        <f t="shared" si="13"/>
        <v>79.2</v>
      </c>
      <c r="K90" s="7">
        <f t="shared" si="13"/>
        <v>2133.46</v>
      </c>
      <c r="L90" s="7">
        <f t="shared" si="13"/>
        <v>96.121600000000001</v>
      </c>
      <c r="M90" s="7">
        <f t="shared" si="13"/>
        <v>913.5</v>
      </c>
      <c r="N90" s="7">
        <f t="shared" si="13"/>
        <v>206.4</v>
      </c>
      <c r="O90" s="7">
        <f t="shared" si="13"/>
        <v>1194.75</v>
      </c>
      <c r="P90" s="7">
        <f t="shared" si="13"/>
        <v>413.10719999999998</v>
      </c>
      <c r="Q90" s="7">
        <f t="shared" si="13"/>
        <v>14212.8</v>
      </c>
      <c r="R90" s="7">
        <f t="shared" si="13"/>
        <v>19883.536</v>
      </c>
      <c r="S90" s="7">
        <f t="shared" si="13"/>
        <v>1460</v>
      </c>
      <c r="T90" s="7">
        <f t="shared" si="13"/>
        <v>7.7664000000000009</v>
      </c>
      <c r="U90" s="7" t="str">
        <f t="shared" si="13"/>
        <v/>
      </c>
      <c r="V90" s="7">
        <f t="shared" si="13"/>
        <v>1034.17</v>
      </c>
      <c r="W90" s="7">
        <f t="shared" si="13"/>
        <v>75.599999999999994</v>
      </c>
      <c r="X90" s="7">
        <f t="shared" si="13"/>
        <v>84027.45</v>
      </c>
      <c r="Y90" s="7">
        <f t="shared" si="13"/>
        <v>441.8</v>
      </c>
      <c r="Z90" s="7">
        <f t="shared" si="6"/>
        <v>138290.83627799907</v>
      </c>
      <c r="AA90" s="7">
        <f t="shared" si="7"/>
        <v>2619.5011337868482</v>
      </c>
      <c r="AB90" s="7">
        <f t="shared" si="8"/>
        <v>425673.61521595065</v>
      </c>
      <c r="AC90" s="7">
        <f t="shared" si="9"/>
        <v>22868.536</v>
      </c>
      <c r="AD90" s="7">
        <f>2205*AB90/area!H40/2.47</f>
        <v>46.604612790937843</v>
      </c>
      <c r="AE90" s="7">
        <f>2205*AC90/area!H40/2.47</f>
        <v>2.5037475363253052</v>
      </c>
      <c r="AG90">
        <f>CANSIM!NI42/CANSIM!MM42</f>
        <v>1.5322535863026376</v>
      </c>
      <c r="AH90">
        <f>CANSIM!NZ42/CANSIM!ND42</f>
        <v>2.2365480684894941</v>
      </c>
    </row>
    <row r="91" spans="1:34" x14ac:dyDescent="0.2">
      <c r="A91" s="7">
        <f t="shared" si="2"/>
        <v>2002</v>
      </c>
      <c r="B91" s="7">
        <f t="shared" si="13"/>
        <v>53495.4</v>
      </c>
      <c r="C91" s="7">
        <f t="shared" si="13"/>
        <v>1585</v>
      </c>
      <c r="D91" s="7">
        <f t="shared" si="13"/>
        <v>0</v>
      </c>
      <c r="E91" s="7">
        <f t="shared" si="13"/>
        <v>83.212800000000001</v>
      </c>
      <c r="F91" s="7">
        <f t="shared" si="5"/>
        <v>41767.010703904314</v>
      </c>
      <c r="G91" s="7" t="str">
        <f t="shared" ref="G91:Y91" si="14">IF(ISNUMBER(G41),G$55*G41/1000,"")</f>
        <v/>
      </c>
      <c r="H91" s="7">
        <f t="shared" si="14"/>
        <v>490.99200000000008</v>
      </c>
      <c r="I91" s="7" t="str">
        <f t="shared" si="14"/>
        <v/>
      </c>
      <c r="J91" s="7">
        <f t="shared" si="14"/>
        <v>243.6</v>
      </c>
      <c r="K91" s="7">
        <f t="shared" si="14"/>
        <v>1778.2100000000003</v>
      </c>
      <c r="L91" s="7">
        <f t="shared" si="14"/>
        <v>29.2544</v>
      </c>
      <c r="M91" s="7">
        <f t="shared" si="14"/>
        <v>913.5</v>
      </c>
      <c r="N91" s="7">
        <f t="shared" si="14"/>
        <v>78.432000000000002</v>
      </c>
      <c r="O91" s="7">
        <f t="shared" si="14"/>
        <v>366.75</v>
      </c>
      <c r="P91" s="7">
        <f t="shared" si="14"/>
        <v>797.00479999999993</v>
      </c>
      <c r="Q91" s="7">
        <f t="shared" si="14"/>
        <v>8882.4</v>
      </c>
      <c r="R91" s="7">
        <f t="shared" si="14"/>
        <v>8704.4480000000003</v>
      </c>
      <c r="S91" s="7">
        <f t="shared" si="14"/>
        <v>402.5</v>
      </c>
      <c r="T91" s="7">
        <f t="shared" si="14"/>
        <v>7.7664000000000009</v>
      </c>
      <c r="U91" s="7" t="str">
        <f t="shared" si="14"/>
        <v/>
      </c>
      <c r="V91" s="7">
        <f t="shared" si="14"/>
        <v>654.92999999999995</v>
      </c>
      <c r="W91" s="7">
        <f t="shared" si="14"/>
        <v>110.7</v>
      </c>
      <c r="X91" s="7">
        <f t="shared" si="14"/>
        <v>59262.45</v>
      </c>
      <c r="Y91" s="7">
        <f t="shared" si="14"/>
        <v>195.05</v>
      </c>
      <c r="Z91" s="7">
        <f t="shared" si="6"/>
        <v>83996.162101121357</v>
      </c>
      <c r="AA91" s="7">
        <f t="shared" si="7"/>
        <v>2267.4285714285716</v>
      </c>
      <c r="AB91" s="7">
        <f t="shared" si="8"/>
        <v>266112.20177645428</v>
      </c>
      <c r="AC91" s="7">
        <f t="shared" si="9"/>
        <v>10289.448</v>
      </c>
      <c r="AD91" s="7">
        <f>2205*AB91/area!H41/2.47</f>
        <v>36.360101425340169</v>
      </c>
      <c r="AE91" s="7">
        <f>2205*AC91/area!H41/2.47</f>
        <v>1.4058933427075433</v>
      </c>
      <c r="AG91">
        <f>CANSIM!NI43/CANSIM!MM43</f>
        <v>1.2105367203716517</v>
      </c>
      <c r="AH91">
        <f>CANSIM!NZ43/CANSIM!ND43</f>
        <v>1.8971293154521462</v>
      </c>
    </row>
    <row r="92" spans="1:34" x14ac:dyDescent="0.2">
      <c r="A92" s="7">
        <f t="shared" si="2"/>
        <v>2003</v>
      </c>
      <c r="B92" s="7">
        <f t="shared" ref="B92:Y102" si="15">IF(ISNUMBER(B42),B$55*B42/1000,"")</f>
        <v>113847.3</v>
      </c>
      <c r="C92" s="7">
        <f t="shared" si="15"/>
        <v>3015</v>
      </c>
      <c r="D92" s="7">
        <f t="shared" si="15"/>
        <v>0</v>
      </c>
      <c r="E92" s="7">
        <f t="shared" si="15"/>
        <v>142.15520000000001</v>
      </c>
      <c r="F92" s="7">
        <f t="shared" si="5"/>
        <v>73489.996895844248</v>
      </c>
      <c r="G92" s="7" t="str">
        <f t="shared" si="15"/>
        <v/>
      </c>
      <c r="H92" s="7">
        <f t="shared" si="15"/>
        <v>407.61600000000004</v>
      </c>
      <c r="I92" s="7" t="str">
        <f t="shared" si="15"/>
        <v/>
      </c>
      <c r="J92" s="7">
        <f t="shared" si="15"/>
        <v>91.2</v>
      </c>
      <c r="K92" s="7">
        <f t="shared" si="15"/>
        <v>2222.64</v>
      </c>
      <c r="L92" s="7">
        <f t="shared" si="15"/>
        <v>75.2256</v>
      </c>
      <c r="M92" s="7">
        <f t="shared" si="15"/>
        <v>1143</v>
      </c>
      <c r="N92" s="7">
        <f t="shared" si="15"/>
        <v>284.83199999999999</v>
      </c>
      <c r="O92" s="7">
        <f t="shared" si="15"/>
        <v>918</v>
      </c>
      <c r="P92" s="7">
        <f t="shared" si="15"/>
        <v>1619.0463999999997</v>
      </c>
      <c r="Q92" s="7">
        <f t="shared" si="15"/>
        <v>19838.400000000001</v>
      </c>
      <c r="R92" s="7">
        <f t="shared" si="15"/>
        <v>19298.263999999999</v>
      </c>
      <c r="S92" s="7">
        <f t="shared" si="15"/>
        <v>2070</v>
      </c>
      <c r="T92" s="7">
        <f t="shared" si="15"/>
        <v>0</v>
      </c>
      <c r="U92" s="7" t="str">
        <f t="shared" si="15"/>
        <v/>
      </c>
      <c r="V92" s="7">
        <f t="shared" si="15"/>
        <v>1292.76</v>
      </c>
      <c r="W92" s="7">
        <f t="shared" si="15"/>
        <v>54</v>
      </c>
      <c r="X92" s="7">
        <f t="shared" si="15"/>
        <v>124716.15</v>
      </c>
      <c r="Y92" s="7">
        <f t="shared" si="15"/>
        <v>707.35</v>
      </c>
      <c r="Z92" s="7">
        <f t="shared" si="6"/>
        <v>149805.11129705299</v>
      </c>
      <c r="AA92" s="7">
        <f t="shared" si="7"/>
        <v>2921.3605442176872</v>
      </c>
      <c r="AB92" s="7">
        <f t="shared" si="8"/>
        <v>517959.40793711494</v>
      </c>
      <c r="AC92" s="7">
        <f t="shared" si="9"/>
        <v>22313.263999999999</v>
      </c>
      <c r="AD92" s="7">
        <f>2205*AB92/area!H42/2.47</f>
        <v>51.876943373746272</v>
      </c>
      <c r="AE92" s="7">
        <f>2205*AC92/area!H42/2.47</f>
        <v>2.2348159243243004</v>
      </c>
      <c r="AG92">
        <f>CANSIM!NI44/CANSIM!MM44</f>
        <v>1.6642456008985398</v>
      </c>
      <c r="AH92">
        <f>CANSIM!NZ44/CANSIM!ND44</f>
        <v>2.5927897411081537</v>
      </c>
    </row>
    <row r="93" spans="1:34" x14ac:dyDescent="0.2">
      <c r="A93" s="7">
        <f t="shared" si="2"/>
        <v>2004</v>
      </c>
      <c r="B93" s="7">
        <f t="shared" si="15"/>
        <v>118192.2</v>
      </c>
      <c r="C93" s="7">
        <f t="shared" si="15"/>
        <v>1710</v>
      </c>
      <c r="D93" s="7">
        <f t="shared" si="15"/>
        <v>0</v>
      </c>
      <c r="E93" s="7">
        <f t="shared" si="15"/>
        <v>162.95840000000001</v>
      </c>
      <c r="F93" s="7">
        <f t="shared" si="5"/>
        <v>95057.217132643855</v>
      </c>
      <c r="G93" s="7" t="str">
        <f t="shared" si="15"/>
        <v/>
      </c>
      <c r="H93" s="7">
        <f t="shared" si="15"/>
        <v>265.56799999999998</v>
      </c>
      <c r="I93" s="7" t="str">
        <f t="shared" si="15"/>
        <v/>
      </c>
      <c r="J93" s="7">
        <f t="shared" si="15"/>
        <v>99.6</v>
      </c>
      <c r="K93" s="7">
        <f t="shared" si="15"/>
        <v>1666.9800000000002</v>
      </c>
      <c r="L93" s="7">
        <f t="shared" si="15"/>
        <v>246.57280000000003</v>
      </c>
      <c r="M93" s="7">
        <f t="shared" si="15"/>
        <v>1314</v>
      </c>
      <c r="N93" s="7">
        <f t="shared" si="15"/>
        <v>466.464</v>
      </c>
      <c r="O93" s="7">
        <f t="shared" si="15"/>
        <v>1010.25</v>
      </c>
      <c r="P93" s="7">
        <f t="shared" si="15"/>
        <v>2136.4735999999998</v>
      </c>
      <c r="Q93" s="7">
        <f t="shared" si="15"/>
        <v>19876.8</v>
      </c>
      <c r="R93" s="7">
        <f t="shared" si="15"/>
        <v>25229.544000000002</v>
      </c>
      <c r="S93" s="7">
        <f t="shared" si="15"/>
        <v>1937.5</v>
      </c>
      <c r="T93" s="7">
        <f t="shared" si="15"/>
        <v>0</v>
      </c>
      <c r="U93" s="7" t="str">
        <f t="shared" si="15"/>
        <v/>
      </c>
      <c r="V93" s="7">
        <f t="shared" si="15"/>
        <v>1413.41</v>
      </c>
      <c r="W93" s="7">
        <f t="shared" si="15"/>
        <v>48.6</v>
      </c>
      <c r="X93" s="7">
        <f t="shared" si="15"/>
        <v>144175.20000000001</v>
      </c>
      <c r="Y93" s="7">
        <f t="shared" si="15"/>
        <v>655.65</v>
      </c>
      <c r="Z93" s="7">
        <f t="shared" si="6"/>
        <v>173599.37045979602</v>
      </c>
      <c r="AA93" s="7">
        <f t="shared" si="7"/>
        <v>2895.238095238095</v>
      </c>
      <c r="AB93" s="7">
        <f t="shared" si="8"/>
        <v>592159.59648767801</v>
      </c>
      <c r="AC93" s="7">
        <f t="shared" si="9"/>
        <v>26939.544000000002</v>
      </c>
      <c r="AD93" s="7">
        <f>2205*AB93/area!H43/2.47</f>
        <v>60.633862779404879</v>
      </c>
      <c r="AE93" s="7">
        <f>2205*AC93/area!H43/2.47</f>
        <v>2.7584600906990957</v>
      </c>
      <c r="AG93">
        <f>CANSIM!NI45/CANSIM!MM45</f>
        <v>1.915101132421287</v>
      </c>
      <c r="AH93">
        <f>CANSIM!NZ45/CANSIM!ND45</f>
        <v>3.064599692382417</v>
      </c>
    </row>
    <row r="94" spans="1:34" x14ac:dyDescent="0.2">
      <c r="A94" s="7">
        <f t="shared" si="2"/>
        <v>2005</v>
      </c>
      <c r="B94" s="7">
        <f t="shared" si="15"/>
        <v>109869.9</v>
      </c>
      <c r="C94" s="7">
        <f t="shared" si="15"/>
        <v>2640</v>
      </c>
      <c r="D94" s="7">
        <f t="shared" si="15"/>
        <v>0</v>
      </c>
      <c r="E94" s="7">
        <f t="shared" si="15"/>
        <v>0</v>
      </c>
      <c r="F94" s="7">
        <f t="shared" si="5"/>
        <v>116896.87029301703</v>
      </c>
      <c r="G94" s="7" t="str">
        <f t="shared" si="15"/>
        <v/>
      </c>
      <c r="H94" s="7">
        <f t="shared" si="15"/>
        <v>605.24800000000005</v>
      </c>
      <c r="I94" s="7" t="str">
        <f t="shared" si="15"/>
        <v/>
      </c>
      <c r="J94" s="7">
        <f t="shared" si="15"/>
        <v>158.4</v>
      </c>
      <c r="K94" s="7">
        <f t="shared" si="15"/>
        <v>2222.64</v>
      </c>
      <c r="L94" s="7">
        <f t="shared" si="15"/>
        <v>208.96</v>
      </c>
      <c r="M94" s="7">
        <f t="shared" si="15"/>
        <v>2398.5</v>
      </c>
      <c r="N94" s="7">
        <f t="shared" si="15"/>
        <v>582.048</v>
      </c>
      <c r="O94" s="7">
        <f t="shared" si="15"/>
        <v>918</v>
      </c>
      <c r="P94" s="7">
        <f t="shared" si="15"/>
        <v>1297.7407999999998</v>
      </c>
      <c r="Q94" s="7">
        <f t="shared" si="15"/>
        <v>19912.8</v>
      </c>
      <c r="R94" s="7">
        <f t="shared" si="15"/>
        <v>24255.4</v>
      </c>
      <c r="S94" s="7">
        <f t="shared" si="15"/>
        <v>1975</v>
      </c>
      <c r="T94" s="7">
        <f t="shared" si="15"/>
        <v>0</v>
      </c>
      <c r="U94" s="7" t="str">
        <f t="shared" si="15"/>
        <v/>
      </c>
      <c r="V94" s="7">
        <f t="shared" si="15"/>
        <v>1154.82</v>
      </c>
      <c r="W94" s="7">
        <f t="shared" si="15"/>
        <v>0</v>
      </c>
      <c r="X94" s="7">
        <f t="shared" si="15"/>
        <v>170708.85</v>
      </c>
      <c r="Y94" s="7">
        <f t="shared" si="15"/>
        <v>512.29999999999995</v>
      </c>
      <c r="Z94" s="7">
        <f t="shared" si="6"/>
        <v>191004.25095736582</v>
      </c>
      <c r="AA94" s="7">
        <f t="shared" si="7"/>
        <v>2571.0294784580501</v>
      </c>
      <c r="AB94" s="7">
        <f t="shared" si="8"/>
        <v>649892.75752884091</v>
      </c>
      <c r="AC94" s="7">
        <f t="shared" si="9"/>
        <v>26895.4</v>
      </c>
      <c r="AD94" s="7">
        <f>2205*AB94/area!H44/2.47</f>
        <v>66.560121305439196</v>
      </c>
      <c r="AE94" s="7">
        <f>2205*AC94/area!H44/2.47</f>
        <v>2.7545484479089084</v>
      </c>
      <c r="AG94">
        <f>CANSIM!NI46/CANSIM!MM46</f>
        <v>2.1230304087446945</v>
      </c>
      <c r="AH94">
        <f>CANSIM!NZ46/CANSIM!ND46</f>
        <v>3.20706432210857</v>
      </c>
    </row>
    <row r="95" spans="1:34" x14ac:dyDescent="0.2">
      <c r="A95" s="7">
        <f t="shared" si="2"/>
        <v>2006</v>
      </c>
      <c r="B95" s="7">
        <f t="shared" si="15"/>
        <v>92496.6</v>
      </c>
      <c r="C95" s="7">
        <f t="shared" si="15"/>
        <v>3040</v>
      </c>
      <c r="D95" s="7">
        <f t="shared" si="15"/>
        <v>0</v>
      </c>
      <c r="E95" s="7">
        <f t="shared" si="15"/>
        <v>0</v>
      </c>
      <c r="F95" s="7">
        <f t="shared" si="5"/>
        <v>111472.05979503584</v>
      </c>
      <c r="G95" s="7" t="str">
        <f t="shared" si="15"/>
        <v/>
      </c>
      <c r="H95" s="7">
        <f t="shared" si="15"/>
        <v>802.88000000000011</v>
      </c>
      <c r="I95" s="7" t="str">
        <f t="shared" si="15"/>
        <v/>
      </c>
      <c r="J95" s="7">
        <f t="shared" si="15"/>
        <v>118.8</v>
      </c>
      <c r="K95" s="7">
        <f t="shared" si="15"/>
        <v>4667.25</v>
      </c>
      <c r="L95" s="7">
        <f t="shared" si="15"/>
        <v>200.60160000000002</v>
      </c>
      <c r="M95" s="7">
        <f t="shared" si="15"/>
        <v>1633.5</v>
      </c>
      <c r="N95" s="7">
        <f t="shared" si="15"/>
        <v>0</v>
      </c>
      <c r="O95" s="7">
        <f t="shared" si="15"/>
        <v>1482.75</v>
      </c>
      <c r="P95" s="7">
        <f t="shared" si="15"/>
        <v>1068.2367999999999</v>
      </c>
      <c r="Q95" s="7">
        <f t="shared" si="15"/>
        <v>16951.2</v>
      </c>
      <c r="R95" s="7">
        <f t="shared" si="15"/>
        <v>21706.128000000001</v>
      </c>
      <c r="S95" s="7">
        <f t="shared" si="15"/>
        <v>1430</v>
      </c>
      <c r="T95" s="7">
        <f t="shared" si="15"/>
        <v>0</v>
      </c>
      <c r="U95" s="7" t="str">
        <f t="shared" si="15"/>
        <v/>
      </c>
      <c r="V95" s="7">
        <f t="shared" si="15"/>
        <v>1654.71</v>
      </c>
      <c r="W95" s="7">
        <f t="shared" si="15"/>
        <v>0</v>
      </c>
      <c r="X95" s="7">
        <f t="shared" si="15"/>
        <v>158769</v>
      </c>
      <c r="Y95" s="7">
        <f t="shared" si="15"/>
        <v>352.5</v>
      </c>
      <c r="Z95" s="7">
        <f t="shared" si="6"/>
        <v>172947.78998298239</v>
      </c>
      <c r="AA95" s="7">
        <f t="shared" si="7"/>
        <v>2655.3469387755104</v>
      </c>
      <c r="AB95" s="7">
        <f t="shared" si="8"/>
        <v>593449.35311679367</v>
      </c>
      <c r="AC95" s="7">
        <f t="shared" si="9"/>
        <v>24746.128000000001</v>
      </c>
      <c r="AD95" s="7">
        <f>2205*AB95/area!H45/2.47</f>
        <v>60.977263899360601</v>
      </c>
      <c r="AE95" s="7">
        <f>2205*AC95/area!H45/2.47</f>
        <v>2.5426789491274211</v>
      </c>
      <c r="AG95">
        <f>CANSIM!NI47/CANSIM!MM47</f>
        <v>1.8889134031991175</v>
      </c>
      <c r="AH95">
        <f>CANSIM!NZ47/CANSIM!ND47</f>
        <v>2.9107766312359376</v>
      </c>
    </row>
    <row r="96" spans="1:34" x14ac:dyDescent="0.2">
      <c r="A96" s="7">
        <f t="shared" si="2"/>
        <v>2007</v>
      </c>
      <c r="B96" s="7">
        <f t="shared" si="15"/>
        <v>107400.3</v>
      </c>
      <c r="C96" s="7">
        <f t="shared" si="15"/>
        <v>2720</v>
      </c>
      <c r="D96" s="7">
        <f t="shared" si="15"/>
        <v>0</v>
      </c>
      <c r="E96" s="7">
        <f t="shared" si="15"/>
        <v>0</v>
      </c>
      <c r="F96" s="7">
        <f t="shared" si="5"/>
        <v>112350.71058617177</v>
      </c>
      <c r="G96" s="7" t="str">
        <f t="shared" si="15"/>
        <v/>
      </c>
      <c r="H96" s="7">
        <f t="shared" si="15"/>
        <v>824.49600000000009</v>
      </c>
      <c r="I96" s="7" t="str">
        <f t="shared" si="15"/>
        <v/>
      </c>
      <c r="J96" s="7">
        <f t="shared" si="15"/>
        <v>274.8</v>
      </c>
      <c r="K96" s="7">
        <f t="shared" si="15"/>
        <v>4934.3</v>
      </c>
      <c r="L96" s="7">
        <f t="shared" si="15"/>
        <v>0</v>
      </c>
      <c r="M96" s="7">
        <f t="shared" si="15"/>
        <v>733.5</v>
      </c>
      <c r="N96" s="7">
        <f t="shared" si="15"/>
        <v>0</v>
      </c>
      <c r="O96" s="7">
        <f t="shared" si="15"/>
        <v>542.25</v>
      </c>
      <c r="P96" s="7">
        <f t="shared" si="15"/>
        <v>1230.9759999999997</v>
      </c>
      <c r="Q96" s="7">
        <f t="shared" si="15"/>
        <v>15057.6</v>
      </c>
      <c r="R96" s="7">
        <f t="shared" si="15"/>
        <v>20720.2</v>
      </c>
      <c r="S96" s="7">
        <f t="shared" si="15"/>
        <v>920</v>
      </c>
      <c r="T96" s="7">
        <f t="shared" si="15"/>
        <v>0</v>
      </c>
      <c r="U96" s="7" t="str">
        <f t="shared" si="15"/>
        <v/>
      </c>
      <c r="V96" s="7">
        <f t="shared" si="15"/>
        <v>1447.8</v>
      </c>
      <c r="W96" s="7">
        <f t="shared" si="15"/>
        <v>0</v>
      </c>
      <c r="X96" s="7">
        <f t="shared" si="15"/>
        <v>176900.1</v>
      </c>
      <c r="Y96" s="7">
        <f t="shared" si="15"/>
        <v>648.6</v>
      </c>
      <c r="Z96" s="7">
        <f t="shared" si="6"/>
        <v>141338.58247787066</v>
      </c>
      <c r="AA96" s="7">
        <f t="shared" si="7"/>
        <v>2711.945578231293</v>
      </c>
      <c r="AB96" s="7">
        <f t="shared" si="8"/>
        <v>590756.16064227361</v>
      </c>
      <c r="AC96" s="7">
        <f t="shared" si="9"/>
        <v>23440.2</v>
      </c>
      <c r="AD96" s="7">
        <f>2205*AB96/area!H46/2.47</f>
        <v>59.110367001420862</v>
      </c>
      <c r="AE96" s="7">
        <f>2205*AC96/area!H46/2.47</f>
        <v>2.3453988581013148</v>
      </c>
      <c r="AG96">
        <f>CANSIM!NI48/CANSIM!MM48</f>
        <v>1.6812790352871405</v>
      </c>
      <c r="AH96">
        <f>CANSIM!NZ48/CANSIM!ND48</f>
        <v>2.64097883252923</v>
      </c>
    </row>
    <row r="97" spans="1:34" x14ac:dyDescent="0.2">
      <c r="A97" s="7">
        <f t="shared" si="2"/>
        <v>2008</v>
      </c>
      <c r="B97" s="7">
        <f t="shared" si="15"/>
        <v>114397.5</v>
      </c>
      <c r="C97" s="7">
        <f t="shared" si="15"/>
        <v>1745</v>
      </c>
      <c r="D97" s="7">
        <f t="shared" si="15"/>
        <v>0</v>
      </c>
      <c r="E97" s="7">
        <f t="shared" si="15"/>
        <v>0</v>
      </c>
      <c r="F97" s="7">
        <f t="shared" si="5"/>
        <v>138951.5700226269</v>
      </c>
      <c r="G97" s="7" t="str">
        <f t="shared" si="15"/>
        <v/>
      </c>
      <c r="H97" s="7">
        <f t="shared" si="15"/>
        <v>0</v>
      </c>
      <c r="I97" s="7" t="str">
        <f t="shared" si="15"/>
        <v/>
      </c>
      <c r="J97" s="7">
        <f t="shared" si="15"/>
        <v>427.2</v>
      </c>
      <c r="K97" s="7">
        <f t="shared" si="15"/>
        <v>2800.35</v>
      </c>
      <c r="L97" s="7">
        <f t="shared" si="15"/>
        <v>0</v>
      </c>
      <c r="M97" s="7">
        <f t="shared" si="15"/>
        <v>1485</v>
      </c>
      <c r="N97" s="7">
        <f t="shared" si="15"/>
        <v>0</v>
      </c>
      <c r="O97" s="7">
        <f t="shared" si="15"/>
        <v>688.5</v>
      </c>
      <c r="P97" s="7">
        <f t="shared" si="15"/>
        <v>1552.2815999999998</v>
      </c>
      <c r="Q97" s="7">
        <f t="shared" si="15"/>
        <v>12991.2</v>
      </c>
      <c r="R97" s="7">
        <f t="shared" si="15"/>
        <v>28729.392</v>
      </c>
      <c r="S97" s="7">
        <f t="shared" si="15"/>
        <v>1430</v>
      </c>
      <c r="T97" s="7">
        <f t="shared" si="15"/>
        <v>0</v>
      </c>
      <c r="U97" s="7" t="str">
        <f t="shared" si="15"/>
        <v/>
      </c>
      <c r="V97" s="7">
        <f t="shared" si="15"/>
        <v>654.92999999999995</v>
      </c>
      <c r="W97" s="7">
        <f t="shared" si="15"/>
        <v>0</v>
      </c>
      <c r="X97" s="7">
        <f t="shared" si="15"/>
        <v>172124.55</v>
      </c>
      <c r="Y97" s="7">
        <f t="shared" si="15"/>
        <v>455.9</v>
      </c>
      <c r="Z97" s="7">
        <f t="shared" si="6"/>
        <v>199693.86966267935</v>
      </c>
      <c r="AA97" s="7">
        <f t="shared" si="7"/>
        <v>2535.6190476190482</v>
      </c>
      <c r="AB97" s="7">
        <f t="shared" si="8"/>
        <v>680662.86233292532</v>
      </c>
      <c r="AC97" s="7">
        <f t="shared" si="9"/>
        <v>30474.392</v>
      </c>
      <c r="AD97" s="7">
        <f>2205*AB97/area!H47/2.47</f>
        <v>66.385525292938354</v>
      </c>
      <c r="AE97" s="7">
        <f>2205*AC97/area!H47/2.47</f>
        <v>2.9721887778172942</v>
      </c>
      <c r="AG97">
        <f>CANSIM!NI49/CANSIM!MM49</f>
        <v>2.0661026670490394</v>
      </c>
      <c r="AH97">
        <f>CANSIM!NZ49/CANSIM!ND49</f>
        <v>3.1537489621313308</v>
      </c>
    </row>
    <row r="98" spans="1:34" x14ac:dyDescent="0.2">
      <c r="A98" s="7">
        <f t="shared" si="2"/>
        <v>2009</v>
      </c>
      <c r="B98" s="7">
        <f t="shared" si="15"/>
        <v>80654.7</v>
      </c>
      <c r="C98" s="7">
        <f t="shared" si="15"/>
        <v>2755</v>
      </c>
      <c r="D98" s="7">
        <f t="shared" si="15"/>
        <v>0</v>
      </c>
      <c r="E98" s="7">
        <f t="shared" si="15"/>
        <v>0</v>
      </c>
      <c r="F98" s="7">
        <f t="shared" si="5"/>
        <v>118605.94430131113</v>
      </c>
      <c r="G98" s="7" t="str">
        <f t="shared" si="15"/>
        <v/>
      </c>
      <c r="H98" s="7">
        <f t="shared" si="15"/>
        <v>558.928</v>
      </c>
      <c r="I98" s="7" t="str">
        <f t="shared" si="15"/>
        <v/>
      </c>
      <c r="J98" s="7">
        <f t="shared" si="15"/>
        <v>518.4</v>
      </c>
      <c r="K98" s="7">
        <f t="shared" si="15"/>
        <v>5400.78</v>
      </c>
      <c r="L98" s="7">
        <f t="shared" si="15"/>
        <v>0</v>
      </c>
      <c r="M98" s="7">
        <f t="shared" si="15"/>
        <v>1278</v>
      </c>
      <c r="N98" s="7">
        <f t="shared" si="15"/>
        <v>1378.752</v>
      </c>
      <c r="O98" s="7">
        <f t="shared" si="15"/>
        <v>517.5</v>
      </c>
      <c r="P98" s="7">
        <f t="shared" si="15"/>
        <v>1990.4255999999996</v>
      </c>
      <c r="Q98" s="7">
        <f t="shared" si="15"/>
        <v>7401.6</v>
      </c>
      <c r="R98" s="7">
        <f t="shared" si="15"/>
        <v>26187.975999999999</v>
      </c>
      <c r="S98" s="7">
        <f t="shared" si="15"/>
        <v>952.5</v>
      </c>
      <c r="T98" s="7">
        <f t="shared" si="15"/>
        <v>0</v>
      </c>
      <c r="U98" s="7" t="str">
        <f t="shared" si="15"/>
        <v/>
      </c>
      <c r="V98" s="7">
        <f t="shared" si="15"/>
        <v>1249.6300000000001</v>
      </c>
      <c r="W98" s="7">
        <f t="shared" si="15"/>
        <v>0</v>
      </c>
      <c r="X98" s="7">
        <f t="shared" si="15"/>
        <v>96234.45</v>
      </c>
      <c r="Y98" s="7">
        <f t="shared" si="15"/>
        <v>298.45</v>
      </c>
      <c r="Z98" s="7">
        <f t="shared" si="6"/>
        <v>172440.81198901898</v>
      </c>
      <c r="AA98" s="7">
        <f t="shared" si="7"/>
        <v>2322.4308390022679</v>
      </c>
      <c r="AB98" s="7">
        <f t="shared" si="8"/>
        <v>520746.27872933238</v>
      </c>
      <c r="AC98" s="7">
        <f t="shared" si="9"/>
        <v>28942.975999999999</v>
      </c>
      <c r="AD98" s="7">
        <f>2205*AB98/area!H48/2.47</f>
        <v>55.389858118667505</v>
      </c>
      <c r="AE98" s="7">
        <f>2205*AC98/area!H48/2.47</f>
        <v>3.078557446601101</v>
      </c>
      <c r="AG98">
        <f>CANSIM!NI50/CANSIM!MM50</f>
        <v>1.8299041855774079</v>
      </c>
      <c r="AH98">
        <f>CANSIM!NZ50/CANSIM!ND50</f>
        <v>2.7504158503677965</v>
      </c>
    </row>
    <row r="99" spans="1:34" x14ac:dyDescent="0.2">
      <c r="A99" s="7">
        <v>2010</v>
      </c>
      <c r="B99" s="7">
        <f t="shared" si="15"/>
        <v>95102.7</v>
      </c>
      <c r="C99" s="7">
        <f t="shared" si="15"/>
        <v>1575</v>
      </c>
      <c r="D99" s="7">
        <f t="shared" si="15"/>
        <v>0</v>
      </c>
      <c r="E99" s="7">
        <f t="shared" si="15"/>
        <v>0</v>
      </c>
      <c r="F99" s="7">
        <f t="shared" si="5"/>
        <v>151676.59438943298</v>
      </c>
      <c r="G99" s="7" t="str">
        <f t="shared" si="15"/>
        <v/>
      </c>
      <c r="H99" s="7">
        <f t="shared" si="15"/>
        <v>0</v>
      </c>
      <c r="I99" s="7" t="str">
        <f t="shared" si="15"/>
        <v/>
      </c>
      <c r="J99" s="7">
        <f t="shared" si="15"/>
        <v>0</v>
      </c>
      <c r="K99" s="7">
        <f t="shared" si="15"/>
        <v>3333.9600000000005</v>
      </c>
      <c r="L99" s="7">
        <f t="shared" si="15"/>
        <v>0</v>
      </c>
      <c r="M99" s="7">
        <f t="shared" si="15"/>
        <v>1372.5</v>
      </c>
      <c r="N99" s="7">
        <f t="shared" si="15"/>
        <v>3384.96</v>
      </c>
      <c r="O99" s="7">
        <f t="shared" si="15"/>
        <v>551.25</v>
      </c>
      <c r="P99" s="7">
        <f t="shared" si="15"/>
        <v>1990.4255999999996</v>
      </c>
      <c r="Q99" s="7">
        <f t="shared" si="15"/>
        <v>15544.8</v>
      </c>
      <c r="R99" s="7">
        <f t="shared" si="15"/>
        <v>38592.6</v>
      </c>
      <c r="S99" s="7">
        <f t="shared" si="15"/>
        <v>1270</v>
      </c>
      <c r="T99" s="7">
        <f t="shared" si="15"/>
        <v>0</v>
      </c>
      <c r="U99" s="7" t="str">
        <f t="shared" si="15"/>
        <v/>
      </c>
      <c r="V99" s="7">
        <f t="shared" si="15"/>
        <v>965.2</v>
      </c>
      <c r="W99" s="7">
        <f t="shared" si="15"/>
        <v>0</v>
      </c>
      <c r="X99" s="7">
        <f t="shared" si="15"/>
        <v>160360.20000000001</v>
      </c>
      <c r="Y99" s="7">
        <f t="shared" si="15"/>
        <v>895.35</v>
      </c>
      <c r="Z99" s="7">
        <f t="shared" si="6"/>
        <v>187478.79872173446</v>
      </c>
      <c r="AA99" s="7">
        <f t="shared" si="7"/>
        <v>2050.612244897959</v>
      </c>
      <c r="AB99" s="7">
        <f t="shared" si="8"/>
        <v>666144.95095606544</v>
      </c>
      <c r="AC99" s="7">
        <f t="shared" si="9"/>
        <v>40167.599999999999</v>
      </c>
      <c r="AD99" s="7">
        <f>2205*AB99/area!H49/2.47</f>
        <v>66.909156988263931</v>
      </c>
      <c r="AE99" s="7">
        <f>2205*AC99/area!H49/2.47</f>
        <v>4.034527696088543</v>
      </c>
      <c r="AG99">
        <f>CANSIM!NI51/CANSIM!MM51</f>
        <v>2.1295713900620004</v>
      </c>
      <c r="AH99">
        <f>CANSIM!NZ51/CANSIM!ND51</f>
        <v>3.1519215987701767</v>
      </c>
    </row>
    <row r="100" spans="1:34" x14ac:dyDescent="0.2">
      <c r="A100" s="7">
        <v>2011</v>
      </c>
      <c r="B100" s="7">
        <f t="shared" si="15"/>
        <v>98028</v>
      </c>
      <c r="C100" s="7">
        <f t="shared" si="15"/>
        <v>2200</v>
      </c>
      <c r="D100" s="7">
        <f t="shared" si="15"/>
        <v>0</v>
      </c>
      <c r="E100" s="7">
        <f t="shared" si="15"/>
        <v>0</v>
      </c>
      <c r="F100" s="7">
        <f t="shared" si="5"/>
        <v>170100.68407595195</v>
      </c>
      <c r="G100" s="7" t="str">
        <f t="shared" si="15"/>
        <v/>
      </c>
      <c r="H100" s="7">
        <f t="shared" si="15"/>
        <v>321.15199999999999</v>
      </c>
      <c r="I100" s="7" t="str">
        <f t="shared" si="15"/>
        <v/>
      </c>
      <c r="J100" s="7">
        <f t="shared" si="15"/>
        <v>427.2</v>
      </c>
      <c r="K100" s="7">
        <f t="shared" si="15"/>
        <v>6801.2000000000007</v>
      </c>
      <c r="L100" s="7">
        <f t="shared" si="15"/>
        <v>0</v>
      </c>
      <c r="M100" s="7">
        <f t="shared" si="15"/>
        <v>2461.5</v>
      </c>
      <c r="N100" s="7">
        <f t="shared" si="15"/>
        <v>3137.28</v>
      </c>
      <c r="O100" s="7">
        <f t="shared" si="15"/>
        <v>1791</v>
      </c>
      <c r="P100" s="7">
        <f t="shared" si="15"/>
        <v>1118.3103999999998</v>
      </c>
      <c r="Q100" s="7">
        <f t="shared" si="15"/>
        <v>17728.8</v>
      </c>
      <c r="R100" s="7">
        <f t="shared" si="15"/>
        <v>31643.968000000001</v>
      </c>
      <c r="S100" s="7">
        <f t="shared" si="15"/>
        <v>1350</v>
      </c>
      <c r="T100" s="7">
        <f t="shared" si="15"/>
        <v>0</v>
      </c>
      <c r="U100" s="7" t="str">
        <f t="shared" si="15"/>
        <v/>
      </c>
      <c r="V100" s="7">
        <f t="shared" si="15"/>
        <v>1335.89</v>
      </c>
      <c r="W100" s="7">
        <f t="shared" si="15"/>
        <v>0</v>
      </c>
      <c r="X100" s="7">
        <f t="shared" si="15"/>
        <v>154789.04999999999</v>
      </c>
      <c r="Y100" s="7">
        <f t="shared" si="15"/>
        <v>507.6</v>
      </c>
      <c r="Z100" s="7">
        <f t="shared" si="6"/>
        <v>201034.31241783185</v>
      </c>
      <c r="AA100" s="7">
        <f t="shared" si="7"/>
        <v>2384.8344671201812</v>
      </c>
      <c r="AB100" s="7">
        <f t="shared" si="8"/>
        <v>697160.78136090399</v>
      </c>
      <c r="AC100" s="7">
        <f t="shared" si="9"/>
        <v>33843.968000000001</v>
      </c>
      <c r="AD100" s="7">
        <f>2205*AB100/area!H50/2.47</f>
        <v>68.667278953399233</v>
      </c>
      <c r="AE100" s="7">
        <f>2205*AC100/area!H50/2.47</f>
        <v>3.3334823955664392</v>
      </c>
      <c r="AG100">
        <f>CANSIM!NI52/CANSIM!MM52</f>
        <v>2.2135347682119204</v>
      </c>
      <c r="AH100">
        <f>CANSIM!NZ52/CANSIM!ND52</f>
        <v>3.3009447701557191</v>
      </c>
    </row>
    <row r="101" spans="1:34" x14ac:dyDescent="0.2">
      <c r="A101" s="7">
        <v>2012</v>
      </c>
      <c r="B101" s="7">
        <f t="shared" si="15"/>
        <v>93729.3</v>
      </c>
      <c r="C101" s="7">
        <f t="shared" si="15"/>
        <v>2235</v>
      </c>
      <c r="D101" s="7">
        <f t="shared" si="15"/>
        <v>0</v>
      </c>
      <c r="E101" s="7">
        <f t="shared" si="15"/>
        <v>0</v>
      </c>
      <c r="F101" s="7">
        <f t="shared" si="5"/>
        <v>165518.3836607085</v>
      </c>
      <c r="G101" s="7" t="str">
        <f t="shared" si="15"/>
        <v/>
      </c>
      <c r="H101" s="7">
        <f t="shared" si="15"/>
        <v>500.25600000000009</v>
      </c>
      <c r="I101" s="7" t="str">
        <f t="shared" si="15"/>
        <v/>
      </c>
      <c r="J101" s="7">
        <f t="shared" si="15"/>
        <v>427.2</v>
      </c>
      <c r="K101" s="7">
        <f t="shared" si="15"/>
        <v>3845.0300000000007</v>
      </c>
      <c r="L101" s="7">
        <f t="shared" si="15"/>
        <v>0</v>
      </c>
      <c r="M101" s="7">
        <f t="shared" si="15"/>
        <v>1885.5</v>
      </c>
      <c r="N101" s="7">
        <f t="shared" si="15"/>
        <v>2811.1680000000001</v>
      </c>
      <c r="O101" s="7">
        <f t="shared" si="15"/>
        <v>236.25</v>
      </c>
      <c r="P101" s="7">
        <f t="shared" si="15"/>
        <v>1498.0351999999998</v>
      </c>
      <c r="Q101" s="7">
        <f t="shared" si="15"/>
        <v>12436.8</v>
      </c>
      <c r="R101" s="7">
        <f t="shared" si="15"/>
        <v>47465.951999999997</v>
      </c>
      <c r="S101" s="7">
        <f t="shared" si="15"/>
        <v>857.5</v>
      </c>
      <c r="T101" s="7">
        <f t="shared" si="15"/>
        <v>0</v>
      </c>
      <c r="U101" s="7" t="str">
        <f t="shared" si="15"/>
        <v/>
      </c>
      <c r="V101" s="7">
        <f t="shared" si="15"/>
        <v>1137.53</v>
      </c>
      <c r="W101" s="7">
        <f t="shared" si="15"/>
        <v>0</v>
      </c>
      <c r="X101" s="7">
        <f t="shared" si="15"/>
        <v>150366.45000000001</v>
      </c>
      <c r="Y101" s="7">
        <f t="shared" si="15"/>
        <v>448.85</v>
      </c>
      <c r="Z101" s="7">
        <f t="shared" si="6"/>
        <v>190933.68702609869</v>
      </c>
      <c r="AA101" s="7">
        <f t="shared" si="7"/>
        <v>2713.106575963719</v>
      </c>
      <c r="AB101" s="7">
        <f t="shared" si="8"/>
        <v>679045.99846277083</v>
      </c>
      <c r="AC101" s="7">
        <f t="shared" si="9"/>
        <v>49700.951999999997</v>
      </c>
      <c r="AD101" s="7">
        <f>2205*AB101/area!H51/2.47</f>
        <v>65.227375881159261</v>
      </c>
      <c r="AE101" s="7">
        <f>2205*AC101/area!H51/2.47</f>
        <v>4.7741429668894382</v>
      </c>
      <c r="AG101">
        <f>CANSIM!NI53/CANSIM!MM53</f>
        <v>1.9229637454257367</v>
      </c>
      <c r="AH101">
        <f>CANSIM!NZ53/CANSIM!ND53</f>
        <v>3.2087726697595951</v>
      </c>
    </row>
    <row r="102" spans="1:34" x14ac:dyDescent="0.2">
      <c r="A102" s="7">
        <v>2013</v>
      </c>
      <c r="B102" s="7">
        <f t="shared" si="15"/>
        <v>116453.4</v>
      </c>
      <c r="C102" s="7">
        <f t="shared" si="15"/>
        <v>2405</v>
      </c>
      <c r="D102" s="7">
        <f t="shared" si="15"/>
        <v>0</v>
      </c>
      <c r="E102" s="7">
        <f t="shared" si="15"/>
        <v>0</v>
      </c>
      <c r="F102" s="7">
        <f t="shared" si="5"/>
        <v>187552.87231525546</v>
      </c>
      <c r="G102" s="7" t="str">
        <f t="shared" ref="G102:Y102" si="16">IF(ISNUMBER(G52),G$55*G52/1000,"")</f>
        <v/>
      </c>
      <c r="H102" s="7">
        <f t="shared" si="16"/>
        <v>0</v>
      </c>
      <c r="I102" s="7" t="str">
        <f t="shared" si="16"/>
        <v/>
      </c>
      <c r="J102" s="7">
        <f t="shared" si="16"/>
        <v>792</v>
      </c>
      <c r="K102" s="7">
        <f t="shared" si="16"/>
        <v>5778.57</v>
      </c>
      <c r="L102" s="7">
        <f t="shared" si="16"/>
        <v>0</v>
      </c>
      <c r="M102" s="7">
        <f t="shared" si="16"/>
        <v>3316.5</v>
      </c>
      <c r="N102" s="7">
        <f t="shared" si="16"/>
        <v>3211.5839999999998</v>
      </c>
      <c r="O102" s="7">
        <f t="shared" si="16"/>
        <v>299.25</v>
      </c>
      <c r="P102" s="7">
        <f t="shared" si="16"/>
        <v>1552.2815999999998</v>
      </c>
      <c r="Q102" s="7">
        <f t="shared" si="16"/>
        <v>14436</v>
      </c>
      <c r="R102" s="7">
        <f t="shared" si="16"/>
        <v>51900.663999999997</v>
      </c>
      <c r="S102" s="7">
        <f t="shared" si="16"/>
        <v>907.5</v>
      </c>
      <c r="T102" s="7">
        <f t="shared" si="16"/>
        <v>0</v>
      </c>
      <c r="U102" s="7" t="str">
        <f t="shared" si="16"/>
        <v/>
      </c>
      <c r="V102" s="7">
        <f t="shared" si="16"/>
        <v>1137.53</v>
      </c>
      <c r="W102" s="7">
        <f t="shared" si="16"/>
        <v>0</v>
      </c>
      <c r="X102" s="7">
        <f t="shared" si="16"/>
        <v>147977.70000000001</v>
      </c>
      <c r="Y102" s="7">
        <f t="shared" si="16"/>
        <v>397.15</v>
      </c>
      <c r="Z102" s="7">
        <f t="shared" si="6"/>
        <v>251410.55316329931</v>
      </c>
      <c r="AA102" s="7">
        <f t="shared" si="7"/>
        <v>2646.2040816326535</v>
      </c>
      <c r="AB102" s="7">
        <f t="shared" si="8"/>
        <v>792174.75916018744</v>
      </c>
      <c r="AC102" s="7">
        <f t="shared" si="9"/>
        <v>54305.663999999997</v>
      </c>
      <c r="AD102" s="7">
        <f>2205*AB102/area!H52/2.47</f>
        <v>76.257201353980221</v>
      </c>
      <c r="AE102" s="7">
        <f>2205*AC102/area!H52/2.47</f>
        <v>5.2276317901113449</v>
      </c>
      <c r="AG102">
        <f>CANSIM!NI54/CANSIM!MM54</f>
        <v>2.4501899277049382</v>
      </c>
      <c r="AH102">
        <f>CANSIM!NZ54/CANSIM!ND54</f>
        <v>3.9333866982215571</v>
      </c>
    </row>
    <row r="103" spans="1:34" x14ac:dyDescent="0.2">
      <c r="B103" s="7"/>
      <c r="C103" s="7"/>
      <c r="D103" s="7"/>
      <c r="E103" s="7"/>
      <c r="F103" s="7"/>
      <c r="G103" s="7"/>
      <c r="H103" s="7"/>
      <c r="I103" s="7"/>
      <c r="J103" s="7"/>
      <c r="K103" s="7"/>
      <c r="L103" s="7"/>
      <c r="M103" s="7"/>
      <c r="N103" s="7"/>
      <c r="O103" s="7"/>
      <c r="P103" s="7"/>
      <c r="Q103" s="7"/>
      <c r="R103" s="8"/>
      <c r="S103" s="8"/>
      <c r="T103" s="8"/>
      <c r="U103" s="8"/>
    </row>
    <row r="104" spans="1:34" x14ac:dyDescent="0.2">
      <c r="B104" s="7"/>
      <c r="C104" s="7"/>
      <c r="D104" s="7"/>
      <c r="E104" s="7"/>
      <c r="F104" s="7"/>
      <c r="G104" s="7"/>
      <c r="H104" s="7"/>
      <c r="I104" s="7"/>
      <c r="J104" s="7"/>
      <c r="K104" s="7"/>
      <c r="L104" s="7"/>
      <c r="M104" s="7"/>
      <c r="N104" s="7"/>
      <c r="O104" s="7"/>
      <c r="P104" s="7"/>
      <c r="Q104" s="7"/>
      <c r="R104" s="8"/>
      <c r="S104" s="8"/>
      <c r="T104" s="8"/>
      <c r="U104" s="8"/>
    </row>
    <row r="105" spans="1:34" x14ac:dyDescent="0.2">
      <c r="B105" s="7"/>
      <c r="C105" s="7"/>
      <c r="D105" s="7"/>
      <c r="E105" s="7"/>
      <c r="F105" s="7"/>
      <c r="G105" s="7"/>
      <c r="H105" s="7"/>
      <c r="I105" s="7"/>
      <c r="J105" s="7"/>
      <c r="K105" s="7"/>
      <c r="L105" s="7"/>
      <c r="M105" s="7"/>
      <c r="N105" s="7"/>
      <c r="O105" s="7"/>
      <c r="P105" s="7"/>
      <c r="Q105" s="7"/>
      <c r="R105" s="8"/>
      <c r="S105" s="8"/>
      <c r="T105" s="8"/>
      <c r="U105" s="8"/>
    </row>
    <row r="106" spans="1:34" ht="25.5" x14ac:dyDescent="0.35">
      <c r="A106" s="9" t="s">
        <v>96</v>
      </c>
      <c r="Q106" s="7"/>
      <c r="R106" s="8"/>
      <c r="S106" s="8"/>
    </row>
    <row r="107" spans="1:34" x14ac:dyDescent="0.2">
      <c r="A107" s="15" t="s">
        <v>20</v>
      </c>
      <c r="B107" s="16">
        <f>Coefficients!C15</f>
        <v>8.3000000000000007</v>
      </c>
      <c r="C107" s="16">
        <f>Coefficients!D15</f>
        <v>13</v>
      </c>
      <c r="D107" s="16">
        <f>Coefficients!E15</f>
        <v>2.5190000000000001</v>
      </c>
      <c r="E107" s="16">
        <f>Coefficients!F15</f>
        <v>13.3507</v>
      </c>
      <c r="F107" s="16">
        <f>Coefficients!G15</f>
        <v>16.0142144</v>
      </c>
      <c r="G107" s="16">
        <f>Coefficients!H15</f>
        <v>13.007199999999999</v>
      </c>
      <c r="H107" s="16">
        <f>Coefficients!I15</f>
        <v>8.3813999999999993</v>
      </c>
      <c r="I107" s="16">
        <f>Coefficients!J15</f>
        <v>9.3660999999999994</v>
      </c>
      <c r="J107" s="16">
        <f>Coefficients!K15</f>
        <v>6.3</v>
      </c>
      <c r="K107" s="16">
        <f>Coefficients!L15</f>
        <v>1.6</v>
      </c>
      <c r="L107" s="16">
        <f>Coefficients!M15</f>
        <v>9.6409000000000002</v>
      </c>
      <c r="M107" s="16">
        <f>Coefficients!N15</f>
        <v>13</v>
      </c>
      <c r="N107" s="16">
        <f>Coefficients!O15</f>
        <v>10.3279</v>
      </c>
      <c r="O107" s="16">
        <f>Coefficients!P15</f>
        <v>8.5500000000000007</v>
      </c>
      <c r="P107" s="16">
        <f>Coefficients!Q15</f>
        <v>18.961199999999998</v>
      </c>
      <c r="Q107" s="16">
        <f>Coefficients!R15</f>
        <v>8.8000000000000007</v>
      </c>
      <c r="R107" s="16">
        <f>Coefficients!S15</f>
        <v>8.3814000000000011</v>
      </c>
      <c r="S107" s="16">
        <f>Coefficients!T15</f>
        <v>8.1999999999999993</v>
      </c>
      <c r="T107" s="16">
        <f>Coefficients!U15</f>
        <v>14.7476</v>
      </c>
      <c r="U107" s="16">
        <f>Coefficients!V15</f>
        <v>12</v>
      </c>
      <c r="V107" s="16">
        <f>Coefficients!W15</f>
        <v>1.1000000000000001</v>
      </c>
      <c r="W107" s="16">
        <f>Coefficients!X15</f>
        <v>9.6999999999999993</v>
      </c>
      <c r="X107" s="16">
        <f>Coefficients!Y15</f>
        <v>5.75</v>
      </c>
      <c r="Y107" s="16">
        <f>Coefficients!Z15</f>
        <v>9.5</v>
      </c>
      <c r="Z107" s="16">
        <f>Coefficients!AA15</f>
        <v>9.5</v>
      </c>
      <c r="AA107" s="16">
        <f>ON!Q107</f>
        <v>1.2</v>
      </c>
    </row>
    <row r="109" spans="1:34" x14ac:dyDescent="0.2">
      <c r="A109" t="s">
        <v>19</v>
      </c>
      <c r="B109" t="str">
        <f>B57</f>
        <v>Barley</v>
      </c>
      <c r="C109" t="str">
        <f t="shared" ref="C109:Z109" si="17">C57</f>
        <v>Beans, dry</v>
      </c>
      <c r="D109" t="str">
        <f t="shared" si="17"/>
        <v>Buckwheat</v>
      </c>
      <c r="E109" t="str">
        <f t="shared" si="17"/>
        <v>Canary seed</v>
      </c>
      <c r="F109" t="str">
        <f t="shared" si="17"/>
        <v>Canola</v>
      </c>
      <c r="G109" t="str">
        <f t="shared" si="17"/>
        <v/>
      </c>
      <c r="H109" t="str">
        <f t="shared" si="17"/>
        <v>Chick peas</v>
      </c>
      <c r="I109" t="str">
        <f t="shared" si="17"/>
        <v/>
      </c>
      <c r="J109" t="str">
        <f t="shared" si="17"/>
        <v>Corn for grain</v>
      </c>
      <c r="K109" t="str">
        <f t="shared" si="17"/>
        <v>Corn, fodder</v>
      </c>
      <c r="L109" t="str">
        <f t="shared" si="17"/>
        <v>Fababeans</v>
      </c>
      <c r="M109" t="str">
        <f t="shared" si="17"/>
        <v>Flaxseed</v>
      </c>
      <c r="N109" t="str">
        <f t="shared" si="17"/>
        <v>Lentils</v>
      </c>
      <c r="O109" t="str">
        <f t="shared" si="17"/>
        <v>Mixed grains</v>
      </c>
      <c r="P109" t="str">
        <f t="shared" si="17"/>
        <v>Mustard seed</v>
      </c>
      <c r="Q109" t="str">
        <f t="shared" si="17"/>
        <v>Oats</v>
      </c>
      <c r="R109" t="str">
        <f t="shared" si="17"/>
        <v>Peas, dry</v>
      </c>
      <c r="S109" t="str">
        <f t="shared" si="17"/>
        <v>Rye, all</v>
      </c>
      <c r="T109" t="str">
        <f t="shared" si="17"/>
        <v>Safflower</v>
      </c>
      <c r="U109" t="str">
        <f t="shared" si="17"/>
        <v/>
      </c>
      <c r="V109" t="str">
        <f t="shared" si="17"/>
        <v>Sugar beets</v>
      </c>
      <c r="W109" t="str">
        <f t="shared" si="17"/>
        <v>Sunflower seed</v>
      </c>
      <c r="X109" t="str">
        <f t="shared" si="17"/>
        <v>Tame hay</v>
      </c>
      <c r="Y109" t="str">
        <f t="shared" si="17"/>
        <v>Triticale</v>
      </c>
      <c r="Z109" t="str">
        <f t="shared" si="17"/>
        <v>Wheat, all</v>
      </c>
      <c r="AA109" s="62" t="s">
        <v>26</v>
      </c>
    </row>
    <row r="110" spans="1:34" x14ac:dyDescent="0.2">
      <c r="A110">
        <f t="shared" ref="A110:A150" si="18">A8</f>
        <v>1969</v>
      </c>
      <c r="B110" s="7">
        <f>IF(ISNUMBER(B8),B$107*B8/1000,"")</f>
        <v>35416.1</v>
      </c>
      <c r="C110" s="7">
        <f t="shared" ref="C110:Z110" si="19">IF(ISNUMBER(C8),C$107*C8/1000,"")</f>
        <v>0</v>
      </c>
      <c r="D110" s="7">
        <f t="shared" si="19"/>
        <v>8.3127000000000013</v>
      </c>
      <c r="E110" s="7">
        <f t="shared" si="19"/>
        <v>0</v>
      </c>
      <c r="F110" s="7">
        <f t="shared" si="19"/>
        <v>4250.1725017600002</v>
      </c>
      <c r="G110" s="7" t="str">
        <f t="shared" si="19"/>
        <v/>
      </c>
      <c r="H110" s="7">
        <f t="shared" si="19"/>
        <v>0</v>
      </c>
      <c r="I110" s="7" t="str">
        <f t="shared" si="19"/>
        <v/>
      </c>
      <c r="J110" s="7">
        <f t="shared" si="19"/>
        <v>0</v>
      </c>
      <c r="K110" s="7">
        <f t="shared" si="19"/>
        <v>0</v>
      </c>
      <c r="L110" s="7">
        <f t="shared" si="19"/>
        <v>0</v>
      </c>
      <c r="M110" s="7">
        <f t="shared" si="19"/>
        <v>2080</v>
      </c>
      <c r="N110" s="7">
        <f t="shared" si="19"/>
        <v>0</v>
      </c>
      <c r="O110" s="7">
        <f t="shared" si="19"/>
        <v>2792.43</v>
      </c>
      <c r="P110" s="7">
        <f t="shared" si="19"/>
        <v>430.41923999999995</v>
      </c>
      <c r="Q110" s="7">
        <f t="shared" si="19"/>
        <v>13296.800000000001</v>
      </c>
      <c r="R110" s="7">
        <f t="shared" si="19"/>
        <v>80.880510000000015</v>
      </c>
      <c r="S110" s="7">
        <f t="shared" si="19"/>
        <v>733.07999999999993</v>
      </c>
      <c r="T110" s="7">
        <f t="shared" si="19"/>
        <v>0</v>
      </c>
      <c r="U110" s="7" t="str">
        <f t="shared" si="19"/>
        <v/>
      </c>
      <c r="V110" s="7">
        <f t="shared" si="19"/>
        <v>575.41</v>
      </c>
      <c r="W110" s="7">
        <f t="shared" si="19"/>
        <v>0</v>
      </c>
      <c r="X110" s="7">
        <f t="shared" si="19"/>
        <v>20866.75</v>
      </c>
      <c r="Y110" s="7">
        <f t="shared" si="19"/>
        <v>0</v>
      </c>
      <c r="Z110" s="7">
        <f t="shared" si="19"/>
        <v>36195</v>
      </c>
      <c r="AA110" s="7">
        <f>AA$107*AA8/1000</f>
        <v>244.89795918367344</v>
      </c>
      <c r="AB110" s="7">
        <f t="shared" ref="AB110:AB154" si="20">SUM(B110:AA110)</f>
        <v>116970.25291094367</v>
      </c>
      <c r="AD110" s="7">
        <f>2205*AB110/area!H8/2.47</f>
        <v>15.228070972537584</v>
      </c>
    </row>
    <row r="111" spans="1:34" x14ac:dyDescent="0.2">
      <c r="A111">
        <f t="shared" si="18"/>
        <v>1970</v>
      </c>
      <c r="B111" s="7">
        <f t="shared" ref="B111:Z121" si="21">IF(ISNUMBER(B9),B$107*B9/1000,"")</f>
        <v>34154.5</v>
      </c>
      <c r="C111" s="7">
        <f t="shared" si="21"/>
        <v>0</v>
      </c>
      <c r="D111" s="7">
        <f t="shared" si="21"/>
        <v>19.774150000000002</v>
      </c>
      <c r="E111" s="7">
        <f t="shared" si="21"/>
        <v>0</v>
      </c>
      <c r="F111" s="7">
        <f t="shared" si="21"/>
        <v>9261.02018752</v>
      </c>
      <c r="G111" s="7" t="str">
        <f t="shared" si="21"/>
        <v/>
      </c>
      <c r="H111" s="7">
        <f t="shared" si="21"/>
        <v>0</v>
      </c>
      <c r="I111" s="7" t="str">
        <f t="shared" si="21"/>
        <v/>
      </c>
      <c r="J111" s="7">
        <f t="shared" si="21"/>
        <v>0</v>
      </c>
      <c r="K111" s="7">
        <f t="shared" si="21"/>
        <v>0</v>
      </c>
      <c r="L111" s="7">
        <f t="shared" si="21"/>
        <v>0</v>
      </c>
      <c r="M111" s="7">
        <f t="shared" si="21"/>
        <v>3500.9</v>
      </c>
      <c r="N111" s="7">
        <f t="shared" si="21"/>
        <v>0</v>
      </c>
      <c r="O111" s="7">
        <f t="shared" si="21"/>
        <v>3664.5300000000007</v>
      </c>
      <c r="P111" s="7">
        <f t="shared" si="21"/>
        <v>419.04251999999997</v>
      </c>
      <c r="Q111" s="7">
        <f t="shared" si="21"/>
        <v>15875.200000000003</v>
      </c>
      <c r="R111" s="7">
        <f t="shared" si="21"/>
        <v>100.15773000000002</v>
      </c>
      <c r="S111" s="7">
        <f t="shared" si="21"/>
        <v>1084.04</v>
      </c>
      <c r="T111" s="7">
        <f t="shared" si="21"/>
        <v>0</v>
      </c>
      <c r="U111" s="7" t="str">
        <f t="shared" si="21"/>
        <v/>
      </c>
      <c r="V111" s="7">
        <f t="shared" si="21"/>
        <v>522.3900000000001</v>
      </c>
      <c r="W111" s="7">
        <f t="shared" si="21"/>
        <v>6.3049999999999988</v>
      </c>
      <c r="X111" s="7">
        <f t="shared" si="21"/>
        <v>32343.75</v>
      </c>
      <c r="Y111" s="7">
        <f t="shared" si="21"/>
        <v>0</v>
      </c>
      <c r="Z111" s="7">
        <f t="shared" si="21"/>
        <v>18610.5</v>
      </c>
      <c r="AA111" s="7">
        <f t="shared" ref="AA111:AA154" si="22">AA$107*AA9/1000</f>
        <v>310.20408163265301</v>
      </c>
      <c r="AB111" s="7">
        <f t="shared" si="20"/>
        <v>119872.31366915265</v>
      </c>
      <c r="AD111" s="7">
        <f>2205*AB111/area!H9/2.47</f>
        <v>17.082620715717198</v>
      </c>
    </row>
    <row r="112" spans="1:34" x14ac:dyDescent="0.2">
      <c r="A112">
        <f t="shared" si="18"/>
        <v>1971</v>
      </c>
      <c r="B112" s="7">
        <f t="shared" si="21"/>
        <v>40479.1</v>
      </c>
      <c r="C112" s="7">
        <f t="shared" si="21"/>
        <v>0</v>
      </c>
      <c r="D112" s="7">
        <f t="shared" si="21"/>
        <v>7.1791500000000008</v>
      </c>
      <c r="E112" s="7">
        <f t="shared" si="21"/>
        <v>0</v>
      </c>
      <c r="F112" s="7">
        <f t="shared" si="21"/>
        <v>11621.51539008</v>
      </c>
      <c r="G112" s="7" t="str">
        <f t="shared" si="21"/>
        <v/>
      </c>
      <c r="H112" s="7">
        <f t="shared" si="21"/>
        <v>0</v>
      </c>
      <c r="I112" s="7" t="str">
        <f t="shared" si="21"/>
        <v/>
      </c>
      <c r="J112" s="7">
        <f t="shared" si="21"/>
        <v>0</v>
      </c>
      <c r="K112" s="7">
        <f t="shared" si="21"/>
        <v>0</v>
      </c>
      <c r="L112" s="7">
        <f t="shared" si="21"/>
        <v>0</v>
      </c>
      <c r="M112" s="7">
        <f t="shared" si="21"/>
        <v>1155.7</v>
      </c>
      <c r="N112" s="7">
        <f t="shared" si="21"/>
        <v>0</v>
      </c>
      <c r="O112" s="7">
        <f t="shared" si="21"/>
        <v>3141.2700000000004</v>
      </c>
      <c r="P112" s="7">
        <f t="shared" si="21"/>
        <v>284.41799999999995</v>
      </c>
      <c r="Q112" s="7">
        <f t="shared" si="21"/>
        <v>13710.400000000001</v>
      </c>
      <c r="R112" s="7">
        <f t="shared" si="21"/>
        <v>98.062380000000019</v>
      </c>
      <c r="S112" s="7">
        <f t="shared" si="21"/>
        <v>1248.04</v>
      </c>
      <c r="T112" s="7">
        <f t="shared" si="21"/>
        <v>0</v>
      </c>
      <c r="U112" s="7" t="str">
        <f t="shared" si="21"/>
        <v/>
      </c>
      <c r="V112" s="7">
        <f t="shared" si="21"/>
        <v>682.88</v>
      </c>
      <c r="W112" s="7">
        <f t="shared" si="21"/>
        <v>30.069999999999997</v>
      </c>
      <c r="X112" s="7">
        <f t="shared" si="21"/>
        <v>25823.25</v>
      </c>
      <c r="Y112" s="7">
        <f t="shared" si="21"/>
        <v>0</v>
      </c>
      <c r="Z112" s="7">
        <f t="shared" si="21"/>
        <v>23531.5</v>
      </c>
      <c r="AA112" s="7">
        <f t="shared" si="22"/>
        <v>217.68707482993196</v>
      </c>
      <c r="AB112" s="7">
        <f t="shared" si="20"/>
        <v>122031.07199490993</v>
      </c>
      <c r="AD112" s="7">
        <f>2205*AB112/area!H10/2.47</f>
        <v>15.721992569161392</v>
      </c>
    </row>
    <row r="113" spans="1:30" x14ac:dyDescent="0.2">
      <c r="A113">
        <f t="shared" si="18"/>
        <v>1972</v>
      </c>
      <c r="B113" s="7">
        <f t="shared" si="21"/>
        <v>41566.400000000001</v>
      </c>
      <c r="C113" s="7">
        <f t="shared" si="21"/>
        <v>0</v>
      </c>
      <c r="D113" s="7">
        <f t="shared" si="21"/>
        <v>0</v>
      </c>
      <c r="E113" s="7">
        <f t="shared" si="21"/>
        <v>0</v>
      </c>
      <c r="F113" s="7">
        <f t="shared" si="21"/>
        <v>8716.5368979199993</v>
      </c>
      <c r="G113" s="7" t="str">
        <f t="shared" si="21"/>
        <v/>
      </c>
      <c r="H113" s="7">
        <f t="shared" si="21"/>
        <v>0</v>
      </c>
      <c r="I113" s="7" t="str">
        <f t="shared" si="21"/>
        <v/>
      </c>
      <c r="J113" s="7">
        <f t="shared" si="21"/>
        <v>0</v>
      </c>
      <c r="K113" s="7">
        <f t="shared" si="21"/>
        <v>0</v>
      </c>
      <c r="L113" s="7">
        <f t="shared" si="21"/>
        <v>0</v>
      </c>
      <c r="M113" s="7">
        <f t="shared" si="21"/>
        <v>891.8</v>
      </c>
      <c r="N113" s="7">
        <f t="shared" si="21"/>
        <v>0</v>
      </c>
      <c r="O113" s="7">
        <f t="shared" si="21"/>
        <v>3839.8050000000003</v>
      </c>
      <c r="P113" s="7">
        <f t="shared" si="21"/>
        <v>206.67707999999999</v>
      </c>
      <c r="Q113" s="7">
        <f t="shared" si="21"/>
        <v>14115.200000000003</v>
      </c>
      <c r="R113" s="7">
        <f t="shared" si="21"/>
        <v>91.357260000000011</v>
      </c>
      <c r="S113" s="7">
        <f t="shared" si="21"/>
        <v>1055.3399999999999</v>
      </c>
      <c r="T113" s="7">
        <f t="shared" si="21"/>
        <v>0</v>
      </c>
      <c r="U113" s="7" t="str">
        <f t="shared" si="21"/>
        <v/>
      </c>
      <c r="V113" s="7">
        <f t="shared" si="21"/>
        <v>655.82</v>
      </c>
      <c r="W113" s="7">
        <f t="shared" si="21"/>
        <v>13.094999999999999</v>
      </c>
      <c r="X113" s="7">
        <f t="shared" si="21"/>
        <v>28692.5</v>
      </c>
      <c r="Y113" s="7">
        <f t="shared" si="21"/>
        <v>0</v>
      </c>
      <c r="Z113" s="7">
        <f t="shared" si="21"/>
        <v>30504.5</v>
      </c>
      <c r="AA113" s="7">
        <f t="shared" si="22"/>
        <v>223.12925170068027</v>
      </c>
      <c r="AB113" s="7">
        <f t="shared" si="20"/>
        <v>130572.1604896207</v>
      </c>
      <c r="AD113" s="7">
        <f>2205*AB113/area!H11/2.47</f>
        <v>17.280408672764761</v>
      </c>
    </row>
    <row r="114" spans="1:30" x14ac:dyDescent="0.2">
      <c r="A114">
        <f t="shared" si="18"/>
        <v>1973</v>
      </c>
      <c r="B114" s="7">
        <f t="shared" si="21"/>
        <v>35598.699999999997</v>
      </c>
      <c r="C114" s="7">
        <f t="shared" si="21"/>
        <v>0</v>
      </c>
      <c r="D114" s="7">
        <f t="shared" si="21"/>
        <v>0</v>
      </c>
      <c r="E114" s="7">
        <f t="shared" si="21"/>
        <v>0</v>
      </c>
      <c r="F114" s="7">
        <f t="shared" si="21"/>
        <v>7808.5309414399999</v>
      </c>
      <c r="G114" s="7" t="str">
        <f t="shared" si="21"/>
        <v/>
      </c>
      <c r="H114" s="7">
        <f t="shared" si="21"/>
        <v>0</v>
      </c>
      <c r="I114" s="7" t="str">
        <f t="shared" si="21"/>
        <v/>
      </c>
      <c r="J114" s="7">
        <f t="shared" si="21"/>
        <v>0</v>
      </c>
      <c r="K114" s="7">
        <f t="shared" si="21"/>
        <v>0</v>
      </c>
      <c r="L114" s="7">
        <f t="shared" si="21"/>
        <v>0</v>
      </c>
      <c r="M114" s="7">
        <f t="shared" si="21"/>
        <v>958.1</v>
      </c>
      <c r="N114" s="7">
        <f t="shared" si="21"/>
        <v>0</v>
      </c>
      <c r="O114" s="7">
        <f t="shared" si="21"/>
        <v>3280.6350000000007</v>
      </c>
      <c r="P114" s="7">
        <f t="shared" si="21"/>
        <v>430.41923999999995</v>
      </c>
      <c r="Q114" s="7">
        <f t="shared" si="21"/>
        <v>15065.600000000002</v>
      </c>
      <c r="R114" s="7">
        <f t="shared" si="21"/>
        <v>137.03589000000002</v>
      </c>
      <c r="S114" s="7">
        <f t="shared" si="21"/>
        <v>1207.04</v>
      </c>
      <c r="T114" s="7">
        <f t="shared" si="21"/>
        <v>0</v>
      </c>
      <c r="U114" s="7" t="str">
        <f t="shared" si="21"/>
        <v/>
      </c>
      <c r="V114" s="7">
        <f t="shared" si="21"/>
        <v>578.92999999999995</v>
      </c>
      <c r="W114" s="7">
        <f t="shared" si="21"/>
        <v>6.3049999999999988</v>
      </c>
      <c r="X114" s="7">
        <f t="shared" si="21"/>
        <v>29733.25</v>
      </c>
      <c r="Y114" s="7">
        <f t="shared" si="21"/>
        <v>0</v>
      </c>
      <c r="Z114" s="7">
        <f t="shared" si="21"/>
        <v>32832</v>
      </c>
      <c r="AA114" s="7">
        <f t="shared" si="22"/>
        <v>244.89795918367344</v>
      </c>
      <c r="AB114" s="7">
        <f t="shared" si="20"/>
        <v>127881.44403062368</v>
      </c>
      <c r="AD114" s="7">
        <f>2205*AB114/area!H12/2.47</f>
        <v>16.368610859355027</v>
      </c>
    </row>
    <row r="115" spans="1:30" x14ac:dyDescent="0.2">
      <c r="A115">
        <f t="shared" si="18"/>
        <v>1974</v>
      </c>
      <c r="B115" s="7">
        <f t="shared" si="21"/>
        <v>34694</v>
      </c>
      <c r="C115" s="7">
        <f t="shared" si="21"/>
        <v>0</v>
      </c>
      <c r="D115" s="7">
        <f t="shared" si="21"/>
        <v>0</v>
      </c>
      <c r="E115" s="7">
        <f t="shared" si="21"/>
        <v>0</v>
      </c>
      <c r="F115" s="7">
        <f t="shared" si="21"/>
        <v>6791.6283270399999</v>
      </c>
      <c r="G115" s="7" t="str">
        <f t="shared" si="21"/>
        <v/>
      </c>
      <c r="H115" s="7">
        <f t="shared" si="21"/>
        <v>0</v>
      </c>
      <c r="I115" s="7" t="str">
        <f t="shared" si="21"/>
        <v/>
      </c>
      <c r="J115" s="7">
        <f t="shared" si="21"/>
        <v>0</v>
      </c>
      <c r="K115" s="7">
        <f t="shared" si="21"/>
        <v>0</v>
      </c>
      <c r="L115" s="7">
        <f t="shared" si="21"/>
        <v>0</v>
      </c>
      <c r="M115" s="7">
        <f t="shared" si="21"/>
        <v>825.5</v>
      </c>
      <c r="N115" s="7">
        <f t="shared" si="21"/>
        <v>0</v>
      </c>
      <c r="O115" s="7">
        <f t="shared" si="21"/>
        <v>2547.9</v>
      </c>
      <c r="P115" s="7">
        <f t="shared" si="21"/>
        <v>688.29155999999989</v>
      </c>
      <c r="Q115" s="7">
        <f t="shared" si="21"/>
        <v>10859.2</v>
      </c>
      <c r="R115" s="7">
        <f t="shared" si="21"/>
        <v>148.35078000000001</v>
      </c>
      <c r="S115" s="7">
        <f t="shared" si="21"/>
        <v>1723.6399999999999</v>
      </c>
      <c r="T115" s="7">
        <f t="shared" si="21"/>
        <v>0</v>
      </c>
      <c r="U115" s="7" t="str">
        <f t="shared" si="21"/>
        <v/>
      </c>
      <c r="V115" s="7">
        <f t="shared" si="21"/>
        <v>523.93000000000006</v>
      </c>
      <c r="W115" s="7">
        <f t="shared" si="21"/>
        <v>0</v>
      </c>
      <c r="X115" s="7">
        <f t="shared" si="21"/>
        <v>31820.5</v>
      </c>
      <c r="Y115" s="7">
        <f t="shared" si="21"/>
        <v>0</v>
      </c>
      <c r="Z115" s="7">
        <f t="shared" si="21"/>
        <v>26372</v>
      </c>
      <c r="AA115" s="7">
        <f t="shared" si="22"/>
        <v>217.68707482993196</v>
      </c>
      <c r="AB115" s="7">
        <f t="shared" si="20"/>
        <v>117212.62774186993</v>
      </c>
      <c r="AD115" s="7">
        <f>2205*AB115/area!H13/2.47</f>
        <v>15.456676166857259</v>
      </c>
    </row>
    <row r="116" spans="1:30" x14ac:dyDescent="0.2">
      <c r="A116">
        <f t="shared" si="18"/>
        <v>1975</v>
      </c>
      <c r="B116" s="7">
        <f t="shared" si="21"/>
        <v>41201.199999999997</v>
      </c>
      <c r="C116" s="7">
        <f t="shared" si="21"/>
        <v>0</v>
      </c>
      <c r="D116" s="7">
        <f t="shared" si="21"/>
        <v>0</v>
      </c>
      <c r="E116" s="7">
        <f t="shared" si="21"/>
        <v>0</v>
      </c>
      <c r="F116" s="7">
        <f t="shared" si="21"/>
        <v>11077.032100479999</v>
      </c>
      <c r="G116" s="7" t="str">
        <f t="shared" si="21"/>
        <v/>
      </c>
      <c r="H116" s="7">
        <f t="shared" si="21"/>
        <v>0</v>
      </c>
      <c r="I116" s="7" t="str">
        <f t="shared" si="21"/>
        <v/>
      </c>
      <c r="J116" s="7">
        <f t="shared" si="21"/>
        <v>0</v>
      </c>
      <c r="K116" s="7">
        <f t="shared" si="21"/>
        <v>0</v>
      </c>
      <c r="L116" s="7">
        <f t="shared" si="21"/>
        <v>0</v>
      </c>
      <c r="M116" s="7">
        <f t="shared" si="21"/>
        <v>1056.9000000000001</v>
      </c>
      <c r="N116" s="7">
        <f t="shared" si="21"/>
        <v>0</v>
      </c>
      <c r="O116" s="7">
        <f t="shared" si="21"/>
        <v>3315.6900000000005</v>
      </c>
      <c r="P116" s="7">
        <f t="shared" si="21"/>
        <v>396.28907999999996</v>
      </c>
      <c r="Q116" s="7">
        <f t="shared" si="21"/>
        <v>12760.000000000002</v>
      </c>
      <c r="R116" s="7">
        <f t="shared" si="21"/>
        <v>148.35078000000001</v>
      </c>
      <c r="S116" s="7">
        <f t="shared" si="21"/>
        <v>1771.1999999999998</v>
      </c>
      <c r="T116" s="7">
        <f t="shared" si="21"/>
        <v>0</v>
      </c>
      <c r="U116" s="7" t="str">
        <f t="shared" si="21"/>
        <v/>
      </c>
      <c r="V116" s="7">
        <f t="shared" si="21"/>
        <v>486.97000000000008</v>
      </c>
      <c r="W116" s="7">
        <f t="shared" si="21"/>
        <v>0</v>
      </c>
      <c r="X116" s="7">
        <f t="shared" si="21"/>
        <v>30256.5</v>
      </c>
      <c r="Y116" s="7">
        <f t="shared" si="21"/>
        <v>0</v>
      </c>
      <c r="Z116" s="7">
        <f t="shared" si="21"/>
        <v>34903</v>
      </c>
      <c r="AA116" s="7">
        <f t="shared" si="22"/>
        <v>185.0340136054422</v>
      </c>
      <c r="AB116" s="7">
        <f t="shared" si="20"/>
        <v>137558.16597408545</v>
      </c>
      <c r="AD116" s="7">
        <f>2205*AB116/area!H14/2.47</f>
        <v>17.18734850576789</v>
      </c>
    </row>
    <row r="117" spans="1:30" x14ac:dyDescent="0.2">
      <c r="A117">
        <f t="shared" si="18"/>
        <v>1976</v>
      </c>
      <c r="B117" s="7">
        <f t="shared" si="21"/>
        <v>45542.100000000006</v>
      </c>
      <c r="C117" s="7">
        <f t="shared" si="21"/>
        <v>0</v>
      </c>
      <c r="D117" s="7">
        <f t="shared" si="21"/>
        <v>0</v>
      </c>
      <c r="E117" s="7">
        <f t="shared" si="21"/>
        <v>0</v>
      </c>
      <c r="F117" s="7">
        <f t="shared" si="21"/>
        <v>5375.9717740799997</v>
      </c>
      <c r="G117" s="7" t="str">
        <f t="shared" si="21"/>
        <v/>
      </c>
      <c r="H117" s="7">
        <f t="shared" si="21"/>
        <v>0</v>
      </c>
      <c r="I117" s="7" t="str">
        <f t="shared" si="21"/>
        <v/>
      </c>
      <c r="J117" s="7">
        <f t="shared" si="21"/>
        <v>0</v>
      </c>
      <c r="K117" s="7">
        <f t="shared" si="21"/>
        <v>0</v>
      </c>
      <c r="L117" s="7">
        <f t="shared" si="21"/>
        <v>0</v>
      </c>
      <c r="M117" s="7">
        <f t="shared" si="21"/>
        <v>396.5</v>
      </c>
      <c r="N117" s="7">
        <f t="shared" si="21"/>
        <v>0</v>
      </c>
      <c r="O117" s="7">
        <f t="shared" si="21"/>
        <v>2356.38</v>
      </c>
      <c r="P117" s="7">
        <f t="shared" si="21"/>
        <v>183.92363999999998</v>
      </c>
      <c r="Q117" s="7">
        <f t="shared" si="21"/>
        <v>14388.000000000002</v>
      </c>
      <c r="R117" s="7">
        <f t="shared" si="21"/>
        <v>45.678630000000005</v>
      </c>
      <c r="S117" s="7">
        <f t="shared" si="21"/>
        <v>1079.94</v>
      </c>
      <c r="T117" s="7">
        <f t="shared" si="21"/>
        <v>0</v>
      </c>
      <c r="U117" s="7" t="str">
        <f t="shared" si="21"/>
        <v/>
      </c>
      <c r="V117" s="7">
        <f t="shared" si="21"/>
        <v>772.42000000000007</v>
      </c>
      <c r="W117" s="7">
        <f t="shared" si="21"/>
        <v>0</v>
      </c>
      <c r="X117" s="7">
        <f t="shared" si="21"/>
        <v>32343.75</v>
      </c>
      <c r="Y117" s="7">
        <f t="shared" si="21"/>
        <v>0</v>
      </c>
      <c r="Z117" s="7">
        <f t="shared" si="21"/>
        <v>47053.5</v>
      </c>
      <c r="AA117" s="7">
        <f t="shared" si="22"/>
        <v>195.91836734693877</v>
      </c>
      <c r="AB117" s="7">
        <f t="shared" si="20"/>
        <v>149734.08241142696</v>
      </c>
      <c r="AD117" s="7">
        <f>2205*AB117/area!H15/2.47</f>
        <v>18.229093359655266</v>
      </c>
    </row>
    <row r="118" spans="1:30" x14ac:dyDescent="0.2">
      <c r="A118">
        <f t="shared" si="18"/>
        <v>1977</v>
      </c>
      <c r="B118" s="7">
        <f t="shared" si="21"/>
        <v>45176.900000000009</v>
      </c>
      <c r="C118" s="7">
        <f t="shared" si="21"/>
        <v>0</v>
      </c>
      <c r="D118" s="7">
        <f t="shared" si="21"/>
        <v>0</v>
      </c>
      <c r="E118" s="7">
        <f t="shared" si="21"/>
        <v>0</v>
      </c>
      <c r="F118" s="7">
        <f t="shared" si="21"/>
        <v>12893.04401344</v>
      </c>
      <c r="G118" s="7" t="str">
        <f t="shared" si="21"/>
        <v/>
      </c>
      <c r="H118" s="7">
        <f t="shared" si="21"/>
        <v>0</v>
      </c>
      <c r="I118" s="7" t="str">
        <f t="shared" si="21"/>
        <v/>
      </c>
      <c r="J118" s="7">
        <f t="shared" si="21"/>
        <v>0</v>
      </c>
      <c r="K118" s="7">
        <f t="shared" si="21"/>
        <v>0</v>
      </c>
      <c r="L118" s="7">
        <f t="shared" si="21"/>
        <v>0</v>
      </c>
      <c r="M118" s="7">
        <f t="shared" si="21"/>
        <v>660.4</v>
      </c>
      <c r="N118" s="7">
        <f t="shared" si="21"/>
        <v>0</v>
      </c>
      <c r="O118" s="7">
        <f t="shared" si="21"/>
        <v>2269.17</v>
      </c>
      <c r="P118" s="7">
        <f t="shared" si="21"/>
        <v>292.00247999999999</v>
      </c>
      <c r="Q118" s="7">
        <f t="shared" si="21"/>
        <v>12214.400000000001</v>
      </c>
      <c r="R118" s="7">
        <f t="shared" si="21"/>
        <v>45.678630000000005</v>
      </c>
      <c r="S118" s="7">
        <f t="shared" si="21"/>
        <v>1038.9399999999998</v>
      </c>
      <c r="T118" s="7">
        <f t="shared" si="21"/>
        <v>0</v>
      </c>
      <c r="U118" s="7" t="str">
        <f t="shared" si="21"/>
        <v/>
      </c>
      <c r="V118" s="7">
        <f t="shared" si="21"/>
        <v>597.74</v>
      </c>
      <c r="W118" s="7">
        <f t="shared" si="21"/>
        <v>0</v>
      </c>
      <c r="X118" s="7">
        <f t="shared" si="21"/>
        <v>33384.5</v>
      </c>
      <c r="Y118" s="7">
        <f t="shared" si="21"/>
        <v>0</v>
      </c>
      <c r="Z118" s="7">
        <f t="shared" si="21"/>
        <v>30770.5</v>
      </c>
      <c r="AA118" s="7">
        <f t="shared" si="22"/>
        <v>202.50340136054419</v>
      </c>
      <c r="AB118" s="7">
        <f t="shared" si="20"/>
        <v>139545.77852480055</v>
      </c>
      <c r="AD118" s="7">
        <f>2205*AB118/area!H16/2.47</f>
        <v>17.339743093513619</v>
      </c>
    </row>
    <row r="119" spans="1:30" x14ac:dyDescent="0.2">
      <c r="A119">
        <f t="shared" si="18"/>
        <v>1978</v>
      </c>
      <c r="B119" s="7">
        <f t="shared" si="21"/>
        <v>41201.199999999997</v>
      </c>
      <c r="C119" s="7">
        <f t="shared" si="21"/>
        <v>0</v>
      </c>
      <c r="D119" s="7">
        <f t="shared" si="21"/>
        <v>0</v>
      </c>
      <c r="E119" s="7">
        <f t="shared" si="21"/>
        <v>0</v>
      </c>
      <c r="F119" s="7">
        <f t="shared" si="21"/>
        <v>22517.58686784</v>
      </c>
      <c r="G119" s="7" t="str">
        <f t="shared" si="21"/>
        <v/>
      </c>
      <c r="H119" s="7">
        <f t="shared" si="21"/>
        <v>0</v>
      </c>
      <c r="I119" s="7" t="str">
        <f t="shared" si="21"/>
        <v/>
      </c>
      <c r="J119" s="7">
        <f t="shared" si="21"/>
        <v>0</v>
      </c>
      <c r="K119" s="7">
        <f t="shared" si="21"/>
        <v>523.20000000000005</v>
      </c>
      <c r="L119" s="7">
        <f t="shared" si="21"/>
        <v>0</v>
      </c>
      <c r="M119" s="7">
        <f t="shared" si="21"/>
        <v>660.4</v>
      </c>
      <c r="N119" s="7">
        <f t="shared" si="21"/>
        <v>0</v>
      </c>
      <c r="O119" s="7">
        <f t="shared" si="21"/>
        <v>2093.8950000000004</v>
      </c>
      <c r="P119" s="7">
        <f t="shared" si="21"/>
        <v>455.06879999999995</v>
      </c>
      <c r="Q119" s="7">
        <f t="shared" si="21"/>
        <v>10313.6</v>
      </c>
      <c r="R119" s="7">
        <f t="shared" si="21"/>
        <v>52.383750000000006</v>
      </c>
      <c r="S119" s="7">
        <f t="shared" si="21"/>
        <v>1830.2399999999998</v>
      </c>
      <c r="T119" s="7">
        <f t="shared" si="21"/>
        <v>0</v>
      </c>
      <c r="U119" s="7" t="str">
        <f t="shared" si="21"/>
        <v/>
      </c>
      <c r="V119" s="7">
        <f t="shared" si="21"/>
        <v>523.93000000000006</v>
      </c>
      <c r="W119" s="7">
        <f t="shared" si="21"/>
        <v>0</v>
      </c>
      <c r="X119" s="7">
        <f t="shared" si="21"/>
        <v>38599.75</v>
      </c>
      <c r="Y119" s="7">
        <f t="shared" si="21"/>
        <v>0</v>
      </c>
      <c r="Z119" s="7">
        <f t="shared" si="21"/>
        <v>39292</v>
      </c>
      <c r="AA119" s="7">
        <f t="shared" si="22"/>
        <v>181.55102040816325</v>
      </c>
      <c r="AB119" s="7">
        <f t="shared" si="20"/>
        <v>158244.80543824815</v>
      </c>
      <c r="AD119" s="7">
        <f>2205*AB119/area!H17/2.47</f>
        <v>18.481133469247737</v>
      </c>
    </row>
    <row r="120" spans="1:30" x14ac:dyDescent="0.2">
      <c r="A120">
        <f t="shared" si="18"/>
        <v>1979</v>
      </c>
      <c r="B120" s="7">
        <f t="shared" si="21"/>
        <v>37765</v>
      </c>
      <c r="C120" s="7">
        <f t="shared" si="21"/>
        <v>0</v>
      </c>
      <c r="D120" s="7">
        <f t="shared" si="21"/>
        <v>0</v>
      </c>
      <c r="E120" s="7">
        <f t="shared" si="21"/>
        <v>0</v>
      </c>
      <c r="F120" s="7">
        <f t="shared" si="21"/>
        <v>23063.671578879999</v>
      </c>
      <c r="G120" s="7" t="str">
        <f t="shared" si="21"/>
        <v/>
      </c>
      <c r="H120" s="7">
        <f t="shared" si="21"/>
        <v>0</v>
      </c>
      <c r="I120" s="7" t="str">
        <f t="shared" si="21"/>
        <v/>
      </c>
      <c r="J120" s="7">
        <f t="shared" si="21"/>
        <v>69.3</v>
      </c>
      <c r="K120" s="7">
        <f t="shared" si="21"/>
        <v>667.2</v>
      </c>
      <c r="L120" s="7">
        <f t="shared" si="21"/>
        <v>0</v>
      </c>
      <c r="M120" s="7">
        <f t="shared" si="21"/>
        <v>1453.4</v>
      </c>
      <c r="N120" s="7">
        <f t="shared" si="21"/>
        <v>0</v>
      </c>
      <c r="O120" s="7">
        <f t="shared" si="21"/>
        <v>2269.17</v>
      </c>
      <c r="P120" s="7">
        <f t="shared" si="21"/>
        <v>257.87232</v>
      </c>
      <c r="Q120" s="7">
        <f t="shared" si="21"/>
        <v>9908.7999999999993</v>
      </c>
      <c r="R120" s="7">
        <f t="shared" si="21"/>
        <v>56.993520000000004</v>
      </c>
      <c r="S120" s="7">
        <f t="shared" si="21"/>
        <v>1440.7399999999998</v>
      </c>
      <c r="T120" s="7">
        <f t="shared" si="21"/>
        <v>0</v>
      </c>
      <c r="U120" s="7" t="str">
        <f t="shared" si="21"/>
        <v/>
      </c>
      <c r="V120" s="7">
        <f t="shared" si="21"/>
        <v>549.66999999999996</v>
      </c>
      <c r="W120" s="7">
        <f t="shared" si="21"/>
        <v>0</v>
      </c>
      <c r="X120" s="7">
        <f t="shared" si="21"/>
        <v>35995</v>
      </c>
      <c r="Y120" s="7">
        <f t="shared" si="21"/>
        <v>0</v>
      </c>
      <c r="Z120" s="7">
        <f t="shared" si="21"/>
        <v>38266</v>
      </c>
      <c r="AA120" s="7">
        <f t="shared" si="22"/>
        <v>211.86394557823127</v>
      </c>
      <c r="AB120" s="7">
        <f t="shared" si="20"/>
        <v>151974.68136445823</v>
      </c>
      <c r="AD120" s="7">
        <f>2205*AB120/area!H18/2.47</f>
        <v>17.663023562584581</v>
      </c>
    </row>
    <row r="121" spans="1:30" x14ac:dyDescent="0.2">
      <c r="A121">
        <f t="shared" si="18"/>
        <v>1980</v>
      </c>
      <c r="B121" s="7">
        <f t="shared" si="21"/>
        <v>50422.500000000007</v>
      </c>
      <c r="C121" s="7">
        <f t="shared" si="21"/>
        <v>0</v>
      </c>
      <c r="D121" s="7">
        <f t="shared" si="21"/>
        <v>0</v>
      </c>
      <c r="E121" s="7">
        <f t="shared" si="21"/>
        <v>0</v>
      </c>
      <c r="F121" s="7">
        <f t="shared" si="21"/>
        <v>18160.1191296</v>
      </c>
      <c r="G121" s="7" t="str">
        <f t="shared" ref="G121:Z121" si="23">IF(ISNUMBER(G19),G$107*G19/1000,"")</f>
        <v/>
      </c>
      <c r="H121" s="7">
        <f t="shared" si="23"/>
        <v>0</v>
      </c>
      <c r="I121" s="7" t="str">
        <f t="shared" si="23"/>
        <v/>
      </c>
      <c r="J121" s="7">
        <f t="shared" si="23"/>
        <v>91.35</v>
      </c>
      <c r="K121" s="7">
        <f t="shared" si="23"/>
        <v>696</v>
      </c>
      <c r="L121" s="7">
        <f t="shared" si="23"/>
        <v>0</v>
      </c>
      <c r="M121" s="7">
        <f t="shared" si="23"/>
        <v>1089.4000000000001</v>
      </c>
      <c r="N121" s="7">
        <f t="shared" si="23"/>
        <v>0</v>
      </c>
      <c r="O121" s="7">
        <f t="shared" si="23"/>
        <v>1745.0550000000003</v>
      </c>
      <c r="P121" s="7">
        <f t="shared" si="23"/>
        <v>481.6144799999999</v>
      </c>
      <c r="Q121" s="7">
        <f t="shared" si="23"/>
        <v>11132</v>
      </c>
      <c r="R121" s="7">
        <f t="shared" si="23"/>
        <v>66.213060000000013</v>
      </c>
      <c r="S121" s="7">
        <f t="shared" si="23"/>
        <v>1503.0599999999997</v>
      </c>
      <c r="T121" s="7">
        <f t="shared" si="23"/>
        <v>0</v>
      </c>
      <c r="U121" s="7" t="str">
        <f t="shared" si="23"/>
        <v/>
      </c>
      <c r="V121" s="7">
        <f t="shared" si="23"/>
        <v>577.05999999999995</v>
      </c>
      <c r="W121" s="7">
        <f t="shared" si="23"/>
        <v>0</v>
      </c>
      <c r="X121" s="7">
        <f t="shared" si="23"/>
        <v>32861.25</v>
      </c>
      <c r="Y121" s="7">
        <f t="shared" si="23"/>
        <v>0</v>
      </c>
      <c r="Z121" s="7">
        <f t="shared" si="23"/>
        <v>51195.5</v>
      </c>
      <c r="AA121" s="7">
        <f t="shared" si="22"/>
        <v>227.10204081632651</v>
      </c>
      <c r="AB121" s="7">
        <f t="shared" si="20"/>
        <v>170248.22371041632</v>
      </c>
      <c r="AD121" s="7">
        <f>2205*AB121/area!H19/2.47</f>
        <v>19.505980018604486</v>
      </c>
    </row>
    <row r="122" spans="1:30" x14ac:dyDescent="0.2">
      <c r="A122">
        <f t="shared" si="18"/>
        <v>1981</v>
      </c>
      <c r="B122" s="7">
        <f t="shared" ref="B122:Z132" si="24">IF(ISNUMBER(B20),B$107*B20/1000,"")</f>
        <v>57826.100000000006</v>
      </c>
      <c r="C122" s="7">
        <f t="shared" si="24"/>
        <v>0</v>
      </c>
      <c r="D122" s="7">
        <f t="shared" si="24"/>
        <v>0</v>
      </c>
      <c r="E122" s="7">
        <f t="shared" si="24"/>
        <v>0</v>
      </c>
      <c r="F122" s="7">
        <f t="shared" si="24"/>
        <v>12167.600101120001</v>
      </c>
      <c r="G122" s="7" t="str">
        <f t="shared" si="24"/>
        <v/>
      </c>
      <c r="H122" s="7">
        <f t="shared" si="24"/>
        <v>0</v>
      </c>
      <c r="I122" s="7" t="str">
        <f t="shared" si="24"/>
        <v/>
      </c>
      <c r="J122" s="7">
        <f t="shared" si="24"/>
        <v>192.15</v>
      </c>
      <c r="K122" s="7">
        <f t="shared" si="24"/>
        <v>681.6</v>
      </c>
      <c r="L122" s="7">
        <f t="shared" si="24"/>
        <v>0</v>
      </c>
      <c r="M122" s="7">
        <f t="shared" si="24"/>
        <v>726.7</v>
      </c>
      <c r="N122" s="7">
        <f t="shared" si="24"/>
        <v>26.852540000000001</v>
      </c>
      <c r="O122" s="7">
        <f t="shared" si="24"/>
        <v>1396.2149999999999</v>
      </c>
      <c r="P122" s="7">
        <f t="shared" si="24"/>
        <v>464.54939999999999</v>
      </c>
      <c r="Q122" s="7">
        <f t="shared" si="24"/>
        <v>10991.2</v>
      </c>
      <c r="R122" s="7">
        <f t="shared" si="24"/>
        <v>80.042370000000005</v>
      </c>
      <c r="S122" s="7">
        <f t="shared" si="24"/>
        <v>2622.36</v>
      </c>
      <c r="T122" s="7">
        <f t="shared" si="24"/>
        <v>0</v>
      </c>
      <c r="U122" s="7" t="str">
        <f t="shared" si="24"/>
        <v/>
      </c>
      <c r="V122" s="7">
        <f t="shared" si="24"/>
        <v>786.3900000000001</v>
      </c>
      <c r="W122" s="7">
        <f t="shared" si="24"/>
        <v>0</v>
      </c>
      <c r="X122" s="7">
        <f t="shared" si="24"/>
        <v>34948.5</v>
      </c>
      <c r="Y122" s="7">
        <f t="shared" si="24"/>
        <v>0</v>
      </c>
      <c r="Z122" s="7">
        <f t="shared" si="24"/>
        <v>59099.5</v>
      </c>
      <c r="AA122" s="7">
        <f t="shared" si="22"/>
        <v>206.85714285714283</v>
      </c>
      <c r="AB122" s="7">
        <f t="shared" si="20"/>
        <v>182216.61655397713</v>
      </c>
      <c r="AD122" s="7">
        <f>2205*AB122/area!H20/2.47</f>
        <v>19.99639844030731</v>
      </c>
    </row>
    <row r="123" spans="1:30" x14ac:dyDescent="0.2">
      <c r="A123">
        <f t="shared" si="18"/>
        <v>1982</v>
      </c>
      <c r="B123" s="7">
        <f t="shared" si="24"/>
        <v>54572.500000000007</v>
      </c>
      <c r="C123" s="7">
        <f t="shared" si="24"/>
        <v>0</v>
      </c>
      <c r="D123" s="7">
        <f t="shared" si="24"/>
        <v>0</v>
      </c>
      <c r="E123" s="7">
        <f t="shared" si="24"/>
        <v>0</v>
      </c>
      <c r="F123" s="7">
        <f t="shared" si="24"/>
        <v>15617.06188288</v>
      </c>
      <c r="G123" s="7" t="str">
        <f t="shared" si="24"/>
        <v/>
      </c>
      <c r="H123" s="7">
        <f t="shared" si="24"/>
        <v>0</v>
      </c>
      <c r="I123" s="7" t="str">
        <f t="shared" si="24"/>
        <v/>
      </c>
      <c r="J123" s="7">
        <f t="shared" si="24"/>
        <v>150.57</v>
      </c>
      <c r="K123" s="7">
        <f t="shared" si="24"/>
        <v>652.79999999999995</v>
      </c>
      <c r="L123" s="7">
        <f t="shared" si="24"/>
        <v>0</v>
      </c>
      <c r="M123" s="7">
        <f t="shared" si="24"/>
        <v>1056.9000000000001</v>
      </c>
      <c r="N123" s="7">
        <f t="shared" si="24"/>
        <v>42.344389999999997</v>
      </c>
      <c r="O123" s="7">
        <f t="shared" si="24"/>
        <v>1396.2149999999999</v>
      </c>
      <c r="P123" s="7">
        <f t="shared" si="24"/>
        <v>515.74464</v>
      </c>
      <c r="Q123" s="7">
        <f t="shared" si="24"/>
        <v>11941.600000000002</v>
      </c>
      <c r="R123" s="7">
        <f t="shared" si="24"/>
        <v>127.81635000000001</v>
      </c>
      <c r="S123" s="7">
        <f t="shared" si="24"/>
        <v>1871.2399999999998</v>
      </c>
      <c r="T123" s="7">
        <f t="shared" si="24"/>
        <v>0</v>
      </c>
      <c r="U123" s="7" t="str">
        <f t="shared" si="24"/>
        <v/>
      </c>
      <c r="V123" s="7">
        <f t="shared" si="24"/>
        <v>522.06000000000006</v>
      </c>
      <c r="W123" s="7">
        <f t="shared" si="24"/>
        <v>0</v>
      </c>
      <c r="X123" s="7">
        <f t="shared" si="24"/>
        <v>31820.5</v>
      </c>
      <c r="Y123" s="7">
        <f t="shared" si="24"/>
        <v>0</v>
      </c>
      <c r="Z123" s="7">
        <f t="shared" si="24"/>
        <v>56886</v>
      </c>
      <c r="AA123" s="7">
        <f t="shared" si="22"/>
        <v>228.95238095238093</v>
      </c>
      <c r="AB123" s="7">
        <f t="shared" si="20"/>
        <v>177402.30464383238</v>
      </c>
      <c r="AD123" s="7">
        <f>2205*AB123/area!H21/2.47</f>
        <v>19.119231942722035</v>
      </c>
    </row>
    <row r="124" spans="1:30" x14ac:dyDescent="0.2">
      <c r="A124">
        <f t="shared" si="18"/>
        <v>1983</v>
      </c>
      <c r="B124" s="7">
        <f t="shared" si="24"/>
        <v>42288.5</v>
      </c>
      <c r="C124" s="7">
        <f t="shared" si="24"/>
        <v>0</v>
      </c>
      <c r="D124" s="7">
        <f t="shared" si="24"/>
        <v>0</v>
      </c>
      <c r="E124" s="7">
        <f t="shared" si="24"/>
        <v>0</v>
      </c>
      <c r="F124" s="7">
        <f t="shared" si="24"/>
        <v>17071.152550399998</v>
      </c>
      <c r="G124" s="7" t="str">
        <f t="shared" si="24"/>
        <v/>
      </c>
      <c r="H124" s="7">
        <f t="shared" si="24"/>
        <v>0</v>
      </c>
      <c r="I124" s="7" t="str">
        <f t="shared" si="24"/>
        <v/>
      </c>
      <c r="J124" s="7">
        <f t="shared" si="24"/>
        <v>200.34</v>
      </c>
      <c r="K124" s="7">
        <f t="shared" si="24"/>
        <v>609.6</v>
      </c>
      <c r="L124" s="7">
        <f t="shared" si="24"/>
        <v>0</v>
      </c>
      <c r="M124" s="7">
        <f t="shared" si="24"/>
        <v>362.7</v>
      </c>
      <c r="N124" s="7">
        <f t="shared" si="24"/>
        <v>7.2295299999999996</v>
      </c>
      <c r="O124" s="7">
        <f t="shared" si="24"/>
        <v>1325.25</v>
      </c>
      <c r="P124" s="7">
        <f t="shared" si="24"/>
        <v>472.13387999999992</v>
      </c>
      <c r="Q124" s="7">
        <f t="shared" si="24"/>
        <v>9231.2000000000007</v>
      </c>
      <c r="R124" s="7">
        <f t="shared" si="24"/>
        <v>123.20658000000002</v>
      </c>
      <c r="S124" s="7">
        <f t="shared" si="24"/>
        <v>1725.2799999999997</v>
      </c>
      <c r="T124" s="7">
        <f t="shared" si="24"/>
        <v>0</v>
      </c>
      <c r="U124" s="7" t="str">
        <f t="shared" si="24"/>
        <v/>
      </c>
      <c r="V124" s="7">
        <f t="shared" si="24"/>
        <v>627</v>
      </c>
      <c r="W124" s="7">
        <f t="shared" si="24"/>
        <v>0</v>
      </c>
      <c r="X124" s="7">
        <f t="shared" si="24"/>
        <v>37559</v>
      </c>
      <c r="Y124" s="7">
        <f t="shared" si="24"/>
        <v>0</v>
      </c>
      <c r="Z124" s="7">
        <f t="shared" si="24"/>
        <v>64638</v>
      </c>
      <c r="AA124" s="7">
        <f t="shared" si="22"/>
        <v>236.84353741496597</v>
      </c>
      <c r="AB124" s="7">
        <f t="shared" si="20"/>
        <v>176477.43607781496</v>
      </c>
      <c r="AD124" s="7">
        <f>2205*AB124/area!H22/2.47</f>
        <v>18.734661013079062</v>
      </c>
    </row>
    <row r="125" spans="1:30" x14ac:dyDescent="0.2">
      <c r="A125">
        <f t="shared" si="18"/>
        <v>1984</v>
      </c>
      <c r="B125" s="7">
        <f t="shared" si="24"/>
        <v>38495.4</v>
      </c>
      <c r="C125" s="7">
        <f t="shared" si="24"/>
        <v>0</v>
      </c>
      <c r="D125" s="7">
        <f t="shared" si="24"/>
        <v>0</v>
      </c>
      <c r="E125" s="7">
        <f t="shared" si="24"/>
        <v>0</v>
      </c>
      <c r="F125" s="7">
        <f t="shared" si="24"/>
        <v>21795.345798400002</v>
      </c>
      <c r="G125" s="7" t="str">
        <f t="shared" si="24"/>
        <v/>
      </c>
      <c r="H125" s="7">
        <f t="shared" si="24"/>
        <v>0</v>
      </c>
      <c r="I125" s="7" t="str">
        <f t="shared" si="24"/>
        <v/>
      </c>
      <c r="J125" s="7">
        <f t="shared" si="24"/>
        <v>216.09</v>
      </c>
      <c r="K125" s="7">
        <f t="shared" si="24"/>
        <v>552</v>
      </c>
      <c r="L125" s="7">
        <f t="shared" si="24"/>
        <v>0</v>
      </c>
      <c r="M125" s="7">
        <f t="shared" si="24"/>
        <v>396.5</v>
      </c>
      <c r="N125" s="7">
        <f t="shared" si="24"/>
        <v>4.1311599999999995</v>
      </c>
      <c r="O125" s="7">
        <f t="shared" si="24"/>
        <v>1137.1500000000001</v>
      </c>
      <c r="P125" s="7">
        <f t="shared" si="24"/>
        <v>326.13263999999998</v>
      </c>
      <c r="Q125" s="7">
        <f t="shared" si="24"/>
        <v>8412.7999999999993</v>
      </c>
      <c r="R125" s="7">
        <f t="shared" si="24"/>
        <v>107.28192000000001</v>
      </c>
      <c r="S125" s="7">
        <f t="shared" si="24"/>
        <v>1126.68</v>
      </c>
      <c r="T125" s="7">
        <f t="shared" si="24"/>
        <v>0</v>
      </c>
      <c r="U125" s="7" t="str">
        <f t="shared" si="24"/>
        <v/>
      </c>
      <c r="V125" s="7">
        <f t="shared" si="24"/>
        <v>509.30000000000007</v>
      </c>
      <c r="W125" s="7">
        <f t="shared" si="24"/>
        <v>0</v>
      </c>
      <c r="X125" s="7">
        <f t="shared" si="24"/>
        <v>36512.5</v>
      </c>
      <c r="Y125" s="7">
        <f t="shared" si="24"/>
        <v>0</v>
      </c>
      <c r="Z125" s="7">
        <f t="shared" si="24"/>
        <v>46388.5</v>
      </c>
      <c r="AA125" s="7">
        <f t="shared" si="22"/>
        <v>250.66666666666663</v>
      </c>
      <c r="AB125" s="7">
        <f t="shared" si="20"/>
        <v>156230.47818506663</v>
      </c>
      <c r="AD125" s="7">
        <f>2205*AB125/area!H23/2.47</f>
        <v>16.314109173220714</v>
      </c>
    </row>
    <row r="126" spans="1:30" x14ac:dyDescent="0.2">
      <c r="A126">
        <f t="shared" si="18"/>
        <v>1985</v>
      </c>
      <c r="B126" s="7">
        <f t="shared" si="24"/>
        <v>39574.400000000001</v>
      </c>
      <c r="C126" s="7">
        <f t="shared" si="24"/>
        <v>0</v>
      </c>
      <c r="D126" s="7">
        <f t="shared" si="24"/>
        <v>0</v>
      </c>
      <c r="E126" s="7">
        <f t="shared" si="24"/>
        <v>0</v>
      </c>
      <c r="F126" s="7">
        <f t="shared" si="24"/>
        <v>19969.725356800001</v>
      </c>
      <c r="G126" s="7" t="str">
        <f t="shared" si="24"/>
        <v/>
      </c>
      <c r="H126" s="7">
        <f t="shared" si="24"/>
        <v>0</v>
      </c>
      <c r="I126" s="7" t="str">
        <f t="shared" si="24"/>
        <v/>
      </c>
      <c r="J126" s="7">
        <f t="shared" si="24"/>
        <v>192.15</v>
      </c>
      <c r="K126" s="7">
        <f t="shared" si="24"/>
        <v>537.6</v>
      </c>
      <c r="L126" s="7">
        <f t="shared" si="24"/>
        <v>0</v>
      </c>
      <c r="M126" s="7">
        <f t="shared" si="24"/>
        <v>362.7</v>
      </c>
      <c r="N126" s="7">
        <f t="shared" si="24"/>
        <v>11.360689999999998</v>
      </c>
      <c r="O126" s="7">
        <f t="shared" si="24"/>
        <v>1068.75</v>
      </c>
      <c r="P126" s="7">
        <f t="shared" si="24"/>
        <v>284.41799999999995</v>
      </c>
      <c r="Q126" s="7">
        <f t="shared" si="24"/>
        <v>8140.0000000000009</v>
      </c>
      <c r="R126" s="7">
        <f t="shared" si="24"/>
        <v>91.357260000000011</v>
      </c>
      <c r="S126" s="7">
        <f t="shared" si="24"/>
        <v>979.07999999999993</v>
      </c>
      <c r="T126" s="7">
        <f t="shared" si="24"/>
        <v>0</v>
      </c>
      <c r="U126" s="7" t="str">
        <f t="shared" si="24"/>
        <v/>
      </c>
      <c r="V126" s="7">
        <f t="shared" si="24"/>
        <v>0</v>
      </c>
      <c r="W126" s="7">
        <f t="shared" si="24"/>
        <v>0</v>
      </c>
      <c r="X126" s="7">
        <f t="shared" si="24"/>
        <v>26605.25</v>
      </c>
      <c r="Y126" s="7">
        <f t="shared" si="24"/>
        <v>0</v>
      </c>
      <c r="Z126" s="7">
        <f t="shared" si="24"/>
        <v>46540.5</v>
      </c>
      <c r="AA126" s="7">
        <f t="shared" si="22"/>
        <v>254.69387755102039</v>
      </c>
      <c r="AB126" s="7">
        <f t="shared" si="20"/>
        <v>144611.98518435101</v>
      </c>
      <c r="AD126" s="7">
        <f>2205*AB126/area!H24/2.47</f>
        <v>15.04189471230613</v>
      </c>
    </row>
    <row r="127" spans="1:30" x14ac:dyDescent="0.2">
      <c r="A127">
        <f t="shared" si="18"/>
        <v>1986</v>
      </c>
      <c r="B127" s="7">
        <f t="shared" si="24"/>
        <v>59634.670000000006</v>
      </c>
      <c r="C127" s="7">
        <f t="shared" si="24"/>
        <v>0</v>
      </c>
      <c r="D127" s="7">
        <f t="shared" si="24"/>
        <v>0</v>
      </c>
      <c r="E127" s="7">
        <f t="shared" si="24"/>
        <v>0</v>
      </c>
      <c r="F127" s="7">
        <f t="shared" si="24"/>
        <v>25424.166781440003</v>
      </c>
      <c r="G127" s="7" t="str">
        <f t="shared" si="24"/>
        <v/>
      </c>
      <c r="H127" s="7">
        <f t="shared" si="24"/>
        <v>0</v>
      </c>
      <c r="I127" s="7" t="str">
        <f t="shared" si="24"/>
        <v/>
      </c>
      <c r="J127" s="7">
        <f t="shared" si="24"/>
        <v>108.99</v>
      </c>
      <c r="K127" s="7">
        <f t="shared" si="24"/>
        <v>522.55999999999995</v>
      </c>
      <c r="L127" s="7">
        <f t="shared" si="24"/>
        <v>0</v>
      </c>
      <c r="M127" s="7">
        <f t="shared" si="24"/>
        <v>627.9</v>
      </c>
      <c r="N127" s="7">
        <f t="shared" si="24"/>
        <v>46.475549999999998</v>
      </c>
      <c r="O127" s="7">
        <f t="shared" si="24"/>
        <v>523.2600000000001</v>
      </c>
      <c r="P127" s="7">
        <f t="shared" si="24"/>
        <v>620.03124000000003</v>
      </c>
      <c r="Q127" s="7">
        <f t="shared" si="24"/>
        <v>12757.360000000002</v>
      </c>
      <c r="R127" s="7">
        <f t="shared" si="24"/>
        <v>132.42612000000003</v>
      </c>
      <c r="S127" s="7">
        <f t="shared" si="24"/>
        <v>1166.04</v>
      </c>
      <c r="T127" s="7">
        <f t="shared" si="24"/>
        <v>0</v>
      </c>
      <c r="U127" s="7" t="str">
        <f t="shared" si="24"/>
        <v/>
      </c>
      <c r="V127" s="7">
        <f t="shared" si="24"/>
        <v>654.61</v>
      </c>
      <c r="W127" s="7">
        <f t="shared" si="24"/>
        <v>34.92</v>
      </c>
      <c r="X127" s="7">
        <f t="shared" si="24"/>
        <v>45381.875</v>
      </c>
      <c r="Y127" s="7">
        <f t="shared" si="24"/>
        <v>0</v>
      </c>
      <c r="Z127" s="7">
        <f t="shared" si="24"/>
        <v>68516.850000000006</v>
      </c>
      <c r="AA127" s="7">
        <f t="shared" si="22"/>
        <v>316.08163265306126</v>
      </c>
      <c r="AB127" s="7">
        <f t="shared" si="20"/>
        <v>216468.21632409305</v>
      </c>
      <c r="AD127" s="7">
        <f>2205*AB127/area!H25/2.47</f>
        <v>22.038663983942072</v>
      </c>
    </row>
    <row r="128" spans="1:30" x14ac:dyDescent="0.2">
      <c r="A128">
        <f t="shared" si="18"/>
        <v>1987</v>
      </c>
      <c r="B128" s="7">
        <f t="shared" si="24"/>
        <v>54665.460000000006</v>
      </c>
      <c r="C128" s="7">
        <f t="shared" si="24"/>
        <v>0</v>
      </c>
      <c r="D128" s="7">
        <f t="shared" si="24"/>
        <v>0</v>
      </c>
      <c r="E128" s="7">
        <f t="shared" si="24"/>
        <v>0</v>
      </c>
      <c r="F128" s="7">
        <f t="shared" si="24"/>
        <v>26695.695404800001</v>
      </c>
      <c r="G128" s="7" t="str">
        <f t="shared" si="24"/>
        <v/>
      </c>
      <c r="H128" s="7">
        <f t="shared" si="24"/>
        <v>0</v>
      </c>
      <c r="I128" s="7" t="str">
        <f t="shared" si="24"/>
        <v/>
      </c>
      <c r="J128" s="7">
        <f t="shared" si="24"/>
        <v>112.14</v>
      </c>
      <c r="K128" s="7">
        <f t="shared" si="24"/>
        <v>362.88</v>
      </c>
      <c r="L128" s="7">
        <f t="shared" si="24"/>
        <v>0</v>
      </c>
      <c r="M128" s="7">
        <f t="shared" si="24"/>
        <v>396.5</v>
      </c>
      <c r="N128" s="7">
        <f t="shared" si="24"/>
        <v>138.39385999999999</v>
      </c>
      <c r="O128" s="7">
        <f t="shared" si="24"/>
        <v>454.00500000000005</v>
      </c>
      <c r="P128" s="7">
        <f t="shared" si="24"/>
        <v>464.54939999999999</v>
      </c>
      <c r="Q128" s="7">
        <f t="shared" si="24"/>
        <v>10992.96</v>
      </c>
      <c r="R128" s="7">
        <f t="shared" si="24"/>
        <v>398.9546400000001</v>
      </c>
      <c r="S128" s="7">
        <f t="shared" si="24"/>
        <v>999.57999999999993</v>
      </c>
      <c r="T128" s="7">
        <f t="shared" si="24"/>
        <v>0</v>
      </c>
      <c r="U128" s="7" t="str">
        <f t="shared" si="24"/>
        <v/>
      </c>
      <c r="V128" s="7">
        <f t="shared" si="24"/>
        <v>621.72</v>
      </c>
      <c r="W128" s="7">
        <f t="shared" si="24"/>
        <v>19.399999999999999</v>
      </c>
      <c r="X128" s="7">
        <f t="shared" si="24"/>
        <v>46947.025000000001</v>
      </c>
      <c r="Y128" s="7">
        <f t="shared" si="24"/>
        <v>0</v>
      </c>
      <c r="Z128" s="7">
        <f t="shared" si="24"/>
        <v>55067.7</v>
      </c>
      <c r="AA128" s="7">
        <f t="shared" si="22"/>
        <v>362.66666666666669</v>
      </c>
      <c r="AB128" s="7">
        <f t="shared" si="20"/>
        <v>198699.62997146664</v>
      </c>
      <c r="AD128" s="7">
        <f>2205*AB128/area!H26/2.47</f>
        <v>20.075945504616971</v>
      </c>
    </row>
    <row r="129" spans="1:30" x14ac:dyDescent="0.2">
      <c r="A129">
        <f t="shared" si="18"/>
        <v>1988</v>
      </c>
      <c r="B129" s="7">
        <f t="shared" si="24"/>
        <v>48611.44000000001</v>
      </c>
      <c r="C129" s="7">
        <f t="shared" si="24"/>
        <v>0</v>
      </c>
      <c r="D129" s="7">
        <f t="shared" si="24"/>
        <v>0</v>
      </c>
      <c r="E129" s="7">
        <f t="shared" si="24"/>
        <v>0</v>
      </c>
      <c r="F129" s="7">
        <f t="shared" si="24"/>
        <v>31597.646432640002</v>
      </c>
      <c r="G129" s="7" t="str">
        <f t="shared" si="24"/>
        <v/>
      </c>
      <c r="H129" s="7">
        <f t="shared" si="24"/>
        <v>0</v>
      </c>
      <c r="I129" s="7" t="str">
        <f t="shared" si="24"/>
        <v/>
      </c>
      <c r="J129" s="7">
        <f t="shared" si="24"/>
        <v>160.02000000000001</v>
      </c>
      <c r="K129" s="7">
        <f t="shared" si="24"/>
        <v>435.52</v>
      </c>
      <c r="L129" s="7">
        <f t="shared" si="24"/>
        <v>0</v>
      </c>
      <c r="M129" s="7">
        <f t="shared" si="24"/>
        <v>263.89999999999998</v>
      </c>
      <c r="N129" s="7">
        <f t="shared" si="24"/>
        <v>14.459059999999999</v>
      </c>
      <c r="O129" s="7">
        <f t="shared" si="24"/>
        <v>471.10500000000008</v>
      </c>
      <c r="P129" s="7">
        <f t="shared" si="24"/>
        <v>392.49683999999996</v>
      </c>
      <c r="Q129" s="7">
        <f t="shared" si="24"/>
        <v>14521.760000000002</v>
      </c>
      <c r="R129" s="7">
        <f t="shared" si="24"/>
        <v>832.27302000000009</v>
      </c>
      <c r="S129" s="7">
        <f t="shared" si="24"/>
        <v>812.61999999999989</v>
      </c>
      <c r="T129" s="7">
        <f t="shared" si="24"/>
        <v>0</v>
      </c>
      <c r="U129" s="7" t="str">
        <f t="shared" si="24"/>
        <v/>
      </c>
      <c r="V129" s="7">
        <f t="shared" si="24"/>
        <v>598.73</v>
      </c>
      <c r="W129" s="7">
        <f t="shared" si="24"/>
        <v>22.31</v>
      </c>
      <c r="X129" s="7">
        <f t="shared" si="24"/>
        <v>52162.85</v>
      </c>
      <c r="Y129" s="7">
        <f t="shared" si="24"/>
        <v>0</v>
      </c>
      <c r="Z129" s="7">
        <f t="shared" si="24"/>
        <v>49717.3</v>
      </c>
      <c r="AA129" s="7">
        <f t="shared" si="22"/>
        <v>355.59183673469391</v>
      </c>
      <c r="AB129" s="7">
        <f t="shared" si="20"/>
        <v>200970.02218937469</v>
      </c>
      <c r="AD129" s="7">
        <f>2205*AB129/area!H27/2.47</f>
        <v>20.249048044625223</v>
      </c>
    </row>
    <row r="130" spans="1:30" x14ac:dyDescent="0.2">
      <c r="A130">
        <f t="shared" si="18"/>
        <v>1989</v>
      </c>
      <c r="B130" s="7">
        <f t="shared" si="24"/>
        <v>47527.460000000006</v>
      </c>
      <c r="C130" s="7">
        <f t="shared" si="24"/>
        <v>0</v>
      </c>
      <c r="D130" s="7">
        <f t="shared" si="24"/>
        <v>0</v>
      </c>
      <c r="E130" s="7">
        <f t="shared" si="24"/>
        <v>0</v>
      </c>
      <c r="F130" s="7">
        <f t="shared" si="24"/>
        <v>22517.58686784</v>
      </c>
      <c r="G130" s="7" t="str">
        <f t="shared" si="24"/>
        <v/>
      </c>
      <c r="H130" s="7">
        <f t="shared" si="24"/>
        <v>0</v>
      </c>
      <c r="I130" s="7" t="str">
        <f t="shared" si="24"/>
        <v/>
      </c>
      <c r="J130" s="7">
        <f t="shared" si="24"/>
        <v>88.2</v>
      </c>
      <c r="K130" s="7">
        <f t="shared" si="24"/>
        <v>290.24</v>
      </c>
      <c r="L130" s="7">
        <f t="shared" si="24"/>
        <v>0</v>
      </c>
      <c r="M130" s="7">
        <f t="shared" si="24"/>
        <v>561.6</v>
      </c>
      <c r="N130" s="7">
        <f t="shared" si="24"/>
        <v>18.590220000000002</v>
      </c>
      <c r="O130" s="7">
        <f t="shared" si="24"/>
        <v>436.05000000000007</v>
      </c>
      <c r="P130" s="7">
        <f t="shared" si="24"/>
        <v>559.35539999999992</v>
      </c>
      <c r="Q130" s="7">
        <f t="shared" si="24"/>
        <v>13028.400000000001</v>
      </c>
      <c r="R130" s="7">
        <f t="shared" si="24"/>
        <v>661.29246000000012</v>
      </c>
      <c r="S130" s="7">
        <f t="shared" si="24"/>
        <v>1249.68</v>
      </c>
      <c r="T130" s="7">
        <f t="shared" si="24"/>
        <v>0</v>
      </c>
      <c r="U130" s="7" t="str">
        <f t="shared" si="24"/>
        <v/>
      </c>
      <c r="V130" s="7">
        <f t="shared" si="24"/>
        <v>548.9</v>
      </c>
      <c r="W130" s="7">
        <f t="shared" si="24"/>
        <v>10.67</v>
      </c>
      <c r="X130" s="7">
        <f t="shared" si="24"/>
        <v>48511.6</v>
      </c>
      <c r="Y130" s="7">
        <f t="shared" si="24"/>
        <v>0</v>
      </c>
      <c r="Z130" s="7">
        <f t="shared" si="24"/>
        <v>61345.3</v>
      </c>
      <c r="AA130" s="7">
        <f t="shared" si="22"/>
        <v>356.46258503401361</v>
      </c>
      <c r="AB130" s="7">
        <f t="shared" si="20"/>
        <v>197711.38753287401</v>
      </c>
      <c r="AD130" s="7">
        <f>2205*AB130/area!H28/2.47</f>
        <v>19.859059540919734</v>
      </c>
    </row>
    <row r="131" spans="1:30" x14ac:dyDescent="0.2">
      <c r="A131">
        <f t="shared" si="18"/>
        <v>1990</v>
      </c>
      <c r="B131" s="7">
        <f t="shared" si="24"/>
        <v>51864.210000000006</v>
      </c>
      <c r="C131" s="7">
        <f t="shared" si="24"/>
        <v>0</v>
      </c>
      <c r="D131" s="7">
        <f t="shared" si="24"/>
        <v>0</v>
      </c>
      <c r="E131" s="7">
        <f t="shared" si="24"/>
        <v>0</v>
      </c>
      <c r="F131" s="7">
        <f t="shared" si="24"/>
        <v>20520.614332159999</v>
      </c>
      <c r="G131" s="7" t="str">
        <f t="shared" si="24"/>
        <v/>
      </c>
      <c r="H131" s="7">
        <f t="shared" si="24"/>
        <v>0</v>
      </c>
      <c r="I131" s="7" t="str">
        <f t="shared" si="24"/>
        <v/>
      </c>
      <c r="J131" s="7">
        <f t="shared" si="24"/>
        <v>103.95</v>
      </c>
      <c r="K131" s="7">
        <f t="shared" si="24"/>
        <v>290.24</v>
      </c>
      <c r="L131" s="7">
        <f t="shared" si="24"/>
        <v>0</v>
      </c>
      <c r="M131" s="7">
        <f t="shared" si="24"/>
        <v>990.6</v>
      </c>
      <c r="N131" s="7">
        <f t="shared" si="24"/>
        <v>27.88533</v>
      </c>
      <c r="O131" s="7">
        <f t="shared" si="24"/>
        <v>436.05000000000007</v>
      </c>
      <c r="P131" s="7">
        <f t="shared" si="24"/>
        <v>654.16139999999996</v>
      </c>
      <c r="Q131" s="7">
        <f t="shared" si="24"/>
        <v>9771.52</v>
      </c>
      <c r="R131" s="7">
        <f t="shared" si="24"/>
        <v>730.01994000000002</v>
      </c>
      <c r="S131" s="7">
        <f t="shared" si="24"/>
        <v>749.4799999999999</v>
      </c>
      <c r="T131" s="7">
        <f t="shared" si="24"/>
        <v>0</v>
      </c>
      <c r="U131" s="7" t="str">
        <f t="shared" si="24"/>
        <v/>
      </c>
      <c r="V131" s="7">
        <f t="shared" si="24"/>
        <v>648.66999999999996</v>
      </c>
      <c r="W131" s="7">
        <f t="shared" si="24"/>
        <v>22.31</v>
      </c>
      <c r="X131" s="7">
        <f t="shared" si="24"/>
        <v>52684.95</v>
      </c>
      <c r="Y131" s="7">
        <f t="shared" si="24"/>
        <v>0</v>
      </c>
      <c r="Z131" s="7">
        <f t="shared" si="24"/>
        <v>66450.600000000006</v>
      </c>
      <c r="AA131" s="7">
        <f t="shared" si="22"/>
        <v>372.24489795918367</v>
      </c>
      <c r="AB131" s="7">
        <f t="shared" si="20"/>
        <v>206317.50590011917</v>
      </c>
      <c r="AD131" s="7">
        <f>2205*AB131/area!H29/2.47</f>
        <v>21.176860786545706</v>
      </c>
    </row>
    <row r="132" spans="1:30" x14ac:dyDescent="0.2">
      <c r="A132">
        <f t="shared" si="18"/>
        <v>1991</v>
      </c>
      <c r="B132" s="7">
        <f t="shared" si="24"/>
        <v>48792.380000000005</v>
      </c>
      <c r="C132" s="7">
        <f t="shared" si="24"/>
        <v>0</v>
      </c>
      <c r="D132" s="7">
        <f t="shared" si="24"/>
        <v>0</v>
      </c>
      <c r="E132" s="7">
        <f t="shared" si="24"/>
        <v>0</v>
      </c>
      <c r="F132" s="7">
        <f t="shared" si="24"/>
        <v>25968.65007104</v>
      </c>
      <c r="G132" s="7" t="str">
        <f t="shared" ref="G132:Z132" si="25">IF(ISNUMBER(G30),G$107*G30/1000,"")</f>
        <v/>
      </c>
      <c r="H132" s="7">
        <f t="shared" si="25"/>
        <v>0</v>
      </c>
      <c r="I132" s="7" t="str">
        <f t="shared" si="25"/>
        <v/>
      </c>
      <c r="J132" s="7">
        <f t="shared" si="25"/>
        <v>127.89</v>
      </c>
      <c r="K132" s="7">
        <f t="shared" si="25"/>
        <v>319.36</v>
      </c>
      <c r="L132" s="7">
        <f t="shared" si="25"/>
        <v>73.270839999999993</v>
      </c>
      <c r="M132" s="7">
        <f t="shared" si="25"/>
        <v>495.3</v>
      </c>
      <c r="N132" s="7">
        <f t="shared" si="25"/>
        <v>68.164140000000003</v>
      </c>
      <c r="O132" s="7">
        <f t="shared" si="25"/>
        <v>348.84</v>
      </c>
      <c r="P132" s="7">
        <f t="shared" si="25"/>
        <v>578.31659999999999</v>
      </c>
      <c r="Q132" s="7">
        <f t="shared" si="25"/>
        <v>6921.2000000000007</v>
      </c>
      <c r="R132" s="7">
        <f t="shared" si="25"/>
        <v>1380.4165800000001</v>
      </c>
      <c r="S132" s="7">
        <f t="shared" si="25"/>
        <v>624.84</v>
      </c>
      <c r="T132" s="7">
        <f t="shared" si="25"/>
        <v>0</v>
      </c>
      <c r="U132" s="7" t="str">
        <f t="shared" si="25"/>
        <v/>
      </c>
      <c r="V132" s="7">
        <f t="shared" si="25"/>
        <v>694.54</v>
      </c>
      <c r="W132" s="7">
        <f t="shared" si="25"/>
        <v>20.37</v>
      </c>
      <c r="X132" s="7">
        <f t="shared" si="25"/>
        <v>46947.025000000001</v>
      </c>
      <c r="Y132" s="7">
        <f t="shared" si="25"/>
        <v>0</v>
      </c>
      <c r="Z132" s="7">
        <f t="shared" si="25"/>
        <v>73840.649999999994</v>
      </c>
      <c r="AA132" s="7">
        <f t="shared" si="22"/>
        <v>325.65986394557825</v>
      </c>
      <c r="AB132" s="7">
        <f t="shared" si="20"/>
        <v>207526.87309498558</v>
      </c>
      <c r="AD132" s="7">
        <f>2205*AB132/area!H30/2.47</f>
        <v>21.118846616991981</v>
      </c>
    </row>
    <row r="133" spans="1:30" x14ac:dyDescent="0.2">
      <c r="A133">
        <f t="shared" si="18"/>
        <v>1992</v>
      </c>
      <c r="B133" s="7">
        <f t="shared" ref="B133:Z143" si="26">IF(ISNUMBER(B31),B$107*B31/1000,"")</f>
        <v>40298.99</v>
      </c>
      <c r="C133" s="7">
        <f t="shared" si="26"/>
        <v>74.099999999999994</v>
      </c>
      <c r="D133" s="7">
        <f t="shared" si="26"/>
        <v>0</v>
      </c>
      <c r="E133" s="7">
        <f t="shared" si="26"/>
        <v>0</v>
      </c>
      <c r="F133" s="7">
        <f t="shared" si="26"/>
        <v>21609.580911360001</v>
      </c>
      <c r="G133" s="7" t="str">
        <f t="shared" si="26"/>
        <v/>
      </c>
      <c r="H133" s="7">
        <f t="shared" si="26"/>
        <v>0</v>
      </c>
      <c r="I133" s="7" t="str">
        <f t="shared" si="26"/>
        <v/>
      </c>
      <c r="J133" s="7">
        <f t="shared" si="26"/>
        <v>35.28</v>
      </c>
      <c r="K133" s="7">
        <f t="shared" si="26"/>
        <v>261.27999999999997</v>
      </c>
      <c r="L133" s="7">
        <f t="shared" si="26"/>
        <v>30.85088</v>
      </c>
      <c r="M133" s="7">
        <f t="shared" si="26"/>
        <v>248.3</v>
      </c>
      <c r="N133" s="7">
        <f t="shared" si="26"/>
        <v>161.11524</v>
      </c>
      <c r="O133" s="7">
        <f t="shared" si="26"/>
        <v>331.74</v>
      </c>
      <c r="P133" s="7">
        <f t="shared" si="26"/>
        <v>381.12011999999993</v>
      </c>
      <c r="Q133" s="7">
        <f t="shared" si="26"/>
        <v>9120.32</v>
      </c>
      <c r="R133" s="7">
        <f t="shared" si="26"/>
        <v>1265.5914000000002</v>
      </c>
      <c r="S133" s="7">
        <f t="shared" si="26"/>
        <v>615</v>
      </c>
      <c r="T133" s="7">
        <f t="shared" si="26"/>
        <v>0</v>
      </c>
      <c r="U133" s="7" t="str">
        <f t="shared" si="26"/>
        <v/>
      </c>
      <c r="V133" s="7">
        <f t="shared" si="26"/>
        <v>484.00000000000006</v>
      </c>
      <c r="W133" s="7">
        <f t="shared" si="26"/>
        <v>10.67</v>
      </c>
      <c r="X133" s="7">
        <f t="shared" si="26"/>
        <v>43817.3</v>
      </c>
      <c r="Y133" s="7">
        <f t="shared" si="26"/>
        <v>0</v>
      </c>
      <c r="Z133" s="7">
        <f t="shared" si="26"/>
        <v>60112.2</v>
      </c>
      <c r="AA133" s="7">
        <f t="shared" si="22"/>
        <v>326.69387755102042</v>
      </c>
      <c r="AB133" s="7">
        <f t="shared" si="20"/>
        <v>179184.13242891099</v>
      </c>
      <c r="AD133" s="7">
        <f>2205*AB133/area!H31/2.47</f>
        <v>18.299616718726771</v>
      </c>
    </row>
    <row r="134" spans="1:30" x14ac:dyDescent="0.2">
      <c r="A134">
        <f t="shared" si="18"/>
        <v>1993</v>
      </c>
      <c r="B134" s="7">
        <f t="shared" si="26"/>
        <v>52406.200000000004</v>
      </c>
      <c r="C134" s="7">
        <f t="shared" si="26"/>
        <v>265.2</v>
      </c>
      <c r="D134" s="7">
        <f t="shared" si="26"/>
        <v>0</v>
      </c>
      <c r="E134" s="7">
        <f t="shared" si="26"/>
        <v>0</v>
      </c>
      <c r="F134" s="7">
        <f t="shared" si="26"/>
        <v>34504.226346240001</v>
      </c>
      <c r="G134" s="7" t="str">
        <f t="shared" si="26"/>
        <v/>
      </c>
      <c r="H134" s="7">
        <f t="shared" si="26"/>
        <v>0</v>
      </c>
      <c r="I134" s="7" t="str">
        <f t="shared" si="26"/>
        <v/>
      </c>
      <c r="J134" s="7">
        <f t="shared" si="26"/>
        <v>80.010000000000005</v>
      </c>
      <c r="K134" s="7">
        <f t="shared" si="26"/>
        <v>188.64</v>
      </c>
      <c r="L134" s="7">
        <f t="shared" si="26"/>
        <v>6.7486300000000004</v>
      </c>
      <c r="M134" s="7">
        <f t="shared" si="26"/>
        <v>527.79999999999995</v>
      </c>
      <c r="N134" s="7">
        <f t="shared" si="26"/>
        <v>97.082259999999991</v>
      </c>
      <c r="O134" s="7">
        <f t="shared" si="26"/>
        <v>942.21000000000015</v>
      </c>
      <c r="P134" s="7">
        <f t="shared" si="26"/>
        <v>608.65451999999993</v>
      </c>
      <c r="Q134" s="7">
        <f t="shared" si="26"/>
        <v>12892.880000000001</v>
      </c>
      <c r="R134" s="7">
        <f t="shared" si="26"/>
        <v>2509.3911600000001</v>
      </c>
      <c r="S134" s="7">
        <f t="shared" si="26"/>
        <v>666.66</v>
      </c>
      <c r="T134" s="7">
        <f t="shared" si="26"/>
        <v>0</v>
      </c>
      <c r="U134" s="7" t="str">
        <f t="shared" si="26"/>
        <v/>
      </c>
      <c r="V134" s="7">
        <f t="shared" si="26"/>
        <v>548.9</v>
      </c>
      <c r="W134" s="7">
        <f t="shared" si="26"/>
        <v>22.31</v>
      </c>
      <c r="X134" s="7">
        <f t="shared" si="26"/>
        <v>42252.15</v>
      </c>
      <c r="Y134" s="7">
        <f t="shared" si="26"/>
        <v>144.4</v>
      </c>
      <c r="Z134" s="7">
        <f t="shared" si="26"/>
        <v>72391.899999999994</v>
      </c>
      <c r="AA134" s="7">
        <f t="shared" si="22"/>
        <v>405.49659863945578</v>
      </c>
      <c r="AB134" s="7">
        <f t="shared" si="20"/>
        <v>221460.85951487944</v>
      </c>
      <c r="AD134" s="7">
        <f>2205*AB134/area!H32/2.47</f>
        <v>21.987506876639209</v>
      </c>
    </row>
    <row r="135" spans="1:30" x14ac:dyDescent="0.2">
      <c r="A135">
        <f t="shared" si="18"/>
        <v>1994</v>
      </c>
      <c r="B135" s="7">
        <f t="shared" si="26"/>
        <v>45358.670000000006</v>
      </c>
      <c r="C135" s="7">
        <f t="shared" si="26"/>
        <v>471.9</v>
      </c>
      <c r="D135" s="7">
        <f t="shared" si="26"/>
        <v>0</v>
      </c>
      <c r="E135" s="7">
        <f t="shared" si="26"/>
        <v>0</v>
      </c>
      <c r="F135" s="7">
        <f t="shared" si="26"/>
        <v>39588.739418240002</v>
      </c>
      <c r="G135" s="7" t="str">
        <f t="shared" si="26"/>
        <v/>
      </c>
      <c r="H135" s="7">
        <f t="shared" si="26"/>
        <v>0</v>
      </c>
      <c r="I135" s="7" t="str">
        <f t="shared" si="26"/>
        <v/>
      </c>
      <c r="J135" s="7">
        <f t="shared" si="26"/>
        <v>80.010000000000005</v>
      </c>
      <c r="K135" s="7">
        <f t="shared" si="26"/>
        <v>290.24</v>
      </c>
      <c r="L135" s="7">
        <f t="shared" si="26"/>
        <v>0</v>
      </c>
      <c r="M135" s="7">
        <f t="shared" si="26"/>
        <v>527.79999999999995</v>
      </c>
      <c r="N135" s="7">
        <f t="shared" si="26"/>
        <v>201.39404999999999</v>
      </c>
      <c r="O135" s="7">
        <f t="shared" si="26"/>
        <v>697.68</v>
      </c>
      <c r="P135" s="7">
        <f t="shared" si="26"/>
        <v>688.29155999999989</v>
      </c>
      <c r="Q135" s="7">
        <f t="shared" si="26"/>
        <v>10450</v>
      </c>
      <c r="R135" s="7">
        <f t="shared" si="26"/>
        <v>3136.3198800000005</v>
      </c>
      <c r="S135" s="7">
        <f t="shared" si="26"/>
        <v>728.9799999999999</v>
      </c>
      <c r="T135" s="7">
        <f t="shared" si="26"/>
        <v>0</v>
      </c>
      <c r="U135" s="7" t="str">
        <f t="shared" si="26"/>
        <v/>
      </c>
      <c r="V135" s="7">
        <f t="shared" si="26"/>
        <v>698.5</v>
      </c>
      <c r="W135" s="7">
        <f t="shared" si="26"/>
        <v>43.65</v>
      </c>
      <c r="X135" s="7">
        <f t="shared" si="26"/>
        <v>50076.75</v>
      </c>
      <c r="Y135" s="7">
        <f t="shared" si="26"/>
        <v>96.9</v>
      </c>
      <c r="Z135" s="7">
        <f t="shared" si="26"/>
        <v>53130.65</v>
      </c>
      <c r="AA135" s="7">
        <f t="shared" si="22"/>
        <v>438.47619047619048</v>
      </c>
      <c r="AB135" s="7">
        <f t="shared" si="20"/>
        <v>206704.95109871615</v>
      </c>
      <c r="AD135" s="7">
        <f>2205*AB135/area!H33/2.47</f>
        <v>19.817575196468898</v>
      </c>
    </row>
    <row r="136" spans="1:30" x14ac:dyDescent="0.2">
      <c r="A136">
        <f t="shared" si="18"/>
        <v>1995</v>
      </c>
      <c r="B136" s="7">
        <f t="shared" si="26"/>
        <v>52587.140000000007</v>
      </c>
      <c r="C136" s="7">
        <f t="shared" si="26"/>
        <v>353.6</v>
      </c>
      <c r="D136" s="7">
        <f t="shared" si="26"/>
        <v>0</v>
      </c>
      <c r="E136" s="7">
        <f t="shared" si="26"/>
        <v>60.078150000000001</v>
      </c>
      <c r="F136" s="7">
        <f t="shared" si="26"/>
        <v>39225.21675136</v>
      </c>
      <c r="G136" s="7" t="str">
        <f t="shared" si="26"/>
        <v/>
      </c>
      <c r="H136" s="7">
        <f t="shared" si="26"/>
        <v>0</v>
      </c>
      <c r="I136" s="7" t="str">
        <f t="shared" si="26"/>
        <v/>
      </c>
      <c r="J136" s="7">
        <f t="shared" si="26"/>
        <v>80.010000000000005</v>
      </c>
      <c r="K136" s="7">
        <f t="shared" si="26"/>
        <v>232.16</v>
      </c>
      <c r="L136" s="7">
        <f t="shared" si="26"/>
        <v>0</v>
      </c>
      <c r="M136" s="7">
        <f t="shared" si="26"/>
        <v>692.9</v>
      </c>
      <c r="N136" s="7">
        <f t="shared" si="26"/>
        <v>222.04984999999999</v>
      </c>
      <c r="O136" s="7">
        <f t="shared" si="26"/>
        <v>1029.42</v>
      </c>
      <c r="P136" s="7">
        <f t="shared" si="26"/>
        <v>968.9173199999999</v>
      </c>
      <c r="Q136" s="7">
        <f t="shared" si="26"/>
        <v>6785.6800000000012</v>
      </c>
      <c r="R136" s="7">
        <f t="shared" si="26"/>
        <v>3455.6512200000006</v>
      </c>
      <c r="S136" s="7">
        <f t="shared" si="26"/>
        <v>542.02</v>
      </c>
      <c r="T136" s="7">
        <f t="shared" si="26"/>
        <v>0</v>
      </c>
      <c r="U136" s="7" t="str">
        <f t="shared" si="26"/>
        <v/>
      </c>
      <c r="V136" s="7">
        <f t="shared" si="26"/>
        <v>698.5</v>
      </c>
      <c r="W136" s="7">
        <f t="shared" si="26"/>
        <v>41.71</v>
      </c>
      <c r="X136" s="7">
        <f t="shared" si="26"/>
        <v>41730.625</v>
      </c>
      <c r="Y136" s="7">
        <f t="shared" si="26"/>
        <v>120.65</v>
      </c>
      <c r="Z136" s="7">
        <f t="shared" si="26"/>
        <v>69031.75</v>
      </c>
      <c r="AA136" s="7">
        <f t="shared" si="22"/>
        <v>477.9319727891156</v>
      </c>
      <c r="AB136" s="7">
        <f t="shared" si="20"/>
        <v>218336.01026414911</v>
      </c>
      <c r="AD136" s="7">
        <f>2205*AB136/area!H34/2.47</f>
        <v>21.123012296283274</v>
      </c>
    </row>
    <row r="137" spans="1:30" x14ac:dyDescent="0.2">
      <c r="A137">
        <f t="shared" si="18"/>
        <v>1996</v>
      </c>
      <c r="B137" s="7">
        <f t="shared" si="26"/>
        <v>58730.80000000001</v>
      </c>
      <c r="C137" s="7">
        <f t="shared" si="26"/>
        <v>265.2</v>
      </c>
      <c r="D137" s="7">
        <f t="shared" si="26"/>
        <v>0</v>
      </c>
      <c r="E137" s="7">
        <f t="shared" si="26"/>
        <v>145.52262999999999</v>
      </c>
      <c r="F137" s="7">
        <f t="shared" si="26"/>
        <v>27240.178694400001</v>
      </c>
      <c r="G137" s="7" t="str">
        <f t="shared" si="26"/>
        <v/>
      </c>
      <c r="H137" s="7">
        <f t="shared" si="26"/>
        <v>0</v>
      </c>
      <c r="I137" s="7" t="str">
        <f t="shared" si="26"/>
        <v/>
      </c>
      <c r="J137" s="7">
        <f t="shared" si="26"/>
        <v>40.32</v>
      </c>
      <c r="K137" s="7">
        <f t="shared" si="26"/>
        <v>283.04000000000002</v>
      </c>
      <c r="L137" s="7">
        <f t="shared" si="26"/>
        <v>1.156908</v>
      </c>
      <c r="M137" s="7">
        <f t="shared" si="26"/>
        <v>263.89999999999998</v>
      </c>
      <c r="N137" s="7">
        <f t="shared" si="26"/>
        <v>79.524830000000009</v>
      </c>
      <c r="O137" s="7">
        <f t="shared" si="26"/>
        <v>890.05500000000006</v>
      </c>
      <c r="P137" s="7">
        <f t="shared" si="26"/>
        <v>549.87479999999994</v>
      </c>
      <c r="Q137" s="7">
        <f t="shared" si="26"/>
        <v>9499.6</v>
      </c>
      <c r="R137" s="7">
        <f t="shared" si="26"/>
        <v>2577.2805000000003</v>
      </c>
      <c r="S137" s="7">
        <f t="shared" si="26"/>
        <v>525.62</v>
      </c>
      <c r="T137" s="7">
        <f t="shared" si="26"/>
        <v>0</v>
      </c>
      <c r="U137" s="7" t="str">
        <f t="shared" si="26"/>
        <v/>
      </c>
      <c r="V137" s="7">
        <f t="shared" si="26"/>
        <v>778.36000000000013</v>
      </c>
      <c r="W137" s="7">
        <f t="shared" si="26"/>
        <v>14.549999999999999</v>
      </c>
      <c r="X137" s="7">
        <f t="shared" si="26"/>
        <v>39122.425000000003</v>
      </c>
      <c r="Y137" s="7">
        <f t="shared" si="26"/>
        <v>120.65</v>
      </c>
      <c r="Z137" s="7">
        <f t="shared" si="26"/>
        <v>73996.45</v>
      </c>
      <c r="AA137" s="7">
        <f t="shared" si="22"/>
        <v>452.13605442176868</v>
      </c>
      <c r="AB137" s="7">
        <f t="shared" si="20"/>
        <v>215576.64441682177</v>
      </c>
      <c r="AD137" s="7">
        <f>2205*AB137/area!H35/2.47</f>
        <v>21.36287181379943</v>
      </c>
    </row>
    <row r="138" spans="1:30" x14ac:dyDescent="0.2">
      <c r="A138">
        <f t="shared" si="18"/>
        <v>1997</v>
      </c>
      <c r="B138" s="7">
        <f t="shared" si="26"/>
        <v>52045.150000000009</v>
      </c>
      <c r="C138" s="7">
        <f t="shared" si="26"/>
        <v>471.9</v>
      </c>
      <c r="D138" s="7">
        <f t="shared" si="26"/>
        <v>0</v>
      </c>
      <c r="E138" s="7">
        <f t="shared" si="26"/>
        <v>49.397589999999994</v>
      </c>
      <c r="F138" s="7">
        <f t="shared" si="26"/>
        <v>33777.181012479996</v>
      </c>
      <c r="G138" s="7" t="str">
        <f t="shared" si="26"/>
        <v/>
      </c>
      <c r="H138" s="7">
        <f t="shared" si="26"/>
        <v>0</v>
      </c>
      <c r="I138" s="7" t="str">
        <f t="shared" si="26"/>
        <v/>
      </c>
      <c r="J138" s="7">
        <f t="shared" si="26"/>
        <v>64.260000000000005</v>
      </c>
      <c r="K138" s="7">
        <f t="shared" si="26"/>
        <v>261.27999999999997</v>
      </c>
      <c r="L138" s="7">
        <f t="shared" si="26"/>
        <v>8.6768099999999997</v>
      </c>
      <c r="M138" s="7">
        <f t="shared" si="26"/>
        <v>413.4</v>
      </c>
      <c r="N138" s="7">
        <f t="shared" si="26"/>
        <v>85.721569999999986</v>
      </c>
      <c r="O138" s="7">
        <f t="shared" si="26"/>
        <v>925.11000000000013</v>
      </c>
      <c r="P138" s="7">
        <f t="shared" si="26"/>
        <v>959.43671999999981</v>
      </c>
      <c r="Q138" s="7">
        <f t="shared" si="26"/>
        <v>8617.84</v>
      </c>
      <c r="R138" s="7">
        <f t="shared" si="26"/>
        <v>3535.2745200000004</v>
      </c>
      <c r="S138" s="7">
        <f t="shared" si="26"/>
        <v>542.02</v>
      </c>
      <c r="T138" s="7">
        <f t="shared" si="26"/>
        <v>0</v>
      </c>
      <c r="U138" s="7" t="str">
        <f t="shared" si="26"/>
        <v/>
      </c>
      <c r="V138" s="7">
        <f t="shared" si="26"/>
        <v>698.5</v>
      </c>
      <c r="W138" s="7">
        <f t="shared" si="26"/>
        <v>31.039999999999996</v>
      </c>
      <c r="X138" s="7">
        <f t="shared" si="26"/>
        <v>25820.95</v>
      </c>
      <c r="Y138" s="7">
        <f t="shared" si="26"/>
        <v>133</v>
      </c>
      <c r="Z138" s="7">
        <f t="shared" si="26"/>
        <v>64973.35</v>
      </c>
      <c r="AA138" s="7">
        <f t="shared" si="22"/>
        <v>481.36054421768705</v>
      </c>
      <c r="AB138" s="7">
        <f t="shared" si="20"/>
        <v>193894.84876669769</v>
      </c>
      <c r="AD138" s="7">
        <f>2205*AB138/area!H36/2.47</f>
        <v>19.043230872039413</v>
      </c>
    </row>
    <row r="139" spans="1:30" x14ac:dyDescent="0.2">
      <c r="A139">
        <f t="shared" si="18"/>
        <v>1998</v>
      </c>
      <c r="B139" s="7">
        <f t="shared" si="26"/>
        <v>46984.640000000007</v>
      </c>
      <c r="C139" s="7">
        <f t="shared" si="26"/>
        <v>590.20000000000005</v>
      </c>
      <c r="D139" s="7">
        <f t="shared" si="26"/>
        <v>0</v>
      </c>
      <c r="E139" s="7">
        <f t="shared" si="26"/>
        <v>114.81602000000001</v>
      </c>
      <c r="F139" s="7">
        <f t="shared" si="26"/>
        <v>39588.739418240002</v>
      </c>
      <c r="G139" s="7" t="str">
        <f t="shared" si="26"/>
        <v/>
      </c>
      <c r="H139" s="7">
        <f t="shared" si="26"/>
        <v>0</v>
      </c>
      <c r="I139" s="7" t="str">
        <f t="shared" si="26"/>
        <v/>
      </c>
      <c r="J139" s="7">
        <f t="shared" si="26"/>
        <v>71.819999999999993</v>
      </c>
      <c r="K139" s="7">
        <f t="shared" si="26"/>
        <v>435.52</v>
      </c>
      <c r="L139" s="7">
        <f t="shared" si="26"/>
        <v>22.17407</v>
      </c>
      <c r="M139" s="7">
        <f t="shared" si="26"/>
        <v>512.20000000000005</v>
      </c>
      <c r="N139" s="7">
        <f t="shared" si="26"/>
        <v>82.623199999999997</v>
      </c>
      <c r="O139" s="7">
        <f t="shared" si="26"/>
        <v>471.10500000000008</v>
      </c>
      <c r="P139" s="7">
        <f t="shared" si="26"/>
        <v>752.75963999999988</v>
      </c>
      <c r="Q139" s="7">
        <f t="shared" si="26"/>
        <v>6785.6800000000012</v>
      </c>
      <c r="R139" s="7">
        <f t="shared" si="26"/>
        <v>4090.1232000000005</v>
      </c>
      <c r="S139" s="7">
        <f t="shared" si="26"/>
        <v>635.5</v>
      </c>
      <c r="T139" s="7">
        <f t="shared" si="26"/>
        <v>0</v>
      </c>
      <c r="U139" s="7" t="str">
        <f t="shared" si="26"/>
        <v/>
      </c>
      <c r="V139" s="7">
        <f t="shared" si="26"/>
        <v>968.00000000000011</v>
      </c>
      <c r="W139" s="7">
        <f t="shared" si="26"/>
        <v>41.71</v>
      </c>
      <c r="X139" s="7">
        <f t="shared" si="26"/>
        <v>29993.724999999999</v>
      </c>
      <c r="Y139" s="7">
        <f t="shared" si="26"/>
        <v>458.85</v>
      </c>
      <c r="Z139" s="7">
        <f t="shared" si="26"/>
        <v>64146.85</v>
      </c>
      <c r="AA139" s="7">
        <f t="shared" si="22"/>
        <v>516.95238095238085</v>
      </c>
      <c r="AB139" s="7">
        <f t="shared" si="20"/>
        <v>197263.9879291924</v>
      </c>
      <c r="AD139" s="7">
        <f>2205*AB139/area!H37/2.47</f>
        <v>19.713798976381227</v>
      </c>
    </row>
    <row r="140" spans="1:30" x14ac:dyDescent="0.2">
      <c r="A140">
        <f t="shared" si="18"/>
        <v>1999</v>
      </c>
      <c r="B140" s="7">
        <f t="shared" si="26"/>
        <v>49695.420000000006</v>
      </c>
      <c r="C140" s="7">
        <f t="shared" si="26"/>
        <v>555.1</v>
      </c>
      <c r="D140" s="7">
        <f t="shared" si="26"/>
        <v>0</v>
      </c>
      <c r="E140" s="7">
        <f t="shared" si="26"/>
        <v>85.444479999999999</v>
      </c>
      <c r="F140" s="7">
        <f t="shared" si="26"/>
        <v>47578.230982399997</v>
      </c>
      <c r="G140" s="7" t="str">
        <f t="shared" si="26"/>
        <v/>
      </c>
      <c r="H140" s="7">
        <f t="shared" si="26"/>
        <v>0</v>
      </c>
      <c r="I140" s="7" t="str">
        <f t="shared" si="26"/>
        <v/>
      </c>
      <c r="J140" s="7">
        <f t="shared" si="26"/>
        <v>127.89</v>
      </c>
      <c r="K140" s="7">
        <f t="shared" si="26"/>
        <v>290.24</v>
      </c>
      <c r="L140" s="7">
        <f t="shared" si="26"/>
        <v>0</v>
      </c>
      <c r="M140" s="7">
        <f t="shared" si="26"/>
        <v>512.20000000000005</v>
      </c>
      <c r="N140" s="7">
        <f t="shared" si="26"/>
        <v>128.06595999999999</v>
      </c>
      <c r="O140" s="7">
        <f t="shared" si="26"/>
        <v>366.79500000000007</v>
      </c>
      <c r="P140" s="7">
        <f t="shared" si="26"/>
        <v>849.46175999999991</v>
      </c>
      <c r="Q140" s="7">
        <f t="shared" si="26"/>
        <v>7599.6800000000012</v>
      </c>
      <c r="R140" s="7">
        <f t="shared" si="26"/>
        <v>4448.8471200000004</v>
      </c>
      <c r="S140" s="7">
        <f t="shared" si="26"/>
        <v>593.67999999999995</v>
      </c>
      <c r="T140" s="7">
        <f t="shared" si="26"/>
        <v>29.495200000000001</v>
      </c>
      <c r="U140" s="7" t="str">
        <f t="shared" si="26"/>
        <v/>
      </c>
      <c r="V140" s="7">
        <f t="shared" si="26"/>
        <v>818.29000000000008</v>
      </c>
      <c r="W140" s="7">
        <f t="shared" si="26"/>
        <v>34.92</v>
      </c>
      <c r="X140" s="7">
        <f t="shared" si="26"/>
        <v>35601.125</v>
      </c>
      <c r="Y140" s="7">
        <f t="shared" si="26"/>
        <v>772.35</v>
      </c>
      <c r="Z140" s="7">
        <f t="shared" si="26"/>
        <v>78082.399999999994</v>
      </c>
      <c r="AA140" s="7">
        <f t="shared" si="22"/>
        <v>667.59183673469386</v>
      </c>
      <c r="AB140" s="7">
        <f t="shared" si="20"/>
        <v>228837.22733913473</v>
      </c>
      <c r="AD140" s="7">
        <f>2205*AB140/area!H38/2.47</f>
        <v>22.199631884016878</v>
      </c>
    </row>
    <row r="141" spans="1:30" x14ac:dyDescent="0.2">
      <c r="A141">
        <f t="shared" si="18"/>
        <v>2000</v>
      </c>
      <c r="B141" s="7">
        <f t="shared" si="26"/>
        <v>43731.87000000001</v>
      </c>
      <c r="C141" s="7">
        <f t="shared" si="26"/>
        <v>565.5</v>
      </c>
      <c r="D141" s="7">
        <f t="shared" si="26"/>
        <v>0</v>
      </c>
      <c r="E141" s="7">
        <f t="shared" si="26"/>
        <v>66.753500000000003</v>
      </c>
      <c r="F141" s="7">
        <f t="shared" si="26"/>
        <v>35048.709635840001</v>
      </c>
      <c r="G141" s="7" t="str">
        <f t="shared" si="26"/>
        <v/>
      </c>
      <c r="H141" s="7">
        <f t="shared" si="26"/>
        <v>140.80751999999998</v>
      </c>
      <c r="I141" s="7" t="str">
        <f t="shared" si="26"/>
        <v/>
      </c>
      <c r="J141" s="7">
        <f t="shared" si="26"/>
        <v>175.77</v>
      </c>
      <c r="K141" s="7">
        <f t="shared" si="26"/>
        <v>740.32</v>
      </c>
      <c r="L141" s="7">
        <f t="shared" si="26"/>
        <v>0</v>
      </c>
      <c r="M141" s="7">
        <f t="shared" si="26"/>
        <v>231.4</v>
      </c>
      <c r="N141" s="7">
        <f t="shared" si="26"/>
        <v>102.24620999999999</v>
      </c>
      <c r="O141" s="7">
        <f t="shared" si="26"/>
        <v>514.71</v>
      </c>
      <c r="P141" s="7">
        <f t="shared" si="26"/>
        <v>261.66455999999999</v>
      </c>
      <c r="Q141" s="7">
        <f t="shared" si="26"/>
        <v>5781.6000000000013</v>
      </c>
      <c r="R141" s="7">
        <f t="shared" si="26"/>
        <v>5200.6587000000009</v>
      </c>
      <c r="S141" s="7">
        <f t="shared" si="26"/>
        <v>348.49999999999994</v>
      </c>
      <c r="T141" s="7">
        <f t="shared" si="26"/>
        <v>13.27284</v>
      </c>
      <c r="U141" s="7" t="str">
        <f t="shared" si="26"/>
        <v/>
      </c>
      <c r="V141" s="7">
        <f t="shared" si="26"/>
        <v>903.10000000000014</v>
      </c>
      <c r="W141" s="7">
        <f t="shared" si="26"/>
        <v>49.47</v>
      </c>
      <c r="X141" s="7">
        <f t="shared" si="26"/>
        <v>31949.875</v>
      </c>
      <c r="Y141" s="7">
        <f t="shared" si="26"/>
        <v>494.95</v>
      </c>
      <c r="Z141" s="7">
        <f t="shared" si="26"/>
        <v>67675.149999999994</v>
      </c>
      <c r="AA141" s="7">
        <f t="shared" si="22"/>
        <v>804.73469387755097</v>
      </c>
      <c r="AB141" s="7">
        <f t="shared" si="20"/>
        <v>194801.0626597176</v>
      </c>
      <c r="AD141" s="7">
        <f>2205*AB141/area!H39/2.47</f>
        <v>19.188471353547158</v>
      </c>
    </row>
    <row r="142" spans="1:30" x14ac:dyDescent="0.2">
      <c r="A142">
        <f t="shared" si="18"/>
        <v>2001</v>
      </c>
      <c r="B142" s="7">
        <f t="shared" si="26"/>
        <v>39395.120000000003</v>
      </c>
      <c r="C142" s="7">
        <f t="shared" si="26"/>
        <v>776.1</v>
      </c>
      <c r="D142" s="7">
        <f t="shared" si="26"/>
        <v>0</v>
      </c>
      <c r="E142" s="7">
        <f t="shared" si="26"/>
        <v>18.69098</v>
      </c>
      <c r="F142" s="7">
        <f t="shared" si="26"/>
        <v>26513.13336064</v>
      </c>
      <c r="G142" s="7" t="str">
        <f t="shared" si="26"/>
        <v/>
      </c>
      <c r="H142" s="7">
        <f t="shared" si="26"/>
        <v>171.81869999999998</v>
      </c>
      <c r="I142" s="7" t="str">
        <f t="shared" si="26"/>
        <v/>
      </c>
      <c r="J142" s="7">
        <f t="shared" si="26"/>
        <v>41.58</v>
      </c>
      <c r="K142" s="7">
        <f t="shared" si="26"/>
        <v>696.64</v>
      </c>
      <c r="L142" s="7">
        <f t="shared" si="26"/>
        <v>22.17407</v>
      </c>
      <c r="M142" s="7">
        <f t="shared" si="26"/>
        <v>263.89999999999998</v>
      </c>
      <c r="N142" s="7">
        <f t="shared" si="26"/>
        <v>51.639499999999998</v>
      </c>
      <c r="O142" s="7">
        <f t="shared" si="26"/>
        <v>454.00500000000005</v>
      </c>
      <c r="P142" s="7">
        <f t="shared" si="26"/>
        <v>187.71587999999997</v>
      </c>
      <c r="Q142" s="7">
        <f t="shared" si="26"/>
        <v>5211.3599999999997</v>
      </c>
      <c r="R142" s="7">
        <f t="shared" si="26"/>
        <v>4242.6646800000008</v>
      </c>
      <c r="S142" s="7">
        <f t="shared" si="26"/>
        <v>478.87999999999994</v>
      </c>
      <c r="T142" s="7">
        <f t="shared" si="26"/>
        <v>4.4242799999999995</v>
      </c>
      <c r="U142" s="7" t="str">
        <f t="shared" si="26"/>
        <v/>
      </c>
      <c r="V142" s="7">
        <f t="shared" si="26"/>
        <v>598.73</v>
      </c>
      <c r="W142" s="7">
        <f t="shared" si="26"/>
        <v>27.159999999999997</v>
      </c>
      <c r="X142" s="7">
        <f t="shared" si="26"/>
        <v>24777.325000000001</v>
      </c>
      <c r="Y142" s="7">
        <f t="shared" si="26"/>
        <v>178.6</v>
      </c>
      <c r="Z142" s="7">
        <f t="shared" si="26"/>
        <v>55716.55</v>
      </c>
      <c r="AA142" s="7">
        <f t="shared" si="22"/>
        <v>982.31292517006807</v>
      </c>
      <c r="AB142" s="7">
        <f t="shared" si="20"/>
        <v>160810.52437581008</v>
      </c>
      <c r="AD142" s="7">
        <f>2205*AB142/area!H40/2.47</f>
        <v>17.606240916389005</v>
      </c>
    </row>
    <row r="143" spans="1:30" x14ac:dyDescent="0.2">
      <c r="A143">
        <f t="shared" si="18"/>
        <v>2002</v>
      </c>
      <c r="B143" s="7">
        <f t="shared" si="26"/>
        <v>21143.42</v>
      </c>
      <c r="C143" s="7">
        <f t="shared" si="26"/>
        <v>412.1</v>
      </c>
      <c r="D143" s="7">
        <f t="shared" si="26"/>
        <v>0</v>
      </c>
      <c r="E143" s="7">
        <f t="shared" si="26"/>
        <v>32.041679999999999</v>
      </c>
      <c r="F143" s="7">
        <f t="shared" si="26"/>
        <v>19612.60837568</v>
      </c>
      <c r="G143" s="7" t="str">
        <f t="shared" ref="G143:Z143" si="27">IF(ISNUMBER(G41),G$107*G41/1000,"")</f>
        <v/>
      </c>
      <c r="H143" s="7">
        <f t="shared" si="27"/>
        <v>133.26425999999998</v>
      </c>
      <c r="I143" s="7" t="str">
        <f t="shared" si="27"/>
        <v/>
      </c>
      <c r="J143" s="7">
        <f t="shared" si="27"/>
        <v>127.89</v>
      </c>
      <c r="K143" s="7">
        <f t="shared" si="27"/>
        <v>580.64</v>
      </c>
      <c r="L143" s="7">
        <f t="shared" si="27"/>
        <v>6.7486300000000004</v>
      </c>
      <c r="M143" s="7">
        <f t="shared" si="27"/>
        <v>263.89999999999998</v>
      </c>
      <c r="N143" s="7">
        <f t="shared" si="27"/>
        <v>19.623009999999997</v>
      </c>
      <c r="O143" s="7">
        <f t="shared" si="27"/>
        <v>139.36500000000001</v>
      </c>
      <c r="P143" s="7">
        <f t="shared" si="27"/>
        <v>362.15891999999997</v>
      </c>
      <c r="Q143" s="7">
        <f t="shared" si="27"/>
        <v>3256.8800000000006</v>
      </c>
      <c r="R143" s="7">
        <f t="shared" si="27"/>
        <v>1857.3182400000003</v>
      </c>
      <c r="S143" s="7">
        <f t="shared" si="27"/>
        <v>132.02000000000001</v>
      </c>
      <c r="T143" s="7">
        <f t="shared" si="27"/>
        <v>4.4242799999999995</v>
      </c>
      <c r="U143" s="7" t="str">
        <f t="shared" si="27"/>
        <v/>
      </c>
      <c r="V143" s="7">
        <f t="shared" si="27"/>
        <v>379.17000000000007</v>
      </c>
      <c r="W143" s="7">
        <f t="shared" si="27"/>
        <v>39.770000000000003</v>
      </c>
      <c r="X143" s="7">
        <f t="shared" si="27"/>
        <v>17474.825000000001</v>
      </c>
      <c r="Y143" s="7">
        <f t="shared" si="27"/>
        <v>78.849999999999994</v>
      </c>
      <c r="Z143" s="7">
        <f t="shared" si="27"/>
        <v>33462.800000000003</v>
      </c>
      <c r="AA143" s="7">
        <f t="shared" si="22"/>
        <v>850.28571428571422</v>
      </c>
      <c r="AB143" s="7">
        <f t="shared" si="20"/>
        <v>100370.10310996571</v>
      </c>
      <c r="AD143" s="7">
        <f>2205*AB143/area!H41/2.47</f>
        <v>13.714016511786681</v>
      </c>
    </row>
    <row r="144" spans="1:30" x14ac:dyDescent="0.2">
      <c r="A144">
        <f t="shared" si="18"/>
        <v>2003</v>
      </c>
      <c r="B144" s="7">
        <f t="shared" ref="B144:Z154" si="28">IF(ISNUMBER(B42),B$107*B42/1000,"")</f>
        <v>44996.790000000008</v>
      </c>
      <c r="C144" s="7">
        <f t="shared" si="28"/>
        <v>783.9</v>
      </c>
      <c r="D144" s="7">
        <f t="shared" si="28"/>
        <v>0</v>
      </c>
      <c r="E144" s="7">
        <f t="shared" si="28"/>
        <v>54.737870000000001</v>
      </c>
      <c r="F144" s="7">
        <f t="shared" si="28"/>
        <v>35593.192925440002</v>
      </c>
      <c r="G144" s="7" t="str">
        <f t="shared" si="28"/>
        <v/>
      </c>
      <c r="H144" s="7">
        <f t="shared" si="28"/>
        <v>110.63448</v>
      </c>
      <c r="I144" s="7" t="str">
        <f t="shared" si="28"/>
        <v/>
      </c>
      <c r="J144" s="7">
        <f t="shared" si="28"/>
        <v>47.88</v>
      </c>
      <c r="K144" s="7">
        <f t="shared" si="28"/>
        <v>725.76</v>
      </c>
      <c r="L144" s="7">
        <f t="shared" si="28"/>
        <v>17.353619999999999</v>
      </c>
      <c r="M144" s="7">
        <f t="shared" si="28"/>
        <v>330.2</v>
      </c>
      <c r="N144" s="7">
        <f t="shared" si="28"/>
        <v>71.262509999999992</v>
      </c>
      <c r="O144" s="7">
        <f t="shared" si="28"/>
        <v>348.84</v>
      </c>
      <c r="P144" s="7">
        <f t="shared" si="28"/>
        <v>735.69455999999991</v>
      </c>
      <c r="Q144" s="7">
        <f t="shared" si="28"/>
        <v>7274.0800000000008</v>
      </c>
      <c r="R144" s="7">
        <f t="shared" si="28"/>
        <v>4117.7818200000002</v>
      </c>
      <c r="S144" s="7">
        <f t="shared" si="28"/>
        <v>678.95999999999992</v>
      </c>
      <c r="T144" s="7">
        <f t="shared" si="28"/>
        <v>0</v>
      </c>
      <c r="U144" s="7" t="str">
        <f t="shared" si="28"/>
        <v/>
      </c>
      <c r="V144" s="7">
        <f t="shared" si="28"/>
        <v>748.44000000000017</v>
      </c>
      <c r="W144" s="7">
        <f t="shared" si="28"/>
        <v>19.399999999999999</v>
      </c>
      <c r="X144" s="7">
        <f t="shared" si="28"/>
        <v>36775.275000000001</v>
      </c>
      <c r="Y144" s="7">
        <f t="shared" si="28"/>
        <v>285.95</v>
      </c>
      <c r="Z144" s="7">
        <f t="shared" si="28"/>
        <v>61081.2</v>
      </c>
      <c r="AA144" s="7">
        <f t="shared" si="22"/>
        <v>1095.5102040816328</v>
      </c>
      <c r="AB144" s="7">
        <f t="shared" si="20"/>
        <v>195892.84298952165</v>
      </c>
      <c r="AD144" s="7">
        <f>2205*AB144/area!H42/2.47</f>
        <v>19.61991956775768</v>
      </c>
    </row>
    <row r="145" spans="1:30" x14ac:dyDescent="0.2">
      <c r="A145">
        <f t="shared" si="18"/>
        <v>2004</v>
      </c>
      <c r="B145" s="7">
        <f t="shared" si="28"/>
        <v>46714.060000000005</v>
      </c>
      <c r="C145" s="7">
        <f t="shared" si="28"/>
        <v>444.6</v>
      </c>
      <c r="D145" s="7">
        <f t="shared" si="28"/>
        <v>0</v>
      </c>
      <c r="E145" s="7">
        <f t="shared" si="28"/>
        <v>62.748290000000004</v>
      </c>
      <c r="F145" s="7">
        <f t="shared" si="28"/>
        <v>46852.787070079998</v>
      </c>
      <c r="G145" s="7" t="str">
        <f t="shared" si="28"/>
        <v/>
      </c>
      <c r="H145" s="7">
        <f t="shared" si="28"/>
        <v>72.080039999999997</v>
      </c>
      <c r="I145" s="7" t="str">
        <f t="shared" si="28"/>
        <v/>
      </c>
      <c r="J145" s="7">
        <f t="shared" si="28"/>
        <v>52.29</v>
      </c>
      <c r="K145" s="7">
        <f t="shared" si="28"/>
        <v>544.32000000000005</v>
      </c>
      <c r="L145" s="7">
        <f t="shared" si="28"/>
        <v>56.881310000000006</v>
      </c>
      <c r="M145" s="7">
        <f t="shared" si="28"/>
        <v>379.6</v>
      </c>
      <c r="N145" s="7">
        <f t="shared" si="28"/>
        <v>116.70526999999998</v>
      </c>
      <c r="O145" s="7">
        <f t="shared" si="28"/>
        <v>383.89500000000004</v>
      </c>
      <c r="P145" s="7">
        <f t="shared" si="28"/>
        <v>970.8134399999999</v>
      </c>
      <c r="Q145" s="7">
        <f t="shared" si="28"/>
        <v>7288.1600000000008</v>
      </c>
      <c r="R145" s="7">
        <f t="shared" si="28"/>
        <v>5383.3732200000004</v>
      </c>
      <c r="S145" s="7">
        <f t="shared" si="28"/>
        <v>635.5</v>
      </c>
      <c r="T145" s="7">
        <f t="shared" si="28"/>
        <v>0</v>
      </c>
      <c r="U145" s="7" t="str">
        <f t="shared" si="28"/>
        <v/>
      </c>
      <c r="V145" s="7">
        <f t="shared" si="28"/>
        <v>818.29000000000008</v>
      </c>
      <c r="W145" s="7">
        <f t="shared" si="28"/>
        <v>17.46</v>
      </c>
      <c r="X145" s="7">
        <f t="shared" si="28"/>
        <v>42513.2</v>
      </c>
      <c r="Y145" s="7">
        <f t="shared" si="28"/>
        <v>265.05</v>
      </c>
      <c r="Z145" s="7">
        <f t="shared" si="28"/>
        <v>71928.3</v>
      </c>
      <c r="AA145" s="7">
        <f t="shared" si="22"/>
        <v>1085.7142857142858</v>
      </c>
      <c r="AB145" s="7">
        <f t="shared" si="20"/>
        <v>226585.82792579426</v>
      </c>
      <c r="AD145" s="7">
        <f>2205*AB145/area!H43/2.47</f>
        <v>23.201133747895515</v>
      </c>
    </row>
    <row r="146" spans="1:30" x14ac:dyDescent="0.2">
      <c r="A146">
        <f t="shared" si="18"/>
        <v>2005</v>
      </c>
      <c r="B146" s="7">
        <f t="shared" si="28"/>
        <v>43424.77</v>
      </c>
      <c r="C146" s="7">
        <f t="shared" si="28"/>
        <v>686.4</v>
      </c>
      <c r="D146" s="7">
        <f t="shared" si="28"/>
        <v>0</v>
      </c>
      <c r="E146" s="7">
        <f t="shared" si="28"/>
        <v>0</v>
      </c>
      <c r="F146" s="7">
        <f t="shared" si="28"/>
        <v>58474.302460160005</v>
      </c>
      <c r="G146" s="7" t="str">
        <f t="shared" si="28"/>
        <v/>
      </c>
      <c r="H146" s="7">
        <f t="shared" si="28"/>
        <v>164.27543999999997</v>
      </c>
      <c r="I146" s="7" t="str">
        <f t="shared" si="28"/>
        <v/>
      </c>
      <c r="J146" s="7">
        <f t="shared" si="28"/>
        <v>83.16</v>
      </c>
      <c r="K146" s="7">
        <f t="shared" si="28"/>
        <v>725.76</v>
      </c>
      <c r="L146" s="7">
        <f t="shared" si="28"/>
        <v>48.204500000000003</v>
      </c>
      <c r="M146" s="7">
        <f t="shared" si="28"/>
        <v>692.9</v>
      </c>
      <c r="N146" s="7">
        <f t="shared" si="28"/>
        <v>145.62338999999997</v>
      </c>
      <c r="O146" s="7">
        <f t="shared" si="28"/>
        <v>348.84</v>
      </c>
      <c r="P146" s="7">
        <f t="shared" si="28"/>
        <v>589.69331999999997</v>
      </c>
      <c r="Q146" s="7">
        <f t="shared" si="28"/>
        <v>7301.3600000000006</v>
      </c>
      <c r="R146" s="7">
        <f t="shared" si="28"/>
        <v>5175.5145000000011</v>
      </c>
      <c r="S146" s="7">
        <f t="shared" si="28"/>
        <v>647.79999999999995</v>
      </c>
      <c r="T146" s="7">
        <f t="shared" si="28"/>
        <v>0</v>
      </c>
      <c r="U146" s="7" t="str">
        <f t="shared" si="28"/>
        <v/>
      </c>
      <c r="V146" s="7">
        <f t="shared" si="28"/>
        <v>668.58</v>
      </c>
      <c r="W146" s="7">
        <f t="shared" si="28"/>
        <v>0</v>
      </c>
      <c r="X146" s="7">
        <f t="shared" si="28"/>
        <v>50337.224999999999</v>
      </c>
      <c r="Y146" s="7">
        <f t="shared" si="28"/>
        <v>207.1</v>
      </c>
      <c r="Z146" s="7">
        <f t="shared" si="28"/>
        <v>79528.3</v>
      </c>
      <c r="AA146" s="7">
        <f t="shared" si="22"/>
        <v>964.13605442176868</v>
      </c>
      <c r="AB146" s="7">
        <f t="shared" si="20"/>
        <v>250213.9446645818</v>
      </c>
      <c r="AD146" s="7">
        <f>2205*AB146/area!H44/2.47</f>
        <v>25.626182652832426</v>
      </c>
    </row>
    <row r="147" spans="1:30" x14ac:dyDescent="0.2">
      <c r="A147">
        <f t="shared" si="18"/>
        <v>2006</v>
      </c>
      <c r="B147" s="7">
        <f t="shared" si="28"/>
        <v>36558.18</v>
      </c>
      <c r="C147" s="7">
        <f t="shared" si="28"/>
        <v>790.4</v>
      </c>
      <c r="D147" s="7">
        <f t="shared" si="28"/>
        <v>0</v>
      </c>
      <c r="E147" s="7">
        <f t="shared" si="28"/>
        <v>0</v>
      </c>
      <c r="F147" s="7">
        <f t="shared" si="28"/>
        <v>54842.27863424</v>
      </c>
      <c r="G147" s="7" t="str">
        <f t="shared" si="28"/>
        <v/>
      </c>
      <c r="H147" s="7">
        <f t="shared" si="28"/>
        <v>217.91639999999998</v>
      </c>
      <c r="I147" s="7" t="str">
        <f t="shared" si="28"/>
        <v/>
      </c>
      <c r="J147" s="7">
        <f t="shared" si="28"/>
        <v>62.37</v>
      </c>
      <c r="K147" s="7">
        <f t="shared" si="28"/>
        <v>1524</v>
      </c>
      <c r="L147" s="7">
        <f t="shared" si="28"/>
        <v>46.276319999999998</v>
      </c>
      <c r="M147" s="7">
        <f t="shared" si="28"/>
        <v>471.9</v>
      </c>
      <c r="N147" s="7">
        <f t="shared" si="28"/>
        <v>0</v>
      </c>
      <c r="O147" s="7">
        <f t="shared" si="28"/>
        <v>563.44500000000005</v>
      </c>
      <c r="P147" s="7">
        <f t="shared" si="28"/>
        <v>485.40671999999995</v>
      </c>
      <c r="Q147" s="7">
        <f t="shared" si="28"/>
        <v>6215.4400000000005</v>
      </c>
      <c r="R147" s="7">
        <f t="shared" si="28"/>
        <v>4631.5616400000008</v>
      </c>
      <c r="S147" s="7">
        <f t="shared" si="28"/>
        <v>469.03999999999996</v>
      </c>
      <c r="T147" s="7">
        <f t="shared" si="28"/>
        <v>0</v>
      </c>
      <c r="U147" s="7" t="str">
        <f t="shared" si="28"/>
        <v/>
      </c>
      <c r="V147" s="7">
        <f t="shared" si="28"/>
        <v>957.99000000000012</v>
      </c>
      <c r="W147" s="7">
        <f t="shared" si="28"/>
        <v>0</v>
      </c>
      <c r="X147" s="7">
        <f t="shared" si="28"/>
        <v>46816.5</v>
      </c>
      <c r="Y147" s="7">
        <f t="shared" si="28"/>
        <v>142.5</v>
      </c>
      <c r="Z147" s="7">
        <f t="shared" si="28"/>
        <v>71282.3</v>
      </c>
      <c r="AA147" s="7">
        <f t="shared" si="22"/>
        <v>995.75510204081638</v>
      </c>
      <c r="AB147" s="7">
        <f t="shared" si="20"/>
        <v>227073.2598162808</v>
      </c>
      <c r="AD147" s="7">
        <f>2205*AB147/area!H45/2.47</f>
        <v>23.331908638175587</v>
      </c>
    </row>
    <row r="148" spans="1:30" x14ac:dyDescent="0.2">
      <c r="A148">
        <f t="shared" si="18"/>
        <v>2007</v>
      </c>
      <c r="B148" s="7">
        <f t="shared" si="28"/>
        <v>42448.69</v>
      </c>
      <c r="C148" s="7">
        <f t="shared" si="28"/>
        <v>707.2</v>
      </c>
      <c r="D148" s="7">
        <f t="shared" si="28"/>
        <v>0</v>
      </c>
      <c r="E148" s="7">
        <f t="shared" si="28"/>
        <v>0</v>
      </c>
      <c r="F148" s="7">
        <f t="shared" si="28"/>
        <v>54478.755967359997</v>
      </c>
      <c r="G148" s="7" t="str">
        <f t="shared" si="28"/>
        <v/>
      </c>
      <c r="H148" s="7">
        <f t="shared" si="28"/>
        <v>223.78337999999997</v>
      </c>
      <c r="I148" s="7" t="str">
        <f t="shared" si="28"/>
        <v/>
      </c>
      <c r="J148" s="7">
        <f t="shared" si="28"/>
        <v>144.27000000000001</v>
      </c>
      <c r="K148" s="7">
        <f t="shared" si="28"/>
        <v>1611.2</v>
      </c>
      <c r="L148" s="7">
        <f t="shared" si="28"/>
        <v>0</v>
      </c>
      <c r="M148" s="7">
        <f t="shared" si="28"/>
        <v>211.9</v>
      </c>
      <c r="N148" s="7">
        <f t="shared" si="28"/>
        <v>0</v>
      </c>
      <c r="O148" s="7">
        <f t="shared" si="28"/>
        <v>206.05500000000004</v>
      </c>
      <c r="P148" s="7">
        <f t="shared" si="28"/>
        <v>559.35539999999992</v>
      </c>
      <c r="Q148" s="7">
        <f t="shared" si="28"/>
        <v>5521.12</v>
      </c>
      <c r="R148" s="7">
        <f t="shared" si="28"/>
        <v>4421.1885000000011</v>
      </c>
      <c r="S148" s="7">
        <f t="shared" si="28"/>
        <v>301.76</v>
      </c>
      <c r="T148" s="7">
        <f t="shared" si="28"/>
        <v>0</v>
      </c>
      <c r="U148" s="7" t="str">
        <f t="shared" si="28"/>
        <v/>
      </c>
      <c r="V148" s="7">
        <f t="shared" si="28"/>
        <v>838.20000000000016</v>
      </c>
      <c r="W148" s="7">
        <f t="shared" si="28"/>
        <v>0</v>
      </c>
      <c r="X148" s="7">
        <f t="shared" si="28"/>
        <v>52162.85</v>
      </c>
      <c r="Y148" s="7">
        <f t="shared" si="28"/>
        <v>262.2</v>
      </c>
      <c r="Z148" s="7">
        <f t="shared" si="28"/>
        <v>57722.95</v>
      </c>
      <c r="AA148" s="7">
        <f t="shared" si="22"/>
        <v>1016.9795918367347</v>
      </c>
      <c r="AB148" s="7">
        <f t="shared" si="20"/>
        <v>222838.45783919672</v>
      </c>
      <c r="AD148" s="7">
        <f>2205*AB148/area!H46/2.47</f>
        <v>22.296954145319148</v>
      </c>
    </row>
    <row r="149" spans="1:30" x14ac:dyDescent="0.2">
      <c r="A149">
        <f t="shared" si="18"/>
        <v>2008</v>
      </c>
      <c r="B149" s="7">
        <f t="shared" si="28"/>
        <v>45214.250000000007</v>
      </c>
      <c r="C149" s="7">
        <f t="shared" si="28"/>
        <v>453.7</v>
      </c>
      <c r="D149" s="7">
        <f t="shared" si="28"/>
        <v>0</v>
      </c>
      <c r="E149" s="7">
        <f t="shared" si="28"/>
        <v>0</v>
      </c>
      <c r="F149" s="7">
        <f t="shared" si="28"/>
        <v>69224.644586879993</v>
      </c>
      <c r="G149" s="7" t="str">
        <f t="shared" si="28"/>
        <v/>
      </c>
      <c r="H149" s="7">
        <f t="shared" si="28"/>
        <v>0</v>
      </c>
      <c r="I149" s="7" t="str">
        <f t="shared" si="28"/>
        <v/>
      </c>
      <c r="J149" s="7">
        <f t="shared" si="28"/>
        <v>224.28</v>
      </c>
      <c r="K149" s="7">
        <f t="shared" si="28"/>
        <v>914.4</v>
      </c>
      <c r="L149" s="7">
        <f t="shared" si="28"/>
        <v>0</v>
      </c>
      <c r="M149" s="7">
        <f t="shared" si="28"/>
        <v>429</v>
      </c>
      <c r="N149" s="7">
        <f t="shared" si="28"/>
        <v>0</v>
      </c>
      <c r="O149" s="7">
        <f t="shared" si="28"/>
        <v>261.63000000000005</v>
      </c>
      <c r="P149" s="7">
        <f t="shared" si="28"/>
        <v>705.35663999999986</v>
      </c>
      <c r="Q149" s="7">
        <f t="shared" si="28"/>
        <v>4763.4399999999996</v>
      </c>
      <c r="R149" s="7">
        <f t="shared" si="28"/>
        <v>6130.155960000001</v>
      </c>
      <c r="S149" s="7">
        <f t="shared" si="28"/>
        <v>469.03999999999996</v>
      </c>
      <c r="T149" s="7">
        <f t="shared" si="28"/>
        <v>0</v>
      </c>
      <c r="U149" s="7" t="str">
        <f t="shared" si="28"/>
        <v/>
      </c>
      <c r="V149" s="7">
        <f t="shared" si="28"/>
        <v>379.17000000000007</v>
      </c>
      <c r="W149" s="7">
        <f t="shared" si="28"/>
        <v>0</v>
      </c>
      <c r="X149" s="7">
        <f t="shared" si="28"/>
        <v>50754.675000000003</v>
      </c>
      <c r="Y149" s="7">
        <f t="shared" si="28"/>
        <v>184.3</v>
      </c>
      <c r="Z149" s="7">
        <f t="shared" si="28"/>
        <v>82993.899999999994</v>
      </c>
      <c r="AA149" s="7">
        <f t="shared" si="22"/>
        <v>950.85714285714289</v>
      </c>
      <c r="AB149" s="7">
        <f t="shared" si="20"/>
        <v>264052.79932973714</v>
      </c>
      <c r="AD149" s="7">
        <f>2205*AB149/area!H47/2.47</f>
        <v>25.753254303452113</v>
      </c>
    </row>
    <row r="150" spans="1:30" x14ac:dyDescent="0.2">
      <c r="A150">
        <f t="shared" si="18"/>
        <v>2009</v>
      </c>
      <c r="B150" s="7">
        <f t="shared" si="28"/>
        <v>31877.810000000005</v>
      </c>
      <c r="C150" s="7">
        <f t="shared" si="28"/>
        <v>716.3</v>
      </c>
      <c r="D150" s="7">
        <f t="shared" si="28"/>
        <v>0</v>
      </c>
      <c r="E150" s="7">
        <f t="shared" si="28"/>
        <v>0</v>
      </c>
      <c r="F150" s="7">
        <f t="shared" si="28"/>
        <v>58110.779793279995</v>
      </c>
      <c r="G150" s="7" t="str">
        <f t="shared" si="28"/>
        <v/>
      </c>
      <c r="H150" s="7">
        <f t="shared" si="28"/>
        <v>151.70334</v>
      </c>
      <c r="I150" s="7" t="str">
        <f t="shared" si="28"/>
        <v/>
      </c>
      <c r="J150" s="7">
        <f t="shared" si="28"/>
        <v>272.16000000000003</v>
      </c>
      <c r="K150" s="7">
        <f t="shared" si="28"/>
        <v>1763.52</v>
      </c>
      <c r="L150" s="7">
        <f t="shared" si="28"/>
        <v>0</v>
      </c>
      <c r="M150" s="7">
        <f t="shared" si="28"/>
        <v>369.2</v>
      </c>
      <c r="N150" s="7">
        <f t="shared" si="28"/>
        <v>344.95186000000001</v>
      </c>
      <c r="O150" s="7">
        <f t="shared" si="28"/>
        <v>196.65000000000003</v>
      </c>
      <c r="P150" s="7">
        <f t="shared" si="28"/>
        <v>904.44923999999992</v>
      </c>
      <c r="Q150" s="7">
        <f t="shared" si="28"/>
        <v>2713.92</v>
      </c>
      <c r="R150" s="7">
        <f t="shared" si="28"/>
        <v>5587.8793800000012</v>
      </c>
      <c r="S150" s="7">
        <f t="shared" si="28"/>
        <v>312.42</v>
      </c>
      <c r="T150" s="7">
        <f t="shared" si="28"/>
        <v>0</v>
      </c>
      <c r="U150" s="7" t="str">
        <f t="shared" si="28"/>
        <v/>
      </c>
      <c r="V150" s="7">
        <f t="shared" si="28"/>
        <v>723.47000000000014</v>
      </c>
      <c r="W150" s="7">
        <f t="shared" si="28"/>
        <v>0</v>
      </c>
      <c r="X150" s="7">
        <f t="shared" si="28"/>
        <v>28376.825000000001</v>
      </c>
      <c r="Y150" s="7">
        <f t="shared" si="28"/>
        <v>120.65</v>
      </c>
      <c r="Z150" s="7">
        <f t="shared" si="28"/>
        <v>70686.649999999994</v>
      </c>
      <c r="AA150" s="7">
        <f t="shared" si="22"/>
        <v>870.91156462585025</v>
      </c>
      <c r="AB150" s="7">
        <f t="shared" si="20"/>
        <v>204100.25017790584</v>
      </c>
      <c r="AD150" s="7">
        <f>2205*AB150/area!H48/2.47</f>
        <v>21.709389699191252</v>
      </c>
    </row>
    <row r="151" spans="1:30" x14ac:dyDescent="0.2">
      <c r="A151">
        <v>2010</v>
      </c>
      <c r="B151" s="7">
        <f t="shared" si="28"/>
        <v>37588.21</v>
      </c>
      <c r="C151" s="7">
        <f t="shared" si="28"/>
        <v>409.5</v>
      </c>
      <c r="D151" s="7">
        <f t="shared" si="28"/>
        <v>0</v>
      </c>
      <c r="E151" s="7">
        <f t="shared" si="28"/>
        <v>0</v>
      </c>
      <c r="F151" s="7">
        <f t="shared" si="28"/>
        <v>75907.376256000003</v>
      </c>
      <c r="G151" s="7" t="str">
        <f t="shared" si="28"/>
        <v/>
      </c>
      <c r="H151" s="7">
        <f t="shared" si="28"/>
        <v>0</v>
      </c>
      <c r="I151" s="7" t="str">
        <f t="shared" si="28"/>
        <v/>
      </c>
      <c r="J151" s="7">
        <f t="shared" si="28"/>
        <v>0</v>
      </c>
      <c r="K151" s="7">
        <f t="shared" si="28"/>
        <v>1088.6400000000001</v>
      </c>
      <c r="L151" s="7">
        <f t="shared" si="28"/>
        <v>0</v>
      </c>
      <c r="M151" s="7">
        <f t="shared" si="28"/>
        <v>396.5</v>
      </c>
      <c r="N151" s="7">
        <f t="shared" si="28"/>
        <v>846.88779999999997</v>
      </c>
      <c r="O151" s="7">
        <f t="shared" si="28"/>
        <v>209.47500000000002</v>
      </c>
      <c r="P151" s="7">
        <f t="shared" si="28"/>
        <v>904.44923999999992</v>
      </c>
      <c r="Q151" s="7">
        <f t="shared" si="28"/>
        <v>5699.76</v>
      </c>
      <c r="R151" s="7">
        <f t="shared" si="28"/>
        <v>8234.7255000000005</v>
      </c>
      <c r="S151" s="7">
        <f t="shared" si="28"/>
        <v>416.55999999999995</v>
      </c>
      <c r="T151" s="7">
        <f t="shared" si="28"/>
        <v>0</v>
      </c>
      <c r="U151" s="7" t="str">
        <f t="shared" si="28"/>
        <v/>
      </c>
      <c r="V151" s="7">
        <f t="shared" si="28"/>
        <v>558.79999999999995</v>
      </c>
      <c r="W151" s="7">
        <f t="shared" si="28"/>
        <v>0</v>
      </c>
      <c r="X151" s="7">
        <f t="shared" si="28"/>
        <v>47285.7</v>
      </c>
      <c r="Y151" s="7">
        <f t="shared" si="28"/>
        <v>361.95</v>
      </c>
      <c r="Z151" s="7">
        <f t="shared" si="28"/>
        <v>77912.350000000006</v>
      </c>
      <c r="AA151" s="7">
        <f t="shared" si="22"/>
        <v>768.97959183673458</v>
      </c>
      <c r="AB151" s="7">
        <f t="shared" si="20"/>
        <v>258589.86338783675</v>
      </c>
      <c r="AD151" s="7">
        <f>2205*AB151/area!H49/2.47</f>
        <v>25.973370720829227</v>
      </c>
    </row>
    <row r="152" spans="1:30" x14ac:dyDescent="0.2">
      <c r="A152">
        <v>2011</v>
      </c>
      <c r="B152" s="7">
        <f t="shared" si="28"/>
        <v>38744.400000000001</v>
      </c>
      <c r="C152" s="7">
        <f t="shared" si="28"/>
        <v>572</v>
      </c>
      <c r="D152" s="7">
        <f t="shared" si="28"/>
        <v>0</v>
      </c>
      <c r="E152" s="7">
        <f t="shared" si="28"/>
        <v>0</v>
      </c>
      <c r="F152" s="7">
        <f t="shared" si="28"/>
        <v>85642.417189760003</v>
      </c>
      <c r="G152" s="7" t="str">
        <f t="shared" si="28"/>
        <v/>
      </c>
      <c r="H152" s="7">
        <f t="shared" si="28"/>
        <v>87.166560000000004</v>
      </c>
      <c r="I152" s="7" t="str">
        <f t="shared" si="28"/>
        <v/>
      </c>
      <c r="J152" s="7">
        <f t="shared" si="28"/>
        <v>224.28</v>
      </c>
      <c r="K152" s="7">
        <f t="shared" si="28"/>
        <v>2220.8000000000002</v>
      </c>
      <c r="L152" s="7">
        <f t="shared" si="28"/>
        <v>0</v>
      </c>
      <c r="M152" s="7">
        <f t="shared" si="28"/>
        <v>711.1</v>
      </c>
      <c r="N152" s="7">
        <f t="shared" si="28"/>
        <v>784.92039999999997</v>
      </c>
      <c r="O152" s="7">
        <f t="shared" si="28"/>
        <v>680.58</v>
      </c>
      <c r="P152" s="7">
        <f t="shared" si="28"/>
        <v>508.16015999999996</v>
      </c>
      <c r="Q152" s="7">
        <f t="shared" si="28"/>
        <v>6500.5600000000013</v>
      </c>
      <c r="R152" s="7">
        <f t="shared" si="28"/>
        <v>6752.0558400000009</v>
      </c>
      <c r="S152" s="7">
        <f t="shared" si="28"/>
        <v>442.79999999999995</v>
      </c>
      <c r="T152" s="7">
        <f t="shared" si="28"/>
        <v>0</v>
      </c>
      <c r="U152" s="7" t="str">
        <f t="shared" si="28"/>
        <v/>
      </c>
      <c r="V152" s="7">
        <f t="shared" si="28"/>
        <v>773.41000000000008</v>
      </c>
      <c r="W152" s="7">
        <f t="shared" si="28"/>
        <v>0</v>
      </c>
      <c r="X152" s="7">
        <f t="shared" si="28"/>
        <v>45642.925000000003</v>
      </c>
      <c r="Y152" s="7">
        <f t="shared" si="28"/>
        <v>205.2</v>
      </c>
      <c r="Z152" s="7">
        <f t="shared" si="28"/>
        <v>83976.2</v>
      </c>
      <c r="AA152" s="7">
        <f t="shared" si="22"/>
        <v>894.31292517006807</v>
      </c>
      <c r="AB152" s="7">
        <f t="shared" si="20"/>
        <v>275363.28807493014</v>
      </c>
      <c r="AD152" s="7">
        <f>2205*AB152/area!H50/2.47</f>
        <v>27.12207602793708</v>
      </c>
    </row>
    <row r="153" spans="1:30" x14ac:dyDescent="0.2">
      <c r="A153">
        <v>2012</v>
      </c>
      <c r="B153" s="7">
        <f t="shared" si="28"/>
        <v>37045.39</v>
      </c>
      <c r="C153" s="7">
        <f t="shared" si="28"/>
        <v>581.1</v>
      </c>
      <c r="D153" s="7">
        <f t="shared" si="28"/>
        <v>0</v>
      </c>
      <c r="E153" s="7">
        <f t="shared" si="28"/>
        <v>0</v>
      </c>
      <c r="F153" s="7">
        <f t="shared" si="28"/>
        <v>81627.653639679993</v>
      </c>
      <c r="G153" s="7" t="str">
        <f t="shared" si="28"/>
        <v/>
      </c>
      <c r="H153" s="7">
        <f t="shared" si="28"/>
        <v>135.77867999999998</v>
      </c>
      <c r="I153" s="7" t="str">
        <f t="shared" si="28"/>
        <v/>
      </c>
      <c r="J153" s="7">
        <f t="shared" si="28"/>
        <v>224.28</v>
      </c>
      <c r="K153" s="7">
        <f t="shared" si="28"/>
        <v>1255.52</v>
      </c>
      <c r="L153" s="7">
        <f t="shared" si="28"/>
        <v>0</v>
      </c>
      <c r="M153" s="7">
        <f t="shared" si="28"/>
        <v>544.70000000000005</v>
      </c>
      <c r="N153" s="7">
        <f t="shared" si="28"/>
        <v>703.32998999999995</v>
      </c>
      <c r="O153" s="7">
        <f t="shared" si="28"/>
        <v>89.77500000000002</v>
      </c>
      <c r="P153" s="7">
        <f t="shared" si="28"/>
        <v>680.70707999999991</v>
      </c>
      <c r="Q153" s="7">
        <f t="shared" si="28"/>
        <v>4560.16</v>
      </c>
      <c r="R153" s="7">
        <f t="shared" si="28"/>
        <v>10128.083760000001</v>
      </c>
      <c r="S153" s="7">
        <f t="shared" si="28"/>
        <v>281.26</v>
      </c>
      <c r="T153" s="7">
        <f t="shared" si="28"/>
        <v>0</v>
      </c>
      <c r="U153" s="7" t="str">
        <f t="shared" si="28"/>
        <v/>
      </c>
      <c r="V153" s="7">
        <f t="shared" si="28"/>
        <v>658.57</v>
      </c>
      <c r="W153" s="7">
        <f t="shared" si="28"/>
        <v>0</v>
      </c>
      <c r="X153" s="7">
        <f t="shared" si="28"/>
        <v>44338.824999999997</v>
      </c>
      <c r="Y153" s="7">
        <f t="shared" si="28"/>
        <v>181.45</v>
      </c>
      <c r="Z153" s="7">
        <f t="shared" si="28"/>
        <v>79503.600000000006</v>
      </c>
      <c r="AA153" s="7">
        <f t="shared" si="22"/>
        <v>1017.4149659863946</v>
      </c>
      <c r="AB153" s="7">
        <f t="shared" si="20"/>
        <v>263557.59811566642</v>
      </c>
      <c r="AD153" s="7">
        <f>2205*AB153/area!H51/2.47</f>
        <v>25.316650944919164</v>
      </c>
    </row>
    <row r="154" spans="1:30" x14ac:dyDescent="0.2">
      <c r="A154">
        <v>2013</v>
      </c>
      <c r="B154" s="7">
        <f t="shared" si="28"/>
        <v>46026.820000000007</v>
      </c>
      <c r="C154" s="7">
        <f t="shared" si="28"/>
        <v>625.29999999999995</v>
      </c>
      <c r="D154" s="7">
        <f t="shared" si="28"/>
        <v>0</v>
      </c>
      <c r="E154" s="7">
        <f t="shared" si="28"/>
        <v>0</v>
      </c>
      <c r="F154" s="7">
        <f t="shared" si="28"/>
        <v>96066.069342720002</v>
      </c>
      <c r="G154" s="7" t="str">
        <f t="shared" ref="G154:Z154" si="29">IF(ISNUMBER(G52),G$107*G52/1000,"")</f>
        <v/>
      </c>
      <c r="H154" s="7">
        <f t="shared" si="29"/>
        <v>0</v>
      </c>
      <c r="I154" s="7" t="str">
        <f t="shared" si="29"/>
        <v/>
      </c>
      <c r="J154" s="7">
        <f t="shared" si="29"/>
        <v>415.8</v>
      </c>
      <c r="K154" s="7">
        <f t="shared" si="29"/>
        <v>1886.88</v>
      </c>
      <c r="L154" s="7">
        <f t="shared" si="29"/>
        <v>0</v>
      </c>
      <c r="M154" s="7">
        <f t="shared" si="29"/>
        <v>958.1</v>
      </c>
      <c r="N154" s="7">
        <f t="shared" si="29"/>
        <v>803.51062000000002</v>
      </c>
      <c r="O154" s="7">
        <f t="shared" si="29"/>
        <v>113.71500000000002</v>
      </c>
      <c r="P154" s="7">
        <f t="shared" si="29"/>
        <v>705.35663999999986</v>
      </c>
      <c r="Q154" s="7">
        <f t="shared" si="29"/>
        <v>5293.2</v>
      </c>
      <c r="R154" s="7">
        <f t="shared" si="29"/>
        <v>11074.343820000002</v>
      </c>
      <c r="S154" s="7">
        <f t="shared" si="29"/>
        <v>297.66000000000003</v>
      </c>
      <c r="T154" s="7">
        <f t="shared" si="29"/>
        <v>0</v>
      </c>
      <c r="U154" s="7" t="str">
        <f t="shared" si="29"/>
        <v/>
      </c>
      <c r="V154" s="7">
        <f t="shared" si="29"/>
        <v>658.57</v>
      </c>
      <c r="W154" s="7">
        <f t="shared" si="29"/>
        <v>0</v>
      </c>
      <c r="X154" s="7">
        <f t="shared" si="29"/>
        <v>43634.45</v>
      </c>
      <c r="Y154" s="7">
        <f t="shared" si="29"/>
        <v>160.55000000000001</v>
      </c>
      <c r="Z154" s="7">
        <f t="shared" si="29"/>
        <v>107367.1</v>
      </c>
      <c r="AA154" s="7">
        <f t="shared" si="22"/>
        <v>992.32653061224471</v>
      </c>
      <c r="AB154" s="7">
        <f t="shared" si="20"/>
        <v>317079.75195333228</v>
      </c>
      <c r="AD154" s="7">
        <f>2205*AB154/area!H52/2.47</f>
        <v>30.523081189318667</v>
      </c>
    </row>
    <row r="155" spans="1:30" x14ac:dyDescent="0.2">
      <c r="B155" s="7"/>
      <c r="C155" s="7"/>
      <c r="D155" s="7"/>
      <c r="E155" s="7"/>
      <c r="F155" s="7"/>
      <c r="G155" s="7"/>
      <c r="H155" s="7"/>
      <c r="I155" s="7"/>
      <c r="J155" s="7"/>
      <c r="K155" s="7"/>
      <c r="L155" s="7"/>
      <c r="M155" s="7"/>
      <c r="N155" s="7"/>
      <c r="O155" s="7"/>
      <c r="P155" s="7"/>
      <c r="Q155" s="7"/>
    </row>
    <row r="156" spans="1:30" x14ac:dyDescent="0.2">
      <c r="B156" s="7"/>
      <c r="C156" s="7"/>
      <c r="D156" s="7"/>
      <c r="E156" s="7"/>
      <c r="F156" s="7"/>
      <c r="G156" s="7"/>
      <c r="H156" s="7"/>
      <c r="I156" s="7"/>
      <c r="J156" s="7"/>
      <c r="K156" s="7"/>
      <c r="L156" s="7"/>
      <c r="M156" s="7"/>
      <c r="N156" s="7"/>
      <c r="O156" s="7"/>
      <c r="P156" s="7"/>
      <c r="Q156" s="7"/>
    </row>
    <row r="157" spans="1:30" x14ac:dyDescent="0.2">
      <c r="B157" s="7"/>
      <c r="C157" s="7"/>
      <c r="D157" s="7"/>
      <c r="E157" s="7"/>
      <c r="F157" s="7"/>
      <c r="G157" s="7"/>
      <c r="H157" s="7"/>
      <c r="I157" s="7"/>
      <c r="J157" s="7"/>
      <c r="K157" s="7"/>
      <c r="L157" s="7"/>
      <c r="M157" s="7"/>
      <c r="N157" s="7"/>
      <c r="O157" s="7"/>
      <c r="P157" s="7"/>
      <c r="Q157" s="7"/>
    </row>
    <row r="158" spans="1:30" ht="25.5" x14ac:dyDescent="0.35">
      <c r="A158" s="9" t="s">
        <v>97</v>
      </c>
    </row>
    <row r="159" spans="1:30" x14ac:dyDescent="0.2">
      <c r="A159" s="15" t="s">
        <v>20</v>
      </c>
      <c r="B159" s="16">
        <f>Coefficients!C16</f>
        <v>6.7</v>
      </c>
      <c r="C159" s="16">
        <f>Coefficients!D16</f>
        <v>15</v>
      </c>
      <c r="D159" s="16">
        <f>Coefficients!E16</f>
        <v>9.9600000000000009</v>
      </c>
      <c r="E159" s="16">
        <f>Coefficients!F16</f>
        <v>4.3559999999999999</v>
      </c>
      <c r="F159" s="16">
        <f>Coefficients!G16</f>
        <v>7.919999999999999</v>
      </c>
      <c r="G159" s="16">
        <f>Coefficients!H16</f>
        <v>16.212</v>
      </c>
      <c r="H159" s="16">
        <f>Coefficients!I16</f>
        <v>10.5</v>
      </c>
      <c r="I159" s="16">
        <f>Coefficients!J16</f>
        <v>15.203999999999999</v>
      </c>
      <c r="J159" s="16">
        <f>Coefficients!K16</f>
        <v>4.5</v>
      </c>
      <c r="K159" s="16">
        <f>Coefficients!L16</f>
        <v>3.7</v>
      </c>
      <c r="L159" s="16">
        <f>Coefficients!M16</f>
        <v>12.743999999999998</v>
      </c>
      <c r="M159" s="16">
        <f>Coefficients!N16</f>
        <v>11</v>
      </c>
      <c r="N159" s="16">
        <f>Coefficients!O16</f>
        <v>11.46</v>
      </c>
      <c r="O159" s="16">
        <f>Coefficients!P16</f>
        <v>6.3000000000000007</v>
      </c>
      <c r="P159" s="16">
        <f>Coefficients!Q16</f>
        <v>8.8559999999999999</v>
      </c>
      <c r="Q159" s="16">
        <f>Coefficients!R16</f>
        <v>5.9</v>
      </c>
      <c r="R159" s="16">
        <f>Coefficients!S16</f>
        <v>11.772</v>
      </c>
      <c r="S159" s="16">
        <f>Coefficients!T16</f>
        <v>5.5</v>
      </c>
      <c r="T159" s="16">
        <f>Coefficients!U16</f>
        <v>8.2439999999999998</v>
      </c>
      <c r="U159" s="16">
        <f>Coefficients!V16</f>
        <v>20</v>
      </c>
      <c r="V159" s="16">
        <f>Coefficients!W16</f>
        <v>3.7</v>
      </c>
      <c r="W159" s="16">
        <f>Coefficients!X16</f>
        <v>9</v>
      </c>
      <c r="X159" s="16">
        <f>Coefficients!Y16</f>
        <v>23</v>
      </c>
      <c r="Y159" s="16">
        <f>Coefficients!Z16</f>
        <v>5.5</v>
      </c>
      <c r="Z159" s="16">
        <f>Coefficients!AA16</f>
        <v>5.5</v>
      </c>
      <c r="AA159" s="16">
        <f>ON!Q159</f>
        <v>5.5</v>
      </c>
    </row>
    <row r="161" spans="1:30" x14ac:dyDescent="0.2">
      <c r="A161" t="s">
        <v>19</v>
      </c>
      <c r="B161" t="str">
        <f>B109</f>
        <v>Barley</v>
      </c>
      <c r="C161" t="str">
        <f t="shared" ref="C161:Z161" si="30">C109</f>
        <v>Beans, dry</v>
      </c>
      <c r="D161" t="str">
        <f t="shared" si="30"/>
        <v>Buckwheat</v>
      </c>
      <c r="E161" t="str">
        <f t="shared" si="30"/>
        <v>Canary seed</v>
      </c>
      <c r="F161" t="str">
        <f t="shared" si="30"/>
        <v>Canola</v>
      </c>
      <c r="G161" t="str">
        <f t="shared" si="30"/>
        <v/>
      </c>
      <c r="H161" t="str">
        <f t="shared" si="30"/>
        <v>Chick peas</v>
      </c>
      <c r="I161" t="str">
        <f t="shared" si="30"/>
        <v/>
      </c>
      <c r="J161" t="str">
        <f t="shared" si="30"/>
        <v>Corn for grain</v>
      </c>
      <c r="K161" t="str">
        <f t="shared" si="30"/>
        <v>Corn, fodder</v>
      </c>
      <c r="L161" t="str">
        <f t="shared" si="30"/>
        <v>Fababeans</v>
      </c>
      <c r="M161" t="str">
        <f t="shared" si="30"/>
        <v>Flaxseed</v>
      </c>
      <c r="N161" t="str">
        <f t="shared" si="30"/>
        <v>Lentils</v>
      </c>
      <c r="O161" t="str">
        <f t="shared" si="30"/>
        <v>Mixed grains</v>
      </c>
      <c r="P161" t="str">
        <f t="shared" si="30"/>
        <v>Mustard seed</v>
      </c>
      <c r="Q161" t="str">
        <f t="shared" si="30"/>
        <v>Oats</v>
      </c>
      <c r="R161" t="str">
        <f t="shared" si="30"/>
        <v>Peas, dry</v>
      </c>
      <c r="S161" t="str">
        <f t="shared" si="30"/>
        <v>Rye, all</v>
      </c>
      <c r="T161" t="str">
        <f t="shared" si="30"/>
        <v>Safflower</v>
      </c>
      <c r="U161" t="str">
        <f t="shared" si="30"/>
        <v/>
      </c>
      <c r="V161" t="str">
        <f t="shared" si="30"/>
        <v>Sugar beets</v>
      </c>
      <c r="W161" t="str">
        <f t="shared" si="30"/>
        <v>Sunflower seed</v>
      </c>
      <c r="X161" t="str">
        <f t="shared" si="30"/>
        <v>Tame hay</v>
      </c>
      <c r="Y161" t="str">
        <f t="shared" si="30"/>
        <v>Triticale</v>
      </c>
      <c r="Z161" t="str">
        <f t="shared" si="30"/>
        <v>Wheat, all</v>
      </c>
      <c r="AA161" s="62" t="s">
        <v>26</v>
      </c>
    </row>
    <row r="162" spans="1:30" x14ac:dyDescent="0.2">
      <c r="A162">
        <f t="shared" ref="A162:A202" si="31">A8</f>
        <v>1969</v>
      </c>
      <c r="B162" s="7">
        <f>IF(ISNUMBER(B8),B$159*B8/1000,"")</f>
        <v>28588.9</v>
      </c>
      <c r="C162" s="7">
        <f t="shared" ref="C162:Z162" si="32">IF(ISNUMBER(C8),C$159*C8/1000,"")</f>
        <v>0</v>
      </c>
      <c r="D162" s="7">
        <f t="shared" si="32"/>
        <v>32.868000000000002</v>
      </c>
      <c r="E162" s="7">
        <f t="shared" si="32"/>
        <v>0</v>
      </c>
      <c r="F162" s="7">
        <f t="shared" si="32"/>
        <v>2101.9679999999994</v>
      </c>
      <c r="G162" s="7" t="str">
        <f t="shared" si="32"/>
        <v/>
      </c>
      <c r="H162" s="7">
        <f t="shared" si="32"/>
        <v>0</v>
      </c>
      <c r="I162" s="7" t="str">
        <f t="shared" si="32"/>
        <v/>
      </c>
      <c r="J162" s="7">
        <f t="shared" si="32"/>
        <v>0</v>
      </c>
      <c r="K162" s="7">
        <f t="shared" si="32"/>
        <v>0</v>
      </c>
      <c r="L162" s="7">
        <f t="shared" si="32"/>
        <v>0</v>
      </c>
      <c r="M162" s="7">
        <f t="shared" si="32"/>
        <v>1760</v>
      </c>
      <c r="N162" s="7">
        <f t="shared" si="32"/>
        <v>0</v>
      </c>
      <c r="O162" s="7">
        <f t="shared" si="32"/>
        <v>2057.5800000000004</v>
      </c>
      <c r="P162" s="7">
        <f t="shared" si="32"/>
        <v>201.03120000000001</v>
      </c>
      <c r="Q162" s="7">
        <f t="shared" si="32"/>
        <v>8914.9</v>
      </c>
      <c r="R162" s="7">
        <f t="shared" si="32"/>
        <v>113.5998</v>
      </c>
      <c r="S162" s="7">
        <f t="shared" si="32"/>
        <v>491.7</v>
      </c>
      <c r="T162" s="7">
        <f t="shared" si="32"/>
        <v>0</v>
      </c>
      <c r="U162" s="7" t="str">
        <f t="shared" si="32"/>
        <v/>
      </c>
      <c r="V162" s="7">
        <f t="shared" si="32"/>
        <v>1935.47</v>
      </c>
      <c r="W162" s="7">
        <f t="shared" si="32"/>
        <v>0</v>
      </c>
      <c r="X162" s="7">
        <f t="shared" si="32"/>
        <v>83467</v>
      </c>
      <c r="Y162" s="7">
        <f t="shared" si="32"/>
        <v>0</v>
      </c>
      <c r="Z162" s="7">
        <f t="shared" si="32"/>
        <v>20955</v>
      </c>
      <c r="AA162" s="7">
        <f>AA$159*AA8/1000</f>
        <v>1122.4489795918366</v>
      </c>
      <c r="AB162" s="7">
        <f t="shared" ref="AB162:AB206" si="33">SUM(B162:AA162)</f>
        <v>151742.46597959183</v>
      </c>
      <c r="AD162" s="7">
        <f>2205*AB162/area!H8/2.47</f>
        <v>19.754980296096303</v>
      </c>
    </row>
    <row r="163" spans="1:30" x14ac:dyDescent="0.2">
      <c r="A163">
        <f t="shared" si="31"/>
        <v>1970</v>
      </c>
      <c r="B163" s="7">
        <f t="shared" ref="B163:Z173" si="34">IF(ISNUMBER(B9),B$159*B9/1000,"")</f>
        <v>27570.5</v>
      </c>
      <c r="C163" s="7">
        <f t="shared" si="34"/>
        <v>0</v>
      </c>
      <c r="D163" s="7">
        <f t="shared" si="34"/>
        <v>78.186000000000007</v>
      </c>
      <c r="E163" s="7">
        <f t="shared" si="34"/>
        <v>0</v>
      </c>
      <c r="F163" s="7">
        <f t="shared" si="34"/>
        <v>4580.1359999999995</v>
      </c>
      <c r="G163" s="7" t="str">
        <f t="shared" si="34"/>
        <v/>
      </c>
      <c r="H163" s="7">
        <f t="shared" si="34"/>
        <v>0</v>
      </c>
      <c r="I163" s="7" t="str">
        <f t="shared" si="34"/>
        <v/>
      </c>
      <c r="J163" s="7">
        <f t="shared" si="34"/>
        <v>0</v>
      </c>
      <c r="K163" s="7">
        <f t="shared" si="34"/>
        <v>0</v>
      </c>
      <c r="L163" s="7">
        <f t="shared" si="34"/>
        <v>0</v>
      </c>
      <c r="M163" s="7">
        <f t="shared" si="34"/>
        <v>2962.3</v>
      </c>
      <c r="N163" s="7">
        <f t="shared" si="34"/>
        <v>0</v>
      </c>
      <c r="O163" s="7">
        <f t="shared" si="34"/>
        <v>2700.1800000000003</v>
      </c>
      <c r="P163" s="7">
        <f t="shared" si="34"/>
        <v>195.7176</v>
      </c>
      <c r="Q163" s="7">
        <f t="shared" si="34"/>
        <v>10643.6</v>
      </c>
      <c r="R163" s="7">
        <f t="shared" si="34"/>
        <v>140.6754</v>
      </c>
      <c r="S163" s="7">
        <f t="shared" si="34"/>
        <v>727.1</v>
      </c>
      <c r="T163" s="7">
        <f t="shared" si="34"/>
        <v>0</v>
      </c>
      <c r="U163" s="7" t="str">
        <f t="shared" si="34"/>
        <v/>
      </c>
      <c r="V163" s="7">
        <f t="shared" si="34"/>
        <v>1757.13</v>
      </c>
      <c r="W163" s="7">
        <f t="shared" si="34"/>
        <v>5.85</v>
      </c>
      <c r="X163" s="7">
        <f t="shared" si="34"/>
        <v>129375</v>
      </c>
      <c r="Y163" s="7">
        <f t="shared" si="34"/>
        <v>0</v>
      </c>
      <c r="Z163" s="7">
        <f t="shared" si="34"/>
        <v>10774.5</v>
      </c>
      <c r="AA163" s="7">
        <f t="shared" ref="AA163:AA206" si="35">AA$159*AA9/1000</f>
        <v>1421.7687074829932</v>
      </c>
      <c r="AB163" s="7">
        <f t="shared" si="33"/>
        <v>192932.64370748299</v>
      </c>
      <c r="AD163" s="7">
        <f>2205*AB163/area!H9/2.47</f>
        <v>27.494215096506121</v>
      </c>
    </row>
    <row r="164" spans="1:30" x14ac:dyDescent="0.2">
      <c r="A164">
        <f t="shared" si="31"/>
        <v>1971</v>
      </c>
      <c r="B164" s="7">
        <f t="shared" si="34"/>
        <v>32675.9</v>
      </c>
      <c r="C164" s="7">
        <f t="shared" si="34"/>
        <v>0</v>
      </c>
      <c r="D164" s="7">
        <f t="shared" si="34"/>
        <v>28.386000000000003</v>
      </c>
      <c r="E164" s="7">
        <f t="shared" si="34"/>
        <v>0</v>
      </c>
      <c r="F164" s="7">
        <f t="shared" si="34"/>
        <v>5747.543999999999</v>
      </c>
      <c r="G164" s="7" t="str">
        <f t="shared" si="34"/>
        <v/>
      </c>
      <c r="H164" s="7">
        <f t="shared" si="34"/>
        <v>0</v>
      </c>
      <c r="I164" s="7" t="str">
        <f t="shared" si="34"/>
        <v/>
      </c>
      <c r="J164" s="7">
        <f t="shared" si="34"/>
        <v>0</v>
      </c>
      <c r="K164" s="7">
        <f t="shared" si="34"/>
        <v>0</v>
      </c>
      <c r="L164" s="7">
        <f t="shared" si="34"/>
        <v>0</v>
      </c>
      <c r="M164" s="7">
        <f t="shared" si="34"/>
        <v>977.9</v>
      </c>
      <c r="N164" s="7">
        <f t="shared" si="34"/>
        <v>0</v>
      </c>
      <c r="O164" s="7">
        <f t="shared" si="34"/>
        <v>2314.6200000000003</v>
      </c>
      <c r="P164" s="7">
        <f t="shared" si="34"/>
        <v>132.84</v>
      </c>
      <c r="Q164" s="7">
        <f t="shared" si="34"/>
        <v>9192.2000000000007</v>
      </c>
      <c r="R164" s="7">
        <f t="shared" si="34"/>
        <v>137.73239999999998</v>
      </c>
      <c r="S164" s="7">
        <f t="shared" si="34"/>
        <v>837.1</v>
      </c>
      <c r="T164" s="7">
        <f t="shared" si="34"/>
        <v>0</v>
      </c>
      <c r="U164" s="7" t="str">
        <f t="shared" si="34"/>
        <v/>
      </c>
      <c r="V164" s="7">
        <f t="shared" si="34"/>
        <v>2296.96</v>
      </c>
      <c r="W164" s="7">
        <f t="shared" si="34"/>
        <v>27.9</v>
      </c>
      <c r="X164" s="7">
        <f t="shared" si="34"/>
        <v>103293</v>
      </c>
      <c r="Y164" s="7">
        <f t="shared" si="34"/>
        <v>0</v>
      </c>
      <c r="Z164" s="7">
        <f t="shared" si="34"/>
        <v>13623.5</v>
      </c>
      <c r="AA164" s="7">
        <f t="shared" si="35"/>
        <v>997.73242630385482</v>
      </c>
      <c r="AB164" s="7">
        <f t="shared" si="33"/>
        <v>172283.31482630386</v>
      </c>
      <c r="AD164" s="7">
        <f>2205*AB164/area!H10/2.47</f>
        <v>22.196289446696191</v>
      </c>
    </row>
    <row r="165" spans="1:30" x14ac:dyDescent="0.2">
      <c r="A165">
        <f t="shared" si="31"/>
        <v>1972</v>
      </c>
      <c r="B165" s="7">
        <f t="shared" si="34"/>
        <v>33553.599999999999</v>
      </c>
      <c r="C165" s="7">
        <f t="shared" si="34"/>
        <v>0</v>
      </c>
      <c r="D165" s="7">
        <f t="shared" si="34"/>
        <v>0</v>
      </c>
      <c r="E165" s="7">
        <f t="shared" si="34"/>
        <v>0</v>
      </c>
      <c r="F165" s="7">
        <f t="shared" si="34"/>
        <v>4310.8559999999989</v>
      </c>
      <c r="G165" s="7" t="str">
        <f t="shared" si="34"/>
        <v/>
      </c>
      <c r="H165" s="7">
        <f t="shared" si="34"/>
        <v>0</v>
      </c>
      <c r="I165" s="7" t="str">
        <f t="shared" si="34"/>
        <v/>
      </c>
      <c r="J165" s="7">
        <f t="shared" si="34"/>
        <v>0</v>
      </c>
      <c r="K165" s="7">
        <f t="shared" si="34"/>
        <v>0</v>
      </c>
      <c r="L165" s="7">
        <f t="shared" si="34"/>
        <v>0</v>
      </c>
      <c r="M165" s="7">
        <f t="shared" si="34"/>
        <v>754.6</v>
      </c>
      <c r="N165" s="7">
        <f t="shared" si="34"/>
        <v>0</v>
      </c>
      <c r="O165" s="7">
        <f t="shared" si="34"/>
        <v>2829.3300000000004</v>
      </c>
      <c r="P165" s="7">
        <f t="shared" si="34"/>
        <v>96.5304</v>
      </c>
      <c r="Q165" s="7">
        <f t="shared" si="34"/>
        <v>9463.6</v>
      </c>
      <c r="R165" s="7">
        <f t="shared" si="34"/>
        <v>128.31479999999999</v>
      </c>
      <c r="S165" s="7">
        <f t="shared" si="34"/>
        <v>707.85</v>
      </c>
      <c r="T165" s="7">
        <f t="shared" si="34"/>
        <v>0</v>
      </c>
      <c r="U165" s="7" t="str">
        <f t="shared" si="34"/>
        <v/>
      </c>
      <c r="V165" s="7">
        <f t="shared" si="34"/>
        <v>2205.94</v>
      </c>
      <c r="W165" s="7">
        <f t="shared" si="34"/>
        <v>12.15</v>
      </c>
      <c r="X165" s="7">
        <f t="shared" si="34"/>
        <v>114770</v>
      </c>
      <c r="Y165" s="7">
        <f t="shared" si="34"/>
        <v>0</v>
      </c>
      <c r="Z165" s="7">
        <f t="shared" si="34"/>
        <v>17660.5</v>
      </c>
      <c r="AA165" s="7">
        <f t="shared" si="35"/>
        <v>1022.6757369614513</v>
      </c>
      <c r="AB165" s="7">
        <f t="shared" si="33"/>
        <v>187515.94693696147</v>
      </c>
      <c r="AD165" s="7">
        <f>2205*AB165/area!H11/2.47</f>
        <v>24.816562608602499</v>
      </c>
    </row>
    <row r="166" spans="1:30" x14ac:dyDescent="0.2">
      <c r="A166">
        <f t="shared" si="31"/>
        <v>1973</v>
      </c>
      <c r="B166" s="7">
        <f t="shared" si="34"/>
        <v>28736.3</v>
      </c>
      <c r="C166" s="7">
        <f t="shared" si="34"/>
        <v>0</v>
      </c>
      <c r="D166" s="7">
        <f t="shared" si="34"/>
        <v>0</v>
      </c>
      <c r="E166" s="7">
        <f t="shared" si="34"/>
        <v>0</v>
      </c>
      <c r="F166" s="7">
        <f t="shared" si="34"/>
        <v>3861.7919999999995</v>
      </c>
      <c r="G166" s="7" t="str">
        <f t="shared" si="34"/>
        <v/>
      </c>
      <c r="H166" s="7">
        <f t="shared" si="34"/>
        <v>0</v>
      </c>
      <c r="I166" s="7" t="str">
        <f t="shared" si="34"/>
        <v/>
      </c>
      <c r="J166" s="7">
        <f t="shared" si="34"/>
        <v>0</v>
      </c>
      <c r="K166" s="7">
        <f t="shared" si="34"/>
        <v>0</v>
      </c>
      <c r="L166" s="7">
        <f t="shared" si="34"/>
        <v>0</v>
      </c>
      <c r="M166" s="7">
        <f t="shared" si="34"/>
        <v>810.7</v>
      </c>
      <c r="N166" s="7">
        <f t="shared" si="34"/>
        <v>0</v>
      </c>
      <c r="O166" s="7">
        <f t="shared" si="34"/>
        <v>2417.3100000000004</v>
      </c>
      <c r="P166" s="7">
        <f t="shared" si="34"/>
        <v>201.03120000000001</v>
      </c>
      <c r="Q166" s="7">
        <f t="shared" si="34"/>
        <v>10100.799999999999</v>
      </c>
      <c r="R166" s="7">
        <f t="shared" si="34"/>
        <v>192.47220000000002</v>
      </c>
      <c r="S166" s="7">
        <f t="shared" si="34"/>
        <v>809.6</v>
      </c>
      <c r="T166" s="7">
        <f t="shared" si="34"/>
        <v>0</v>
      </c>
      <c r="U166" s="7" t="str">
        <f t="shared" si="34"/>
        <v/>
      </c>
      <c r="V166" s="7">
        <f t="shared" si="34"/>
        <v>1947.31</v>
      </c>
      <c r="W166" s="7">
        <f t="shared" si="34"/>
        <v>5.85</v>
      </c>
      <c r="X166" s="7">
        <f t="shared" si="34"/>
        <v>118933</v>
      </c>
      <c r="Y166" s="7">
        <f t="shared" si="34"/>
        <v>0</v>
      </c>
      <c r="Z166" s="7">
        <f t="shared" si="34"/>
        <v>19008</v>
      </c>
      <c r="AA166" s="7">
        <f t="shared" si="35"/>
        <v>1122.4489795918366</v>
      </c>
      <c r="AB166" s="7">
        <f t="shared" si="33"/>
        <v>188146.6143795918</v>
      </c>
      <c r="AD166" s="7">
        <f>2205*AB166/area!H12/2.47</f>
        <v>24.082451825826865</v>
      </c>
    </row>
    <row r="167" spans="1:30" x14ac:dyDescent="0.2">
      <c r="A167">
        <f t="shared" si="31"/>
        <v>1974</v>
      </c>
      <c r="B167" s="7">
        <f t="shared" si="34"/>
        <v>28006</v>
      </c>
      <c r="C167" s="7">
        <f t="shared" si="34"/>
        <v>0</v>
      </c>
      <c r="D167" s="7">
        <f t="shared" si="34"/>
        <v>0</v>
      </c>
      <c r="E167" s="7">
        <f t="shared" si="34"/>
        <v>0</v>
      </c>
      <c r="F167" s="7">
        <f t="shared" si="34"/>
        <v>3358.8719999999994</v>
      </c>
      <c r="G167" s="7" t="str">
        <f t="shared" si="34"/>
        <v/>
      </c>
      <c r="H167" s="7">
        <f t="shared" si="34"/>
        <v>0</v>
      </c>
      <c r="I167" s="7" t="str">
        <f t="shared" si="34"/>
        <v/>
      </c>
      <c r="J167" s="7">
        <f t="shared" si="34"/>
        <v>0</v>
      </c>
      <c r="K167" s="7">
        <f t="shared" si="34"/>
        <v>0</v>
      </c>
      <c r="L167" s="7">
        <f t="shared" si="34"/>
        <v>0</v>
      </c>
      <c r="M167" s="7">
        <f t="shared" si="34"/>
        <v>698.5</v>
      </c>
      <c r="N167" s="7">
        <f t="shared" si="34"/>
        <v>0</v>
      </c>
      <c r="O167" s="7">
        <f t="shared" si="34"/>
        <v>1877.4000000000003</v>
      </c>
      <c r="P167" s="7">
        <f t="shared" si="34"/>
        <v>321.47280000000001</v>
      </c>
      <c r="Q167" s="7">
        <f t="shared" si="34"/>
        <v>7280.6</v>
      </c>
      <c r="R167" s="7">
        <f t="shared" si="34"/>
        <v>208.36439999999999</v>
      </c>
      <c r="S167" s="7">
        <f t="shared" si="34"/>
        <v>1156.0999999999999</v>
      </c>
      <c r="T167" s="7">
        <f t="shared" si="34"/>
        <v>0</v>
      </c>
      <c r="U167" s="7" t="str">
        <f t="shared" si="34"/>
        <v/>
      </c>
      <c r="V167" s="7">
        <f t="shared" si="34"/>
        <v>1762.31</v>
      </c>
      <c r="W167" s="7">
        <f t="shared" si="34"/>
        <v>0</v>
      </c>
      <c r="X167" s="7">
        <f t="shared" si="34"/>
        <v>127282</v>
      </c>
      <c r="Y167" s="7">
        <f t="shared" si="34"/>
        <v>0</v>
      </c>
      <c r="Z167" s="7">
        <f t="shared" si="34"/>
        <v>15268</v>
      </c>
      <c r="AA167" s="7">
        <f t="shared" si="35"/>
        <v>997.73242630385482</v>
      </c>
      <c r="AB167" s="7">
        <f t="shared" si="33"/>
        <v>188217.35162630383</v>
      </c>
      <c r="AD167" s="7">
        <f>2205*AB167/area!H13/2.47</f>
        <v>24.819976389216912</v>
      </c>
    </row>
    <row r="168" spans="1:30" x14ac:dyDescent="0.2">
      <c r="A168">
        <f t="shared" si="31"/>
        <v>1975</v>
      </c>
      <c r="B168" s="7">
        <f t="shared" si="34"/>
        <v>33258.800000000003</v>
      </c>
      <c r="C168" s="7">
        <f t="shared" si="34"/>
        <v>0</v>
      </c>
      <c r="D168" s="7">
        <f t="shared" si="34"/>
        <v>0</v>
      </c>
      <c r="E168" s="7">
        <f t="shared" si="34"/>
        <v>0</v>
      </c>
      <c r="F168" s="7">
        <f t="shared" si="34"/>
        <v>5478.2639999999992</v>
      </c>
      <c r="G168" s="7" t="str">
        <f t="shared" si="34"/>
        <v/>
      </c>
      <c r="H168" s="7">
        <f t="shared" si="34"/>
        <v>0</v>
      </c>
      <c r="I168" s="7" t="str">
        <f t="shared" si="34"/>
        <v/>
      </c>
      <c r="J168" s="7">
        <f t="shared" si="34"/>
        <v>0</v>
      </c>
      <c r="K168" s="7">
        <f t="shared" si="34"/>
        <v>0</v>
      </c>
      <c r="L168" s="7">
        <f t="shared" si="34"/>
        <v>0</v>
      </c>
      <c r="M168" s="7">
        <f t="shared" si="34"/>
        <v>894.3</v>
      </c>
      <c r="N168" s="7">
        <f t="shared" si="34"/>
        <v>0</v>
      </c>
      <c r="O168" s="7">
        <f t="shared" si="34"/>
        <v>2443.1400000000003</v>
      </c>
      <c r="P168" s="7">
        <f t="shared" si="34"/>
        <v>185.09039999999999</v>
      </c>
      <c r="Q168" s="7">
        <f t="shared" si="34"/>
        <v>8555</v>
      </c>
      <c r="R168" s="7">
        <f t="shared" si="34"/>
        <v>208.36439999999999</v>
      </c>
      <c r="S168" s="7">
        <f t="shared" si="34"/>
        <v>1188</v>
      </c>
      <c r="T168" s="7">
        <f t="shared" si="34"/>
        <v>0</v>
      </c>
      <c r="U168" s="7" t="str">
        <f t="shared" si="34"/>
        <v/>
      </c>
      <c r="V168" s="7">
        <f t="shared" si="34"/>
        <v>1637.99</v>
      </c>
      <c r="W168" s="7">
        <f t="shared" si="34"/>
        <v>0</v>
      </c>
      <c r="X168" s="7">
        <f t="shared" si="34"/>
        <v>121026</v>
      </c>
      <c r="Y168" s="7">
        <f t="shared" si="34"/>
        <v>0</v>
      </c>
      <c r="Z168" s="7">
        <f t="shared" si="34"/>
        <v>20207</v>
      </c>
      <c r="AA168" s="7">
        <f t="shared" si="35"/>
        <v>848.07256235827674</v>
      </c>
      <c r="AB168" s="7">
        <f t="shared" si="33"/>
        <v>195930.0213623583</v>
      </c>
      <c r="AD168" s="7">
        <f>2205*AB168/area!H14/2.47</f>
        <v>24.480680852722369</v>
      </c>
    </row>
    <row r="169" spans="1:30" x14ac:dyDescent="0.2">
      <c r="A169">
        <f t="shared" si="31"/>
        <v>1976</v>
      </c>
      <c r="B169" s="7">
        <f t="shared" si="34"/>
        <v>36762.9</v>
      </c>
      <c r="C169" s="7">
        <f t="shared" si="34"/>
        <v>0</v>
      </c>
      <c r="D169" s="7">
        <f t="shared" si="34"/>
        <v>0</v>
      </c>
      <c r="E169" s="7">
        <f t="shared" si="34"/>
        <v>0</v>
      </c>
      <c r="F169" s="7">
        <f t="shared" si="34"/>
        <v>2658.7439999999997</v>
      </c>
      <c r="G169" s="7" t="str">
        <f t="shared" si="34"/>
        <v/>
      </c>
      <c r="H169" s="7">
        <f t="shared" si="34"/>
        <v>0</v>
      </c>
      <c r="I169" s="7" t="str">
        <f t="shared" si="34"/>
        <v/>
      </c>
      <c r="J169" s="7">
        <f t="shared" si="34"/>
        <v>0</v>
      </c>
      <c r="K169" s="7">
        <f t="shared" si="34"/>
        <v>0</v>
      </c>
      <c r="L169" s="7">
        <f t="shared" si="34"/>
        <v>0</v>
      </c>
      <c r="M169" s="7">
        <f t="shared" si="34"/>
        <v>335.5</v>
      </c>
      <c r="N169" s="7">
        <f t="shared" si="34"/>
        <v>0</v>
      </c>
      <c r="O169" s="7">
        <f t="shared" si="34"/>
        <v>1736.2800000000002</v>
      </c>
      <c r="P169" s="7">
        <f t="shared" si="34"/>
        <v>85.903199999999998</v>
      </c>
      <c r="Q169" s="7">
        <f t="shared" si="34"/>
        <v>9646.5</v>
      </c>
      <c r="R169" s="7">
        <f t="shared" si="34"/>
        <v>64.157399999999996</v>
      </c>
      <c r="S169" s="7">
        <f t="shared" si="34"/>
        <v>724.35</v>
      </c>
      <c r="T169" s="7">
        <f t="shared" si="34"/>
        <v>0</v>
      </c>
      <c r="U169" s="7" t="str">
        <f t="shared" si="34"/>
        <v/>
      </c>
      <c r="V169" s="7">
        <f t="shared" si="34"/>
        <v>2598.14</v>
      </c>
      <c r="W169" s="7">
        <f t="shared" si="34"/>
        <v>0</v>
      </c>
      <c r="X169" s="7">
        <f t="shared" si="34"/>
        <v>129375</v>
      </c>
      <c r="Y169" s="7">
        <f t="shared" si="34"/>
        <v>0</v>
      </c>
      <c r="Z169" s="7">
        <f t="shared" si="34"/>
        <v>27241.5</v>
      </c>
      <c r="AA169" s="7">
        <f t="shared" si="35"/>
        <v>897.9591836734694</v>
      </c>
      <c r="AB169" s="7">
        <f t="shared" si="33"/>
        <v>212126.93378367345</v>
      </c>
      <c r="AD169" s="7">
        <f>2205*AB169/area!H15/2.47</f>
        <v>25.824993333280634</v>
      </c>
    </row>
    <row r="170" spans="1:30" x14ac:dyDescent="0.2">
      <c r="A170">
        <f t="shared" si="31"/>
        <v>1977</v>
      </c>
      <c r="B170" s="7">
        <f t="shared" si="34"/>
        <v>36468.1</v>
      </c>
      <c r="C170" s="7">
        <f t="shared" si="34"/>
        <v>0</v>
      </c>
      <c r="D170" s="7">
        <f t="shared" si="34"/>
        <v>0</v>
      </c>
      <c r="E170" s="7">
        <f t="shared" si="34"/>
        <v>0</v>
      </c>
      <c r="F170" s="7">
        <f t="shared" si="34"/>
        <v>6376.3919999999989</v>
      </c>
      <c r="G170" s="7" t="str">
        <f t="shared" si="34"/>
        <v/>
      </c>
      <c r="H170" s="7">
        <f t="shared" si="34"/>
        <v>0</v>
      </c>
      <c r="I170" s="7" t="str">
        <f t="shared" si="34"/>
        <v/>
      </c>
      <c r="J170" s="7">
        <f t="shared" si="34"/>
        <v>0</v>
      </c>
      <c r="K170" s="7">
        <f t="shared" si="34"/>
        <v>0</v>
      </c>
      <c r="L170" s="7">
        <f t="shared" si="34"/>
        <v>0</v>
      </c>
      <c r="M170" s="7">
        <f t="shared" si="34"/>
        <v>558.79999999999995</v>
      </c>
      <c r="N170" s="7">
        <f t="shared" si="34"/>
        <v>0</v>
      </c>
      <c r="O170" s="7">
        <f t="shared" si="34"/>
        <v>1672.0200000000002</v>
      </c>
      <c r="P170" s="7">
        <f t="shared" si="34"/>
        <v>136.38239999999999</v>
      </c>
      <c r="Q170" s="7">
        <f t="shared" si="34"/>
        <v>8189.2000000000007</v>
      </c>
      <c r="R170" s="7">
        <f t="shared" si="34"/>
        <v>64.157399999999996</v>
      </c>
      <c r="S170" s="7">
        <f t="shared" si="34"/>
        <v>696.85</v>
      </c>
      <c r="T170" s="7">
        <f t="shared" si="34"/>
        <v>0</v>
      </c>
      <c r="U170" s="7" t="str">
        <f t="shared" si="34"/>
        <v/>
      </c>
      <c r="V170" s="7">
        <f t="shared" si="34"/>
        <v>2010.58</v>
      </c>
      <c r="W170" s="7">
        <f t="shared" si="34"/>
        <v>0</v>
      </c>
      <c r="X170" s="7">
        <f t="shared" si="34"/>
        <v>133538</v>
      </c>
      <c r="Y170" s="7">
        <f t="shared" si="34"/>
        <v>0</v>
      </c>
      <c r="Z170" s="7">
        <f t="shared" si="34"/>
        <v>17814.5</v>
      </c>
      <c r="AA170" s="7">
        <f t="shared" si="35"/>
        <v>928.14058956916097</v>
      </c>
      <c r="AB170" s="7">
        <f t="shared" si="33"/>
        <v>208453.12238956918</v>
      </c>
      <c r="AD170" s="7">
        <f>2205*AB170/area!H16/2.47</f>
        <v>25.902063304863756</v>
      </c>
    </row>
    <row r="171" spans="1:30" x14ac:dyDescent="0.2">
      <c r="A171">
        <f t="shared" si="31"/>
        <v>1978</v>
      </c>
      <c r="B171" s="7">
        <f t="shared" si="34"/>
        <v>33258.800000000003</v>
      </c>
      <c r="C171" s="7">
        <f t="shared" si="34"/>
        <v>0</v>
      </c>
      <c r="D171" s="7">
        <f t="shared" si="34"/>
        <v>0</v>
      </c>
      <c r="E171" s="7">
        <f t="shared" si="34"/>
        <v>0</v>
      </c>
      <c r="F171" s="7">
        <f t="shared" si="34"/>
        <v>11136.311999999998</v>
      </c>
      <c r="G171" s="7" t="str">
        <f t="shared" si="34"/>
        <v/>
      </c>
      <c r="H171" s="7">
        <f t="shared" si="34"/>
        <v>0</v>
      </c>
      <c r="I171" s="7" t="str">
        <f t="shared" si="34"/>
        <v/>
      </c>
      <c r="J171" s="7">
        <f t="shared" si="34"/>
        <v>0</v>
      </c>
      <c r="K171" s="7">
        <f t="shared" si="34"/>
        <v>1209.9000000000001</v>
      </c>
      <c r="L171" s="7">
        <f t="shared" si="34"/>
        <v>0</v>
      </c>
      <c r="M171" s="7">
        <f t="shared" si="34"/>
        <v>558.79999999999995</v>
      </c>
      <c r="N171" s="7">
        <f t="shared" si="34"/>
        <v>0</v>
      </c>
      <c r="O171" s="7">
        <f t="shared" si="34"/>
        <v>1542.8700000000003</v>
      </c>
      <c r="P171" s="7">
        <f t="shared" si="34"/>
        <v>212.54400000000001</v>
      </c>
      <c r="Q171" s="7">
        <f t="shared" si="34"/>
        <v>6914.8</v>
      </c>
      <c r="R171" s="7">
        <f t="shared" si="34"/>
        <v>73.575000000000003</v>
      </c>
      <c r="S171" s="7">
        <f t="shared" si="34"/>
        <v>1227.5999999999999</v>
      </c>
      <c r="T171" s="7">
        <f t="shared" si="34"/>
        <v>0</v>
      </c>
      <c r="U171" s="7" t="str">
        <f t="shared" si="34"/>
        <v/>
      </c>
      <c r="V171" s="7">
        <f t="shared" si="34"/>
        <v>1762.31</v>
      </c>
      <c r="W171" s="7">
        <f t="shared" si="34"/>
        <v>0</v>
      </c>
      <c r="X171" s="7">
        <f t="shared" si="34"/>
        <v>154399</v>
      </c>
      <c r="Y171" s="7">
        <f t="shared" si="34"/>
        <v>0</v>
      </c>
      <c r="Z171" s="7">
        <f t="shared" si="34"/>
        <v>22748</v>
      </c>
      <c r="AA171" s="7">
        <f t="shared" si="35"/>
        <v>832.10884353741494</v>
      </c>
      <c r="AB171" s="7">
        <f t="shared" si="33"/>
        <v>235876.61984353742</v>
      </c>
      <c r="AD171" s="7">
        <f>2205*AB171/area!H17/2.47</f>
        <v>27.547617007273836</v>
      </c>
    </row>
    <row r="172" spans="1:30" x14ac:dyDescent="0.2">
      <c r="A172">
        <f t="shared" si="31"/>
        <v>1979</v>
      </c>
      <c r="B172" s="7">
        <f t="shared" si="34"/>
        <v>30485</v>
      </c>
      <c r="C172" s="7">
        <f t="shared" si="34"/>
        <v>0</v>
      </c>
      <c r="D172" s="7">
        <f t="shared" si="34"/>
        <v>0</v>
      </c>
      <c r="E172" s="7">
        <f t="shared" si="34"/>
        <v>0</v>
      </c>
      <c r="F172" s="7">
        <f t="shared" si="34"/>
        <v>11406.383999999998</v>
      </c>
      <c r="G172" s="7" t="str">
        <f t="shared" si="34"/>
        <v/>
      </c>
      <c r="H172" s="7">
        <f t="shared" si="34"/>
        <v>0</v>
      </c>
      <c r="I172" s="7" t="str">
        <f t="shared" si="34"/>
        <v/>
      </c>
      <c r="J172" s="7">
        <f t="shared" si="34"/>
        <v>49.5</v>
      </c>
      <c r="K172" s="7">
        <f t="shared" si="34"/>
        <v>1542.9</v>
      </c>
      <c r="L172" s="7">
        <f t="shared" si="34"/>
        <v>0</v>
      </c>
      <c r="M172" s="7">
        <f t="shared" si="34"/>
        <v>1229.8</v>
      </c>
      <c r="N172" s="7">
        <f t="shared" si="34"/>
        <v>0</v>
      </c>
      <c r="O172" s="7">
        <f t="shared" si="34"/>
        <v>1672.0200000000002</v>
      </c>
      <c r="P172" s="7">
        <f t="shared" si="34"/>
        <v>120.44159999999999</v>
      </c>
      <c r="Q172" s="7">
        <f t="shared" si="34"/>
        <v>6643.4</v>
      </c>
      <c r="R172" s="7">
        <f t="shared" si="34"/>
        <v>80.049600000000012</v>
      </c>
      <c r="S172" s="7">
        <f t="shared" si="34"/>
        <v>966.35</v>
      </c>
      <c r="T172" s="7">
        <f t="shared" si="34"/>
        <v>0</v>
      </c>
      <c r="U172" s="7" t="str">
        <f t="shared" si="34"/>
        <v/>
      </c>
      <c r="V172" s="7">
        <f t="shared" si="34"/>
        <v>1848.89</v>
      </c>
      <c r="W172" s="7">
        <f t="shared" si="34"/>
        <v>0</v>
      </c>
      <c r="X172" s="7">
        <f t="shared" si="34"/>
        <v>143980</v>
      </c>
      <c r="Y172" s="7">
        <f t="shared" si="34"/>
        <v>0</v>
      </c>
      <c r="Z172" s="7">
        <f t="shared" si="34"/>
        <v>22154</v>
      </c>
      <c r="AA172" s="7">
        <f t="shared" si="35"/>
        <v>971.04308390022675</v>
      </c>
      <c r="AB172" s="7">
        <f t="shared" si="33"/>
        <v>223149.77828390023</v>
      </c>
      <c r="AD172" s="7">
        <f>2205*AB172/area!H18/2.47</f>
        <v>25.935239715105855</v>
      </c>
    </row>
    <row r="173" spans="1:30" x14ac:dyDescent="0.2">
      <c r="A173">
        <f t="shared" si="31"/>
        <v>1980</v>
      </c>
      <c r="B173" s="7">
        <f t="shared" si="34"/>
        <v>40702.5</v>
      </c>
      <c r="C173" s="7">
        <f t="shared" si="34"/>
        <v>0</v>
      </c>
      <c r="D173" s="7">
        <f t="shared" si="34"/>
        <v>0</v>
      </c>
      <c r="E173" s="7">
        <f t="shared" si="34"/>
        <v>0</v>
      </c>
      <c r="F173" s="7">
        <f t="shared" si="34"/>
        <v>8981.2799999999988</v>
      </c>
      <c r="G173" s="7" t="str">
        <f t="shared" ref="G173:Z173" si="36">IF(ISNUMBER(G19),G$159*G19/1000,"")</f>
        <v/>
      </c>
      <c r="H173" s="7">
        <f t="shared" si="36"/>
        <v>0</v>
      </c>
      <c r="I173" s="7" t="str">
        <f t="shared" si="36"/>
        <v/>
      </c>
      <c r="J173" s="7">
        <f t="shared" si="36"/>
        <v>65.25</v>
      </c>
      <c r="K173" s="7">
        <f t="shared" si="36"/>
        <v>1609.5</v>
      </c>
      <c r="L173" s="7">
        <f t="shared" si="36"/>
        <v>0</v>
      </c>
      <c r="M173" s="7">
        <f t="shared" si="36"/>
        <v>921.8</v>
      </c>
      <c r="N173" s="7">
        <f t="shared" si="36"/>
        <v>0</v>
      </c>
      <c r="O173" s="7">
        <f t="shared" si="36"/>
        <v>1285.8300000000002</v>
      </c>
      <c r="P173" s="7">
        <f t="shared" si="36"/>
        <v>224.94239999999999</v>
      </c>
      <c r="Q173" s="7">
        <f t="shared" si="36"/>
        <v>7463.5</v>
      </c>
      <c r="R173" s="7">
        <f t="shared" si="36"/>
        <v>92.998800000000003</v>
      </c>
      <c r="S173" s="7">
        <f t="shared" si="36"/>
        <v>1008.15</v>
      </c>
      <c r="T173" s="7">
        <f t="shared" si="36"/>
        <v>0</v>
      </c>
      <c r="U173" s="7" t="str">
        <f t="shared" si="36"/>
        <v/>
      </c>
      <c r="V173" s="7">
        <f t="shared" si="36"/>
        <v>1941.02</v>
      </c>
      <c r="W173" s="7">
        <f t="shared" si="36"/>
        <v>0</v>
      </c>
      <c r="X173" s="7">
        <f t="shared" si="36"/>
        <v>131445</v>
      </c>
      <c r="Y173" s="7">
        <f t="shared" si="36"/>
        <v>0</v>
      </c>
      <c r="Z173" s="7">
        <f t="shared" si="36"/>
        <v>29639.5</v>
      </c>
      <c r="AA173" s="7">
        <f t="shared" si="35"/>
        <v>1040.8843537414966</v>
      </c>
      <c r="AB173" s="7">
        <f t="shared" si="33"/>
        <v>226422.15555374153</v>
      </c>
      <c r="AD173" s="7">
        <f>2205*AB173/area!H19/2.47</f>
        <v>25.942038899113744</v>
      </c>
    </row>
    <row r="174" spans="1:30" x14ac:dyDescent="0.2">
      <c r="A174">
        <f t="shared" si="31"/>
        <v>1981</v>
      </c>
      <c r="B174" s="7">
        <f t="shared" ref="B174:Z184" si="37">IF(ISNUMBER(B20),B$159*B20/1000,"")</f>
        <v>46678.9</v>
      </c>
      <c r="C174" s="7">
        <f t="shared" si="37"/>
        <v>0</v>
      </c>
      <c r="D174" s="7">
        <f t="shared" si="37"/>
        <v>0</v>
      </c>
      <c r="E174" s="7">
        <f t="shared" si="37"/>
        <v>0</v>
      </c>
      <c r="F174" s="7">
        <f t="shared" si="37"/>
        <v>6017.6159999999991</v>
      </c>
      <c r="G174" s="7" t="str">
        <f t="shared" si="37"/>
        <v/>
      </c>
      <c r="H174" s="7">
        <f t="shared" si="37"/>
        <v>0</v>
      </c>
      <c r="I174" s="7" t="str">
        <f t="shared" si="37"/>
        <v/>
      </c>
      <c r="J174" s="7">
        <f t="shared" si="37"/>
        <v>137.25</v>
      </c>
      <c r="K174" s="7">
        <f t="shared" si="37"/>
        <v>1576.2</v>
      </c>
      <c r="L174" s="7">
        <f t="shared" si="37"/>
        <v>0</v>
      </c>
      <c r="M174" s="7">
        <f t="shared" si="37"/>
        <v>614.9</v>
      </c>
      <c r="N174" s="7">
        <f t="shared" si="37"/>
        <v>29.796000000000003</v>
      </c>
      <c r="O174" s="7">
        <f t="shared" si="37"/>
        <v>1028.7900000000002</v>
      </c>
      <c r="P174" s="7">
        <f t="shared" si="37"/>
        <v>216.97200000000001</v>
      </c>
      <c r="Q174" s="7">
        <f t="shared" si="37"/>
        <v>7369.1</v>
      </c>
      <c r="R174" s="7">
        <f t="shared" si="37"/>
        <v>112.4226</v>
      </c>
      <c r="S174" s="7">
        <f t="shared" si="37"/>
        <v>1758.9</v>
      </c>
      <c r="T174" s="7">
        <f t="shared" si="37"/>
        <v>0</v>
      </c>
      <c r="U174" s="7" t="str">
        <f t="shared" si="37"/>
        <v/>
      </c>
      <c r="V174" s="7">
        <f t="shared" si="37"/>
        <v>2645.13</v>
      </c>
      <c r="W174" s="7">
        <f t="shared" si="37"/>
        <v>0</v>
      </c>
      <c r="X174" s="7">
        <f t="shared" si="37"/>
        <v>139794</v>
      </c>
      <c r="Y174" s="7">
        <f t="shared" si="37"/>
        <v>0</v>
      </c>
      <c r="Z174" s="7">
        <f t="shared" si="37"/>
        <v>34215.5</v>
      </c>
      <c r="AA174" s="7">
        <f t="shared" si="35"/>
        <v>948.09523809523796</v>
      </c>
      <c r="AB174" s="7">
        <f t="shared" si="33"/>
        <v>243143.57183809523</v>
      </c>
      <c r="AD174" s="7">
        <f>2205*AB174/area!H20/2.47</f>
        <v>26.682504771642442</v>
      </c>
    </row>
    <row r="175" spans="1:30" x14ac:dyDescent="0.2">
      <c r="A175">
        <f t="shared" si="31"/>
        <v>1982</v>
      </c>
      <c r="B175" s="7">
        <f t="shared" si="37"/>
        <v>44052.5</v>
      </c>
      <c r="C175" s="7">
        <f t="shared" si="37"/>
        <v>0</v>
      </c>
      <c r="D175" s="7">
        <f t="shared" si="37"/>
        <v>0</v>
      </c>
      <c r="E175" s="7">
        <f t="shared" si="37"/>
        <v>0</v>
      </c>
      <c r="F175" s="7">
        <f t="shared" si="37"/>
        <v>7723.5839999999989</v>
      </c>
      <c r="G175" s="7" t="str">
        <f t="shared" si="37"/>
        <v/>
      </c>
      <c r="H175" s="7">
        <f t="shared" si="37"/>
        <v>0</v>
      </c>
      <c r="I175" s="7" t="str">
        <f t="shared" si="37"/>
        <v/>
      </c>
      <c r="J175" s="7">
        <f t="shared" si="37"/>
        <v>107.55</v>
      </c>
      <c r="K175" s="7">
        <f t="shared" si="37"/>
        <v>1509.6</v>
      </c>
      <c r="L175" s="7">
        <f t="shared" si="37"/>
        <v>0</v>
      </c>
      <c r="M175" s="7">
        <f t="shared" si="37"/>
        <v>894.3</v>
      </c>
      <c r="N175" s="7">
        <f t="shared" si="37"/>
        <v>46.985999999999997</v>
      </c>
      <c r="O175" s="7">
        <f t="shared" si="37"/>
        <v>1028.7900000000002</v>
      </c>
      <c r="P175" s="7">
        <f t="shared" si="37"/>
        <v>240.88319999999999</v>
      </c>
      <c r="Q175" s="7">
        <f t="shared" si="37"/>
        <v>8006.3000000000011</v>
      </c>
      <c r="R175" s="7">
        <f t="shared" si="37"/>
        <v>179.523</v>
      </c>
      <c r="S175" s="7">
        <f t="shared" si="37"/>
        <v>1255.0999999999999</v>
      </c>
      <c r="T175" s="7">
        <f t="shared" si="37"/>
        <v>0</v>
      </c>
      <c r="U175" s="7" t="str">
        <f t="shared" si="37"/>
        <v/>
      </c>
      <c r="V175" s="7">
        <f t="shared" si="37"/>
        <v>1756.02</v>
      </c>
      <c r="W175" s="7">
        <f t="shared" si="37"/>
        <v>0</v>
      </c>
      <c r="X175" s="7">
        <f t="shared" si="37"/>
        <v>127282</v>
      </c>
      <c r="Y175" s="7">
        <f t="shared" si="37"/>
        <v>0</v>
      </c>
      <c r="Z175" s="7">
        <f t="shared" si="37"/>
        <v>32934</v>
      </c>
      <c r="AA175" s="7">
        <f t="shared" si="35"/>
        <v>1049.3650793650793</v>
      </c>
      <c r="AB175" s="7">
        <f t="shared" si="33"/>
        <v>228066.5012793651</v>
      </c>
      <c r="AD175" s="7">
        <f>2205*AB175/area!H21/2.47</f>
        <v>24.579479647007446</v>
      </c>
    </row>
    <row r="176" spans="1:30" x14ac:dyDescent="0.2">
      <c r="A176">
        <f t="shared" si="31"/>
        <v>1983</v>
      </c>
      <c r="B176" s="7">
        <f t="shared" si="37"/>
        <v>34136.5</v>
      </c>
      <c r="C176" s="7">
        <f t="shared" si="37"/>
        <v>0</v>
      </c>
      <c r="D176" s="7">
        <f t="shared" si="37"/>
        <v>0</v>
      </c>
      <c r="E176" s="7">
        <f t="shared" si="37"/>
        <v>0</v>
      </c>
      <c r="F176" s="7">
        <f t="shared" si="37"/>
        <v>8442.7199999999975</v>
      </c>
      <c r="G176" s="7" t="str">
        <f t="shared" si="37"/>
        <v/>
      </c>
      <c r="H176" s="7">
        <f t="shared" si="37"/>
        <v>0</v>
      </c>
      <c r="I176" s="7" t="str">
        <f t="shared" si="37"/>
        <v/>
      </c>
      <c r="J176" s="7">
        <f t="shared" si="37"/>
        <v>143.1</v>
      </c>
      <c r="K176" s="7">
        <f t="shared" si="37"/>
        <v>1409.7</v>
      </c>
      <c r="L176" s="7">
        <f t="shared" si="37"/>
        <v>0</v>
      </c>
      <c r="M176" s="7">
        <f t="shared" si="37"/>
        <v>306.89999999999998</v>
      </c>
      <c r="N176" s="7">
        <f t="shared" si="37"/>
        <v>8.0220000000000002</v>
      </c>
      <c r="O176" s="7">
        <f t="shared" si="37"/>
        <v>976.50000000000011</v>
      </c>
      <c r="P176" s="7">
        <f t="shared" si="37"/>
        <v>220.51439999999999</v>
      </c>
      <c r="Q176" s="7">
        <f t="shared" si="37"/>
        <v>6189.1</v>
      </c>
      <c r="R176" s="7">
        <f t="shared" si="37"/>
        <v>173.04839999999999</v>
      </c>
      <c r="S176" s="7">
        <f t="shared" si="37"/>
        <v>1157.2</v>
      </c>
      <c r="T176" s="7">
        <f t="shared" si="37"/>
        <v>0</v>
      </c>
      <c r="U176" s="7" t="str">
        <f t="shared" si="37"/>
        <v/>
      </c>
      <c r="V176" s="7">
        <f t="shared" si="37"/>
        <v>2109</v>
      </c>
      <c r="W176" s="7">
        <f t="shared" si="37"/>
        <v>0</v>
      </c>
      <c r="X176" s="7">
        <f t="shared" si="37"/>
        <v>150236</v>
      </c>
      <c r="Y176" s="7">
        <f t="shared" si="37"/>
        <v>0</v>
      </c>
      <c r="Z176" s="7">
        <f t="shared" si="37"/>
        <v>37422</v>
      </c>
      <c r="AA176" s="7">
        <f t="shared" si="35"/>
        <v>1085.532879818594</v>
      </c>
      <c r="AB176" s="7">
        <f t="shared" si="33"/>
        <v>244015.83767981856</v>
      </c>
      <c r="AD176" s="7">
        <f>2205*AB176/area!H22/2.47</f>
        <v>25.904467462560888</v>
      </c>
    </row>
    <row r="177" spans="1:30" x14ac:dyDescent="0.2">
      <c r="A177">
        <f t="shared" si="31"/>
        <v>1984</v>
      </c>
      <c r="B177" s="7">
        <f t="shared" si="37"/>
        <v>31074.6</v>
      </c>
      <c r="C177" s="7">
        <f t="shared" si="37"/>
        <v>0</v>
      </c>
      <c r="D177" s="7">
        <f t="shared" si="37"/>
        <v>0</v>
      </c>
      <c r="E177" s="7">
        <f t="shared" si="37"/>
        <v>0</v>
      </c>
      <c r="F177" s="7">
        <f t="shared" si="37"/>
        <v>10779.119999999999</v>
      </c>
      <c r="G177" s="7" t="str">
        <f t="shared" si="37"/>
        <v/>
      </c>
      <c r="H177" s="7">
        <f t="shared" si="37"/>
        <v>0</v>
      </c>
      <c r="I177" s="7" t="str">
        <f t="shared" si="37"/>
        <v/>
      </c>
      <c r="J177" s="7">
        <f t="shared" si="37"/>
        <v>154.35</v>
      </c>
      <c r="K177" s="7">
        <f t="shared" si="37"/>
        <v>1276.5</v>
      </c>
      <c r="L177" s="7">
        <f t="shared" si="37"/>
        <v>0</v>
      </c>
      <c r="M177" s="7">
        <f t="shared" si="37"/>
        <v>335.5</v>
      </c>
      <c r="N177" s="7">
        <f t="shared" si="37"/>
        <v>4.5839999999999996</v>
      </c>
      <c r="O177" s="7">
        <f t="shared" si="37"/>
        <v>837.90000000000009</v>
      </c>
      <c r="P177" s="7">
        <f t="shared" si="37"/>
        <v>152.32320000000001</v>
      </c>
      <c r="Q177" s="7">
        <f t="shared" si="37"/>
        <v>5640.4</v>
      </c>
      <c r="R177" s="7">
        <f t="shared" si="37"/>
        <v>150.6816</v>
      </c>
      <c r="S177" s="7">
        <f t="shared" si="37"/>
        <v>755.7</v>
      </c>
      <c r="T177" s="7">
        <f t="shared" si="37"/>
        <v>0</v>
      </c>
      <c r="U177" s="7" t="str">
        <f t="shared" si="37"/>
        <v/>
      </c>
      <c r="V177" s="7">
        <f t="shared" si="37"/>
        <v>1713.1</v>
      </c>
      <c r="W177" s="7">
        <f t="shared" si="37"/>
        <v>0</v>
      </c>
      <c r="X177" s="7">
        <f t="shared" si="37"/>
        <v>146050</v>
      </c>
      <c r="Y177" s="7">
        <f t="shared" si="37"/>
        <v>0</v>
      </c>
      <c r="Z177" s="7">
        <f t="shared" si="37"/>
        <v>26856.5</v>
      </c>
      <c r="AA177" s="7">
        <f t="shared" si="35"/>
        <v>1148.8888888888887</v>
      </c>
      <c r="AB177" s="7">
        <f t="shared" si="33"/>
        <v>226930.14768888889</v>
      </c>
      <c r="AD177" s="7">
        <f>2205*AB177/area!H23/2.47</f>
        <v>23.696805175915458</v>
      </c>
    </row>
    <row r="178" spans="1:30" x14ac:dyDescent="0.2">
      <c r="A178">
        <f t="shared" si="31"/>
        <v>1985</v>
      </c>
      <c r="B178" s="7">
        <f t="shared" si="37"/>
        <v>31945.599999999999</v>
      </c>
      <c r="C178" s="7">
        <f t="shared" si="37"/>
        <v>0</v>
      </c>
      <c r="D178" s="7">
        <f t="shared" si="37"/>
        <v>0</v>
      </c>
      <c r="E178" s="7">
        <f t="shared" si="37"/>
        <v>0</v>
      </c>
      <c r="F178" s="7">
        <f t="shared" si="37"/>
        <v>9876.239999999998</v>
      </c>
      <c r="G178" s="7" t="str">
        <f t="shared" si="37"/>
        <v/>
      </c>
      <c r="H178" s="7">
        <f t="shared" si="37"/>
        <v>0</v>
      </c>
      <c r="I178" s="7" t="str">
        <f t="shared" si="37"/>
        <v/>
      </c>
      <c r="J178" s="7">
        <f t="shared" si="37"/>
        <v>137.25</v>
      </c>
      <c r="K178" s="7">
        <f t="shared" si="37"/>
        <v>1243.2</v>
      </c>
      <c r="L178" s="7">
        <f t="shared" si="37"/>
        <v>0</v>
      </c>
      <c r="M178" s="7">
        <f t="shared" si="37"/>
        <v>306.89999999999998</v>
      </c>
      <c r="N178" s="7">
        <f t="shared" si="37"/>
        <v>12.606000000000002</v>
      </c>
      <c r="O178" s="7">
        <f t="shared" si="37"/>
        <v>787.50000000000011</v>
      </c>
      <c r="P178" s="7">
        <f t="shared" si="37"/>
        <v>132.84</v>
      </c>
      <c r="Q178" s="7">
        <f t="shared" si="37"/>
        <v>5457.5</v>
      </c>
      <c r="R178" s="7">
        <f t="shared" si="37"/>
        <v>128.31479999999999</v>
      </c>
      <c r="S178" s="7">
        <f t="shared" si="37"/>
        <v>656.7</v>
      </c>
      <c r="T178" s="7">
        <f t="shared" si="37"/>
        <v>0</v>
      </c>
      <c r="U178" s="7" t="str">
        <f t="shared" si="37"/>
        <v/>
      </c>
      <c r="V178" s="7">
        <f t="shared" si="37"/>
        <v>0</v>
      </c>
      <c r="W178" s="7">
        <f t="shared" si="37"/>
        <v>0</v>
      </c>
      <c r="X178" s="7">
        <f t="shared" si="37"/>
        <v>106421</v>
      </c>
      <c r="Y178" s="7">
        <f t="shared" si="37"/>
        <v>0</v>
      </c>
      <c r="Z178" s="7">
        <f t="shared" si="37"/>
        <v>26944.5</v>
      </c>
      <c r="AA178" s="7">
        <f t="shared" si="35"/>
        <v>1167.3469387755101</v>
      </c>
      <c r="AB178" s="7">
        <f t="shared" si="33"/>
        <v>185217.49773877551</v>
      </c>
      <c r="AD178" s="7">
        <f>2205*AB178/area!H24/2.47</f>
        <v>19.265499303614742</v>
      </c>
    </row>
    <row r="179" spans="1:30" x14ac:dyDescent="0.2">
      <c r="A179">
        <f t="shared" si="31"/>
        <v>1986</v>
      </c>
      <c r="B179" s="7">
        <f t="shared" si="37"/>
        <v>48138.83</v>
      </c>
      <c r="C179" s="7">
        <f t="shared" si="37"/>
        <v>0</v>
      </c>
      <c r="D179" s="7">
        <f t="shared" si="37"/>
        <v>0</v>
      </c>
      <c r="E179" s="7">
        <f t="shared" si="37"/>
        <v>0</v>
      </c>
      <c r="F179" s="7">
        <f t="shared" si="37"/>
        <v>12573.791999999998</v>
      </c>
      <c r="G179" s="7" t="str">
        <f t="shared" si="37"/>
        <v/>
      </c>
      <c r="H179" s="7">
        <f t="shared" si="37"/>
        <v>0</v>
      </c>
      <c r="I179" s="7" t="str">
        <f t="shared" si="37"/>
        <v/>
      </c>
      <c r="J179" s="7">
        <f t="shared" si="37"/>
        <v>77.849999999999994</v>
      </c>
      <c r="K179" s="7">
        <f t="shared" si="37"/>
        <v>1208.42</v>
      </c>
      <c r="L179" s="7">
        <f t="shared" si="37"/>
        <v>0</v>
      </c>
      <c r="M179" s="7">
        <f t="shared" si="37"/>
        <v>531.29999999999995</v>
      </c>
      <c r="N179" s="7">
        <f t="shared" si="37"/>
        <v>51.570000000000007</v>
      </c>
      <c r="O179" s="7">
        <f t="shared" si="37"/>
        <v>385.56000000000006</v>
      </c>
      <c r="P179" s="7">
        <f t="shared" si="37"/>
        <v>289.59120000000001</v>
      </c>
      <c r="Q179" s="7">
        <f t="shared" si="37"/>
        <v>8553.23</v>
      </c>
      <c r="R179" s="7">
        <f t="shared" si="37"/>
        <v>185.99760000000001</v>
      </c>
      <c r="S179" s="7">
        <f t="shared" si="37"/>
        <v>782.1</v>
      </c>
      <c r="T179" s="7">
        <f t="shared" si="37"/>
        <v>0</v>
      </c>
      <c r="U179" s="7" t="str">
        <f t="shared" si="37"/>
        <v/>
      </c>
      <c r="V179" s="7">
        <f t="shared" si="37"/>
        <v>2201.87</v>
      </c>
      <c r="W179" s="7">
        <f t="shared" si="37"/>
        <v>32.4</v>
      </c>
      <c r="X179" s="7">
        <f t="shared" si="37"/>
        <v>181527.5</v>
      </c>
      <c r="Y179" s="7">
        <f t="shared" si="37"/>
        <v>0</v>
      </c>
      <c r="Z179" s="7">
        <f t="shared" si="37"/>
        <v>39667.65</v>
      </c>
      <c r="AA179" s="7">
        <f t="shared" si="35"/>
        <v>1448.7074829931973</v>
      </c>
      <c r="AB179" s="7">
        <f t="shared" si="33"/>
        <v>297656.36828299321</v>
      </c>
      <c r="AD179" s="7">
        <f>2205*AB179/area!H25/2.47</f>
        <v>30.304442816898067</v>
      </c>
    </row>
    <row r="180" spans="1:30" x14ac:dyDescent="0.2">
      <c r="A180">
        <f t="shared" si="31"/>
        <v>1987</v>
      </c>
      <c r="B180" s="7">
        <f t="shared" si="37"/>
        <v>44127.54</v>
      </c>
      <c r="C180" s="7">
        <f t="shared" si="37"/>
        <v>0</v>
      </c>
      <c r="D180" s="7">
        <f t="shared" si="37"/>
        <v>0</v>
      </c>
      <c r="E180" s="7">
        <f t="shared" si="37"/>
        <v>0</v>
      </c>
      <c r="F180" s="7">
        <f t="shared" si="37"/>
        <v>13202.639999999998</v>
      </c>
      <c r="G180" s="7" t="str">
        <f t="shared" si="37"/>
        <v/>
      </c>
      <c r="H180" s="7">
        <f t="shared" si="37"/>
        <v>0</v>
      </c>
      <c r="I180" s="7" t="str">
        <f t="shared" si="37"/>
        <v/>
      </c>
      <c r="J180" s="7">
        <f t="shared" si="37"/>
        <v>80.099999999999994</v>
      </c>
      <c r="K180" s="7">
        <f t="shared" si="37"/>
        <v>839.16</v>
      </c>
      <c r="L180" s="7">
        <f t="shared" si="37"/>
        <v>0</v>
      </c>
      <c r="M180" s="7">
        <f t="shared" si="37"/>
        <v>335.5</v>
      </c>
      <c r="N180" s="7">
        <f t="shared" si="37"/>
        <v>153.56399999999999</v>
      </c>
      <c r="O180" s="7">
        <f t="shared" si="37"/>
        <v>334.53000000000009</v>
      </c>
      <c r="P180" s="7">
        <f t="shared" si="37"/>
        <v>216.97200000000001</v>
      </c>
      <c r="Q180" s="7">
        <f t="shared" si="37"/>
        <v>7370.28</v>
      </c>
      <c r="R180" s="7">
        <f t="shared" si="37"/>
        <v>560.34719999999993</v>
      </c>
      <c r="S180" s="7">
        <f t="shared" si="37"/>
        <v>670.45</v>
      </c>
      <c r="T180" s="7">
        <f t="shared" si="37"/>
        <v>0</v>
      </c>
      <c r="U180" s="7" t="str">
        <f t="shared" si="37"/>
        <v/>
      </c>
      <c r="V180" s="7">
        <f t="shared" si="37"/>
        <v>2091.2399999999998</v>
      </c>
      <c r="W180" s="7">
        <f t="shared" si="37"/>
        <v>18</v>
      </c>
      <c r="X180" s="7">
        <f t="shared" si="37"/>
        <v>187788.1</v>
      </c>
      <c r="Y180" s="7">
        <f t="shared" si="37"/>
        <v>0</v>
      </c>
      <c r="Z180" s="7">
        <f t="shared" si="37"/>
        <v>31881.3</v>
      </c>
      <c r="AA180" s="7">
        <f t="shared" si="35"/>
        <v>1662.2222222222224</v>
      </c>
      <c r="AB180" s="7">
        <f t="shared" si="33"/>
        <v>291331.94542222226</v>
      </c>
      <c r="AD180" s="7">
        <f>2205*AB180/area!H26/2.47</f>
        <v>29.435204589411992</v>
      </c>
    </row>
    <row r="181" spans="1:30" x14ac:dyDescent="0.2">
      <c r="A181">
        <f t="shared" si="31"/>
        <v>1988</v>
      </c>
      <c r="B181" s="7">
        <f t="shared" si="37"/>
        <v>39240.559999999998</v>
      </c>
      <c r="C181" s="7">
        <f t="shared" si="37"/>
        <v>0</v>
      </c>
      <c r="D181" s="7">
        <f t="shared" si="37"/>
        <v>0</v>
      </c>
      <c r="E181" s="7">
        <f t="shared" si="37"/>
        <v>0</v>
      </c>
      <c r="F181" s="7">
        <f t="shared" si="37"/>
        <v>15626.951999999997</v>
      </c>
      <c r="G181" s="7" t="str">
        <f t="shared" si="37"/>
        <v/>
      </c>
      <c r="H181" s="7">
        <f t="shared" si="37"/>
        <v>0</v>
      </c>
      <c r="I181" s="7" t="str">
        <f t="shared" si="37"/>
        <v/>
      </c>
      <c r="J181" s="7">
        <f t="shared" si="37"/>
        <v>114.3</v>
      </c>
      <c r="K181" s="7">
        <f t="shared" si="37"/>
        <v>1007.14</v>
      </c>
      <c r="L181" s="7">
        <f t="shared" si="37"/>
        <v>0</v>
      </c>
      <c r="M181" s="7">
        <f t="shared" si="37"/>
        <v>223.3</v>
      </c>
      <c r="N181" s="7">
        <f t="shared" si="37"/>
        <v>16.044</v>
      </c>
      <c r="O181" s="7">
        <f t="shared" si="37"/>
        <v>347.13000000000005</v>
      </c>
      <c r="P181" s="7">
        <f t="shared" si="37"/>
        <v>183.31920000000002</v>
      </c>
      <c r="Q181" s="7">
        <f t="shared" si="37"/>
        <v>9736.18</v>
      </c>
      <c r="R181" s="7">
        <f t="shared" si="37"/>
        <v>1168.9596000000001</v>
      </c>
      <c r="S181" s="7">
        <f t="shared" si="37"/>
        <v>545.04999999999995</v>
      </c>
      <c r="T181" s="7">
        <f t="shared" si="37"/>
        <v>0</v>
      </c>
      <c r="U181" s="7" t="str">
        <f t="shared" si="37"/>
        <v/>
      </c>
      <c r="V181" s="7">
        <f t="shared" si="37"/>
        <v>2013.91</v>
      </c>
      <c r="W181" s="7">
        <f t="shared" si="37"/>
        <v>20.7</v>
      </c>
      <c r="X181" s="7">
        <f t="shared" si="37"/>
        <v>208651.4</v>
      </c>
      <c r="Y181" s="7">
        <f t="shared" si="37"/>
        <v>0</v>
      </c>
      <c r="Z181" s="7">
        <f t="shared" si="37"/>
        <v>28783.7</v>
      </c>
      <c r="AA181" s="7">
        <f t="shared" si="35"/>
        <v>1629.795918367347</v>
      </c>
      <c r="AB181" s="7">
        <f t="shared" si="33"/>
        <v>309308.44071836735</v>
      </c>
      <c r="AD181" s="7">
        <f>2205*AB181/area!H27/2.47</f>
        <v>31.164854382174966</v>
      </c>
    </row>
    <row r="182" spans="1:30" x14ac:dyDescent="0.2">
      <c r="A182">
        <f t="shared" si="31"/>
        <v>1989</v>
      </c>
      <c r="B182" s="7">
        <f t="shared" si="37"/>
        <v>38365.54</v>
      </c>
      <c r="C182" s="7">
        <f t="shared" si="37"/>
        <v>0</v>
      </c>
      <c r="D182" s="7">
        <f t="shared" si="37"/>
        <v>0</v>
      </c>
      <c r="E182" s="7">
        <f t="shared" si="37"/>
        <v>0</v>
      </c>
      <c r="F182" s="7">
        <f t="shared" si="37"/>
        <v>11136.311999999998</v>
      </c>
      <c r="G182" s="7" t="str">
        <f t="shared" si="37"/>
        <v/>
      </c>
      <c r="H182" s="7">
        <f t="shared" si="37"/>
        <v>0</v>
      </c>
      <c r="I182" s="7" t="str">
        <f t="shared" si="37"/>
        <v/>
      </c>
      <c r="J182" s="7">
        <f t="shared" si="37"/>
        <v>63</v>
      </c>
      <c r="K182" s="7">
        <f t="shared" si="37"/>
        <v>671.18</v>
      </c>
      <c r="L182" s="7">
        <f t="shared" si="37"/>
        <v>0</v>
      </c>
      <c r="M182" s="7">
        <f t="shared" si="37"/>
        <v>475.2</v>
      </c>
      <c r="N182" s="7">
        <f t="shared" si="37"/>
        <v>20.628</v>
      </c>
      <c r="O182" s="7">
        <f t="shared" si="37"/>
        <v>321.30000000000007</v>
      </c>
      <c r="P182" s="7">
        <f t="shared" si="37"/>
        <v>261.25200000000001</v>
      </c>
      <c r="Q182" s="7">
        <f t="shared" si="37"/>
        <v>8734.9500000000007</v>
      </c>
      <c r="R182" s="7">
        <f t="shared" si="37"/>
        <v>928.81080000000009</v>
      </c>
      <c r="S182" s="7">
        <f t="shared" si="37"/>
        <v>838.2</v>
      </c>
      <c r="T182" s="7">
        <f t="shared" si="37"/>
        <v>0</v>
      </c>
      <c r="U182" s="7" t="str">
        <f t="shared" si="37"/>
        <v/>
      </c>
      <c r="V182" s="7">
        <f t="shared" si="37"/>
        <v>1846.3</v>
      </c>
      <c r="W182" s="7">
        <f t="shared" si="37"/>
        <v>9.9</v>
      </c>
      <c r="X182" s="7">
        <f t="shared" si="37"/>
        <v>194046.4</v>
      </c>
      <c r="Y182" s="7">
        <f t="shared" si="37"/>
        <v>0</v>
      </c>
      <c r="Z182" s="7">
        <f t="shared" si="37"/>
        <v>35515.699999999997</v>
      </c>
      <c r="AA182" s="7">
        <f t="shared" si="35"/>
        <v>1633.7868480725624</v>
      </c>
      <c r="AB182" s="7">
        <f t="shared" si="33"/>
        <v>294868.45964807254</v>
      </c>
      <c r="AD182" s="7">
        <f>2205*AB182/area!H28/2.47</f>
        <v>29.617971781805942</v>
      </c>
    </row>
    <row r="183" spans="1:30" x14ac:dyDescent="0.2">
      <c r="A183">
        <f t="shared" si="31"/>
        <v>1990</v>
      </c>
      <c r="B183" s="7">
        <f t="shared" si="37"/>
        <v>41866.29</v>
      </c>
      <c r="C183" s="7">
        <f t="shared" si="37"/>
        <v>0</v>
      </c>
      <c r="D183" s="7">
        <f t="shared" si="37"/>
        <v>0</v>
      </c>
      <c r="E183" s="7">
        <f t="shared" si="37"/>
        <v>0</v>
      </c>
      <c r="F183" s="7">
        <f t="shared" si="37"/>
        <v>10148.687999999998</v>
      </c>
      <c r="G183" s="7" t="str">
        <f t="shared" si="37"/>
        <v/>
      </c>
      <c r="H183" s="7">
        <f t="shared" si="37"/>
        <v>0</v>
      </c>
      <c r="I183" s="7" t="str">
        <f t="shared" si="37"/>
        <v/>
      </c>
      <c r="J183" s="7">
        <f t="shared" si="37"/>
        <v>74.25</v>
      </c>
      <c r="K183" s="7">
        <f t="shared" si="37"/>
        <v>671.18</v>
      </c>
      <c r="L183" s="7">
        <f t="shared" si="37"/>
        <v>0</v>
      </c>
      <c r="M183" s="7">
        <f t="shared" si="37"/>
        <v>838.2</v>
      </c>
      <c r="N183" s="7">
        <f t="shared" si="37"/>
        <v>30.942000000000004</v>
      </c>
      <c r="O183" s="7">
        <f t="shared" si="37"/>
        <v>321.30000000000007</v>
      </c>
      <c r="P183" s="7">
        <f t="shared" si="37"/>
        <v>305.53199999999998</v>
      </c>
      <c r="Q183" s="7">
        <f t="shared" si="37"/>
        <v>6551.36</v>
      </c>
      <c r="R183" s="7">
        <f t="shared" si="37"/>
        <v>1025.3412000000001</v>
      </c>
      <c r="S183" s="7">
        <f t="shared" si="37"/>
        <v>502.7</v>
      </c>
      <c r="T183" s="7">
        <f t="shared" si="37"/>
        <v>0</v>
      </c>
      <c r="U183" s="7" t="str">
        <f t="shared" si="37"/>
        <v/>
      </c>
      <c r="V183" s="7">
        <f t="shared" si="37"/>
        <v>2181.89</v>
      </c>
      <c r="W183" s="7">
        <f t="shared" si="37"/>
        <v>20.7</v>
      </c>
      <c r="X183" s="7">
        <f t="shared" si="37"/>
        <v>210739.8</v>
      </c>
      <c r="Y183" s="7">
        <f t="shared" si="37"/>
        <v>0</v>
      </c>
      <c r="Z183" s="7">
        <f t="shared" si="37"/>
        <v>38471.4</v>
      </c>
      <c r="AA183" s="7">
        <f t="shared" si="35"/>
        <v>1706.122448979592</v>
      </c>
      <c r="AB183" s="7">
        <f t="shared" si="33"/>
        <v>315455.69564897957</v>
      </c>
      <c r="AD183" s="7">
        <f>2205*AB183/area!H29/2.47</f>
        <v>32.379033092399915</v>
      </c>
    </row>
    <row r="184" spans="1:30" x14ac:dyDescent="0.2">
      <c r="A184">
        <f t="shared" si="31"/>
        <v>1991</v>
      </c>
      <c r="B184" s="7">
        <f t="shared" si="37"/>
        <v>39386.620000000003</v>
      </c>
      <c r="C184" s="7">
        <f t="shared" si="37"/>
        <v>0</v>
      </c>
      <c r="D184" s="7">
        <f t="shared" si="37"/>
        <v>0</v>
      </c>
      <c r="E184" s="7">
        <f t="shared" si="37"/>
        <v>0</v>
      </c>
      <c r="F184" s="7">
        <f t="shared" si="37"/>
        <v>12843.071999999998</v>
      </c>
      <c r="G184" s="7" t="str">
        <f t="shared" ref="G184:Z184" si="38">IF(ISNUMBER(G30),G$159*G30/1000,"")</f>
        <v/>
      </c>
      <c r="H184" s="7">
        <f t="shared" si="38"/>
        <v>0</v>
      </c>
      <c r="I184" s="7" t="str">
        <f t="shared" si="38"/>
        <v/>
      </c>
      <c r="J184" s="7">
        <f t="shared" si="38"/>
        <v>91.35</v>
      </c>
      <c r="K184" s="7">
        <f t="shared" si="38"/>
        <v>738.52</v>
      </c>
      <c r="L184" s="7">
        <f t="shared" si="38"/>
        <v>96.854399999999984</v>
      </c>
      <c r="M184" s="7">
        <f t="shared" si="38"/>
        <v>419.1</v>
      </c>
      <c r="N184" s="7">
        <f t="shared" si="38"/>
        <v>75.635999999999996</v>
      </c>
      <c r="O184" s="7">
        <f t="shared" si="38"/>
        <v>257.04000000000002</v>
      </c>
      <c r="P184" s="7">
        <f t="shared" si="38"/>
        <v>270.108</v>
      </c>
      <c r="Q184" s="7">
        <f t="shared" si="38"/>
        <v>4640.3500000000004</v>
      </c>
      <c r="R184" s="7">
        <f t="shared" si="38"/>
        <v>1938.8484000000001</v>
      </c>
      <c r="S184" s="7">
        <f t="shared" si="38"/>
        <v>419.1</v>
      </c>
      <c r="T184" s="7">
        <f t="shared" si="38"/>
        <v>0</v>
      </c>
      <c r="U184" s="7" t="str">
        <f t="shared" si="38"/>
        <v/>
      </c>
      <c r="V184" s="7">
        <f t="shared" si="38"/>
        <v>2336.1799999999998</v>
      </c>
      <c r="W184" s="7">
        <f t="shared" si="38"/>
        <v>18.899999999999999</v>
      </c>
      <c r="X184" s="7">
        <f t="shared" si="38"/>
        <v>187788.1</v>
      </c>
      <c r="Y184" s="7">
        <f t="shared" si="38"/>
        <v>0</v>
      </c>
      <c r="Z184" s="7">
        <f t="shared" si="38"/>
        <v>42749.85</v>
      </c>
      <c r="AA184" s="7">
        <f t="shared" si="35"/>
        <v>1492.6077097505668</v>
      </c>
      <c r="AB184" s="7">
        <f t="shared" si="33"/>
        <v>295562.2365097506</v>
      </c>
      <c r="AD184" s="7">
        <f>2205*AB184/area!H30/2.47</f>
        <v>30.07771208390723</v>
      </c>
    </row>
    <row r="185" spans="1:30" x14ac:dyDescent="0.2">
      <c r="A185">
        <f t="shared" si="31"/>
        <v>1992</v>
      </c>
      <c r="B185" s="7">
        <f t="shared" ref="B185:Z195" si="39">IF(ISNUMBER(B31),B$159*B31/1000,"")</f>
        <v>32530.51</v>
      </c>
      <c r="C185" s="7">
        <f t="shared" si="39"/>
        <v>85.5</v>
      </c>
      <c r="D185" s="7">
        <f t="shared" si="39"/>
        <v>0</v>
      </c>
      <c r="E185" s="7">
        <f t="shared" si="39"/>
        <v>0</v>
      </c>
      <c r="F185" s="7">
        <f t="shared" si="39"/>
        <v>10687.247999999998</v>
      </c>
      <c r="G185" s="7" t="str">
        <f t="shared" si="39"/>
        <v/>
      </c>
      <c r="H185" s="7">
        <f t="shared" si="39"/>
        <v>0</v>
      </c>
      <c r="I185" s="7" t="str">
        <f t="shared" si="39"/>
        <v/>
      </c>
      <c r="J185" s="7">
        <f t="shared" si="39"/>
        <v>25.2</v>
      </c>
      <c r="K185" s="7">
        <f t="shared" si="39"/>
        <v>604.21</v>
      </c>
      <c r="L185" s="7">
        <f t="shared" si="39"/>
        <v>40.780799999999992</v>
      </c>
      <c r="M185" s="7">
        <f t="shared" si="39"/>
        <v>210.1</v>
      </c>
      <c r="N185" s="7">
        <f t="shared" si="39"/>
        <v>178.77600000000001</v>
      </c>
      <c r="O185" s="7">
        <f t="shared" si="39"/>
        <v>244.44000000000003</v>
      </c>
      <c r="P185" s="7">
        <f t="shared" si="39"/>
        <v>178.00560000000002</v>
      </c>
      <c r="Q185" s="7">
        <f t="shared" si="39"/>
        <v>6114.76</v>
      </c>
      <c r="R185" s="7">
        <f t="shared" si="39"/>
        <v>1777.5719999999999</v>
      </c>
      <c r="S185" s="7">
        <f t="shared" si="39"/>
        <v>412.5</v>
      </c>
      <c r="T185" s="7">
        <f t="shared" si="39"/>
        <v>0</v>
      </c>
      <c r="U185" s="7" t="str">
        <f t="shared" si="39"/>
        <v/>
      </c>
      <c r="V185" s="7">
        <f t="shared" si="39"/>
        <v>1628</v>
      </c>
      <c r="W185" s="7">
        <f t="shared" si="39"/>
        <v>9.9</v>
      </c>
      <c r="X185" s="7">
        <f t="shared" si="39"/>
        <v>175269.2</v>
      </c>
      <c r="Y185" s="7">
        <f t="shared" si="39"/>
        <v>0</v>
      </c>
      <c r="Z185" s="7">
        <f t="shared" si="39"/>
        <v>34801.800000000003</v>
      </c>
      <c r="AA185" s="7">
        <f t="shared" si="35"/>
        <v>1497.3469387755101</v>
      </c>
      <c r="AB185" s="7">
        <f t="shared" si="33"/>
        <v>266295.8493387755</v>
      </c>
      <c r="AD185" s="7">
        <f>2205*AB185/area!H31/2.47</f>
        <v>27.196113353512175</v>
      </c>
    </row>
    <row r="186" spans="1:30" x14ac:dyDescent="0.2">
      <c r="A186">
        <f t="shared" si="31"/>
        <v>1993</v>
      </c>
      <c r="B186" s="7">
        <f t="shared" si="39"/>
        <v>42303.8</v>
      </c>
      <c r="C186" s="7">
        <f t="shared" si="39"/>
        <v>306</v>
      </c>
      <c r="D186" s="7">
        <f t="shared" si="39"/>
        <v>0</v>
      </c>
      <c r="E186" s="7">
        <f t="shared" si="39"/>
        <v>0</v>
      </c>
      <c r="F186" s="7">
        <f t="shared" si="39"/>
        <v>17064.431999999997</v>
      </c>
      <c r="G186" s="7" t="str">
        <f t="shared" si="39"/>
        <v/>
      </c>
      <c r="H186" s="7">
        <f t="shared" si="39"/>
        <v>0</v>
      </c>
      <c r="I186" s="7" t="str">
        <f t="shared" si="39"/>
        <v/>
      </c>
      <c r="J186" s="7">
        <f t="shared" si="39"/>
        <v>57.15</v>
      </c>
      <c r="K186" s="7">
        <f t="shared" si="39"/>
        <v>436.23</v>
      </c>
      <c r="L186" s="7">
        <f t="shared" si="39"/>
        <v>8.9207999999999998</v>
      </c>
      <c r="M186" s="7">
        <f t="shared" si="39"/>
        <v>446.6</v>
      </c>
      <c r="N186" s="7">
        <f t="shared" si="39"/>
        <v>107.72400000000002</v>
      </c>
      <c r="O186" s="7">
        <f t="shared" si="39"/>
        <v>694.2600000000001</v>
      </c>
      <c r="P186" s="7">
        <f t="shared" si="39"/>
        <v>284.27759999999995</v>
      </c>
      <c r="Q186" s="7">
        <f t="shared" si="39"/>
        <v>8644.09</v>
      </c>
      <c r="R186" s="7">
        <f t="shared" si="39"/>
        <v>3524.5368000000003</v>
      </c>
      <c r="S186" s="7">
        <f t="shared" si="39"/>
        <v>447.15</v>
      </c>
      <c r="T186" s="7">
        <f t="shared" si="39"/>
        <v>0</v>
      </c>
      <c r="U186" s="7" t="str">
        <f t="shared" si="39"/>
        <v/>
      </c>
      <c r="V186" s="7">
        <f t="shared" si="39"/>
        <v>1846.3</v>
      </c>
      <c r="W186" s="7">
        <f t="shared" si="39"/>
        <v>20.7</v>
      </c>
      <c r="X186" s="7">
        <f t="shared" si="39"/>
        <v>169008.6</v>
      </c>
      <c r="Y186" s="7">
        <f t="shared" si="39"/>
        <v>83.6</v>
      </c>
      <c r="Z186" s="7">
        <f t="shared" si="39"/>
        <v>41911.1</v>
      </c>
      <c r="AA186" s="7">
        <f t="shared" si="35"/>
        <v>1858.5260770975058</v>
      </c>
      <c r="AB186" s="7">
        <f t="shared" si="33"/>
        <v>289053.99727709754</v>
      </c>
      <c r="AD186" s="7">
        <f>2205*AB186/area!H32/2.47</f>
        <v>28.698419968081161</v>
      </c>
    </row>
    <row r="187" spans="1:30" x14ac:dyDescent="0.2">
      <c r="A187">
        <f t="shared" si="31"/>
        <v>1994</v>
      </c>
      <c r="B187" s="7">
        <f t="shared" si="39"/>
        <v>36614.83</v>
      </c>
      <c r="C187" s="7">
        <f t="shared" si="39"/>
        <v>544.5</v>
      </c>
      <c r="D187" s="7">
        <f t="shared" si="39"/>
        <v>0</v>
      </c>
      <c r="E187" s="7">
        <f t="shared" si="39"/>
        <v>0</v>
      </c>
      <c r="F187" s="7">
        <f t="shared" si="39"/>
        <v>19579.031999999996</v>
      </c>
      <c r="G187" s="7" t="str">
        <f t="shared" si="39"/>
        <v/>
      </c>
      <c r="H187" s="7">
        <f t="shared" si="39"/>
        <v>0</v>
      </c>
      <c r="I187" s="7" t="str">
        <f t="shared" si="39"/>
        <v/>
      </c>
      <c r="J187" s="7">
        <f t="shared" si="39"/>
        <v>57.15</v>
      </c>
      <c r="K187" s="7">
        <f t="shared" si="39"/>
        <v>671.18</v>
      </c>
      <c r="L187" s="7">
        <f t="shared" si="39"/>
        <v>0</v>
      </c>
      <c r="M187" s="7">
        <f t="shared" si="39"/>
        <v>446.6</v>
      </c>
      <c r="N187" s="7">
        <f t="shared" si="39"/>
        <v>223.47000000000003</v>
      </c>
      <c r="O187" s="7">
        <f t="shared" si="39"/>
        <v>514.08000000000004</v>
      </c>
      <c r="P187" s="7">
        <f t="shared" si="39"/>
        <v>321.47280000000001</v>
      </c>
      <c r="Q187" s="7">
        <f t="shared" si="39"/>
        <v>7006.25</v>
      </c>
      <c r="R187" s="7">
        <f t="shared" si="39"/>
        <v>4405.0824000000002</v>
      </c>
      <c r="S187" s="7">
        <f t="shared" si="39"/>
        <v>488.95</v>
      </c>
      <c r="T187" s="7">
        <f t="shared" si="39"/>
        <v>0</v>
      </c>
      <c r="U187" s="7" t="str">
        <f t="shared" si="39"/>
        <v/>
      </c>
      <c r="V187" s="7">
        <f t="shared" si="39"/>
        <v>2349.5</v>
      </c>
      <c r="W187" s="7">
        <f t="shared" si="39"/>
        <v>40.5</v>
      </c>
      <c r="X187" s="7">
        <f t="shared" si="39"/>
        <v>200307</v>
      </c>
      <c r="Y187" s="7">
        <f t="shared" si="39"/>
        <v>56.1</v>
      </c>
      <c r="Z187" s="7">
        <f t="shared" si="39"/>
        <v>30759.85</v>
      </c>
      <c r="AA187" s="7">
        <f t="shared" si="35"/>
        <v>2009.6825396825398</v>
      </c>
      <c r="AB187" s="7">
        <f t="shared" si="33"/>
        <v>306395.22973968246</v>
      </c>
      <c r="AD187" s="7">
        <f>2205*AB187/area!H33/2.47</f>
        <v>29.375254307796958</v>
      </c>
    </row>
    <row r="188" spans="1:30" x14ac:dyDescent="0.2">
      <c r="A188">
        <f t="shared" si="31"/>
        <v>1995</v>
      </c>
      <c r="B188" s="7">
        <f t="shared" si="39"/>
        <v>42449.86</v>
      </c>
      <c r="C188" s="7">
        <f t="shared" si="39"/>
        <v>408</v>
      </c>
      <c r="D188" s="7">
        <f t="shared" si="39"/>
        <v>0</v>
      </c>
      <c r="E188" s="7">
        <f t="shared" si="39"/>
        <v>19.602</v>
      </c>
      <c r="F188" s="7">
        <f t="shared" si="39"/>
        <v>19399.247999999996</v>
      </c>
      <c r="G188" s="7" t="str">
        <f t="shared" si="39"/>
        <v/>
      </c>
      <c r="H188" s="7">
        <f t="shared" si="39"/>
        <v>0</v>
      </c>
      <c r="I188" s="7" t="str">
        <f t="shared" si="39"/>
        <v/>
      </c>
      <c r="J188" s="7">
        <f t="shared" si="39"/>
        <v>57.15</v>
      </c>
      <c r="K188" s="7">
        <f t="shared" si="39"/>
        <v>536.87</v>
      </c>
      <c r="L188" s="7">
        <f t="shared" si="39"/>
        <v>0</v>
      </c>
      <c r="M188" s="7">
        <f t="shared" si="39"/>
        <v>586.29999999999995</v>
      </c>
      <c r="N188" s="7">
        <f t="shared" si="39"/>
        <v>246.39000000000004</v>
      </c>
      <c r="O188" s="7">
        <f t="shared" si="39"/>
        <v>758.5200000000001</v>
      </c>
      <c r="P188" s="7">
        <f t="shared" si="39"/>
        <v>452.54159999999996</v>
      </c>
      <c r="Q188" s="7">
        <f t="shared" si="39"/>
        <v>4549.49</v>
      </c>
      <c r="R188" s="7">
        <f t="shared" si="39"/>
        <v>4853.5956000000006</v>
      </c>
      <c r="S188" s="7">
        <f t="shared" si="39"/>
        <v>363.55</v>
      </c>
      <c r="T188" s="7">
        <f t="shared" si="39"/>
        <v>0</v>
      </c>
      <c r="U188" s="7" t="str">
        <f t="shared" si="39"/>
        <v/>
      </c>
      <c r="V188" s="7">
        <f t="shared" si="39"/>
        <v>2349.5</v>
      </c>
      <c r="W188" s="7">
        <f t="shared" si="39"/>
        <v>38.700000000000003</v>
      </c>
      <c r="X188" s="7">
        <f t="shared" si="39"/>
        <v>166922.5</v>
      </c>
      <c r="Y188" s="7">
        <f t="shared" si="39"/>
        <v>69.849999999999994</v>
      </c>
      <c r="Z188" s="7">
        <f t="shared" si="39"/>
        <v>39965.75</v>
      </c>
      <c r="AA188" s="7">
        <f t="shared" si="35"/>
        <v>2190.5215419501133</v>
      </c>
      <c r="AB188" s="7">
        <f t="shared" si="33"/>
        <v>286217.93874195014</v>
      </c>
      <c r="AD188" s="7">
        <f>2205*AB188/area!H34/2.47</f>
        <v>27.690278997718718</v>
      </c>
    </row>
    <row r="189" spans="1:30" x14ac:dyDescent="0.2">
      <c r="A189">
        <f t="shared" si="31"/>
        <v>1996</v>
      </c>
      <c r="B189" s="7">
        <f t="shared" si="39"/>
        <v>47409.2</v>
      </c>
      <c r="C189" s="7">
        <f t="shared" si="39"/>
        <v>306</v>
      </c>
      <c r="D189" s="7">
        <f t="shared" si="39"/>
        <v>0</v>
      </c>
      <c r="E189" s="7">
        <f t="shared" si="39"/>
        <v>47.480400000000003</v>
      </c>
      <c r="F189" s="7">
        <f t="shared" si="39"/>
        <v>13471.919999999998</v>
      </c>
      <c r="G189" s="7" t="str">
        <f t="shared" si="39"/>
        <v/>
      </c>
      <c r="H189" s="7">
        <f t="shared" si="39"/>
        <v>0</v>
      </c>
      <c r="I189" s="7" t="str">
        <f t="shared" si="39"/>
        <v/>
      </c>
      <c r="J189" s="7">
        <f t="shared" si="39"/>
        <v>28.8</v>
      </c>
      <c r="K189" s="7">
        <f t="shared" si="39"/>
        <v>654.53</v>
      </c>
      <c r="L189" s="7">
        <f t="shared" si="39"/>
        <v>1.5292799999999998</v>
      </c>
      <c r="M189" s="7">
        <f t="shared" si="39"/>
        <v>223.3</v>
      </c>
      <c r="N189" s="7">
        <f t="shared" si="39"/>
        <v>88.242000000000004</v>
      </c>
      <c r="O189" s="7">
        <f t="shared" si="39"/>
        <v>655.83000000000015</v>
      </c>
      <c r="P189" s="7">
        <f t="shared" si="39"/>
        <v>256.82400000000001</v>
      </c>
      <c r="Q189" s="7">
        <f t="shared" si="39"/>
        <v>6369.05</v>
      </c>
      <c r="R189" s="7">
        <f t="shared" si="39"/>
        <v>3619.89</v>
      </c>
      <c r="S189" s="7">
        <f t="shared" si="39"/>
        <v>352.55</v>
      </c>
      <c r="T189" s="7">
        <f t="shared" si="39"/>
        <v>0</v>
      </c>
      <c r="U189" s="7" t="str">
        <f t="shared" si="39"/>
        <v/>
      </c>
      <c r="V189" s="7">
        <f t="shared" si="39"/>
        <v>2618.12</v>
      </c>
      <c r="W189" s="7">
        <f t="shared" si="39"/>
        <v>13.5</v>
      </c>
      <c r="X189" s="7">
        <f t="shared" si="39"/>
        <v>156489.70000000001</v>
      </c>
      <c r="Y189" s="7">
        <f t="shared" si="39"/>
        <v>69.849999999999994</v>
      </c>
      <c r="Z189" s="7">
        <f t="shared" si="39"/>
        <v>42840.05</v>
      </c>
      <c r="AA189" s="7">
        <f t="shared" si="35"/>
        <v>2072.2902494331065</v>
      </c>
      <c r="AB189" s="7">
        <f t="shared" si="33"/>
        <v>277588.65592943318</v>
      </c>
      <c r="AD189" s="7">
        <f>2205*AB189/area!H35/2.47</f>
        <v>27.508039609891163</v>
      </c>
    </row>
    <row r="190" spans="1:30" x14ac:dyDescent="0.2">
      <c r="A190">
        <f t="shared" si="31"/>
        <v>1997</v>
      </c>
      <c r="B190" s="7">
        <f t="shared" si="39"/>
        <v>42012.35</v>
      </c>
      <c r="C190" s="7">
        <f t="shared" si="39"/>
        <v>544.5</v>
      </c>
      <c r="D190" s="7">
        <f t="shared" si="39"/>
        <v>0</v>
      </c>
      <c r="E190" s="7">
        <f t="shared" si="39"/>
        <v>16.1172</v>
      </c>
      <c r="F190" s="7">
        <f t="shared" si="39"/>
        <v>16704.863999999998</v>
      </c>
      <c r="G190" s="7" t="str">
        <f t="shared" si="39"/>
        <v/>
      </c>
      <c r="H190" s="7">
        <f t="shared" si="39"/>
        <v>0</v>
      </c>
      <c r="I190" s="7" t="str">
        <f t="shared" si="39"/>
        <v/>
      </c>
      <c r="J190" s="7">
        <f t="shared" si="39"/>
        <v>45.9</v>
      </c>
      <c r="K190" s="7">
        <f t="shared" si="39"/>
        <v>604.21</v>
      </c>
      <c r="L190" s="7">
        <f t="shared" si="39"/>
        <v>11.469599999999998</v>
      </c>
      <c r="M190" s="7">
        <f t="shared" si="39"/>
        <v>349.8</v>
      </c>
      <c r="N190" s="7">
        <f t="shared" si="39"/>
        <v>95.117999999999995</v>
      </c>
      <c r="O190" s="7">
        <f t="shared" si="39"/>
        <v>681.66000000000008</v>
      </c>
      <c r="P190" s="7">
        <f t="shared" si="39"/>
        <v>448.11359999999996</v>
      </c>
      <c r="Q190" s="7">
        <f t="shared" si="39"/>
        <v>5777.87</v>
      </c>
      <c r="R190" s="7">
        <f t="shared" si="39"/>
        <v>4965.4296000000004</v>
      </c>
      <c r="S190" s="7">
        <f t="shared" si="39"/>
        <v>363.55</v>
      </c>
      <c r="T190" s="7">
        <f t="shared" si="39"/>
        <v>0</v>
      </c>
      <c r="U190" s="7" t="str">
        <f t="shared" si="39"/>
        <v/>
      </c>
      <c r="V190" s="7">
        <f t="shared" si="39"/>
        <v>2349.5</v>
      </c>
      <c r="W190" s="7">
        <f t="shared" si="39"/>
        <v>28.8</v>
      </c>
      <c r="X190" s="7">
        <f t="shared" si="39"/>
        <v>103283.8</v>
      </c>
      <c r="Y190" s="7">
        <f t="shared" si="39"/>
        <v>77</v>
      </c>
      <c r="Z190" s="7">
        <f t="shared" si="39"/>
        <v>37616.15</v>
      </c>
      <c r="AA190" s="7">
        <f t="shared" si="35"/>
        <v>2206.235827664399</v>
      </c>
      <c r="AB190" s="7">
        <f t="shared" si="33"/>
        <v>218182.43782766443</v>
      </c>
      <c r="AD190" s="7">
        <f>2205*AB190/area!H36/2.47</f>
        <v>21.428617429522046</v>
      </c>
    </row>
    <row r="191" spans="1:30" x14ac:dyDescent="0.2">
      <c r="A191">
        <f t="shared" si="31"/>
        <v>1998</v>
      </c>
      <c r="B191" s="7">
        <f t="shared" si="39"/>
        <v>37927.360000000001</v>
      </c>
      <c r="C191" s="7">
        <f t="shared" si="39"/>
        <v>681</v>
      </c>
      <c r="D191" s="7">
        <f t="shared" si="39"/>
        <v>0</v>
      </c>
      <c r="E191" s="7">
        <f t="shared" si="39"/>
        <v>37.461599999999997</v>
      </c>
      <c r="F191" s="7">
        <f t="shared" si="39"/>
        <v>19579.031999999996</v>
      </c>
      <c r="G191" s="7" t="str">
        <f t="shared" si="39"/>
        <v/>
      </c>
      <c r="H191" s="7">
        <f t="shared" si="39"/>
        <v>0</v>
      </c>
      <c r="I191" s="7" t="str">
        <f t="shared" si="39"/>
        <v/>
      </c>
      <c r="J191" s="7">
        <f t="shared" si="39"/>
        <v>51.3</v>
      </c>
      <c r="K191" s="7">
        <f t="shared" si="39"/>
        <v>1007.14</v>
      </c>
      <c r="L191" s="7">
        <f t="shared" si="39"/>
        <v>29.311199999999996</v>
      </c>
      <c r="M191" s="7">
        <f t="shared" si="39"/>
        <v>433.4</v>
      </c>
      <c r="N191" s="7">
        <f t="shared" si="39"/>
        <v>91.68</v>
      </c>
      <c r="O191" s="7">
        <f t="shared" si="39"/>
        <v>347.13000000000005</v>
      </c>
      <c r="P191" s="7">
        <f t="shared" si="39"/>
        <v>351.58320000000003</v>
      </c>
      <c r="Q191" s="7">
        <f t="shared" si="39"/>
        <v>4549.49</v>
      </c>
      <c r="R191" s="7">
        <f t="shared" si="39"/>
        <v>5744.7359999999999</v>
      </c>
      <c r="S191" s="7">
        <f t="shared" si="39"/>
        <v>426.25</v>
      </c>
      <c r="T191" s="7">
        <f t="shared" si="39"/>
        <v>0</v>
      </c>
      <c r="U191" s="7" t="str">
        <f t="shared" si="39"/>
        <v/>
      </c>
      <c r="V191" s="7">
        <f t="shared" si="39"/>
        <v>3256</v>
      </c>
      <c r="W191" s="7">
        <f t="shared" si="39"/>
        <v>38.700000000000003</v>
      </c>
      <c r="X191" s="7">
        <f t="shared" si="39"/>
        <v>119974.9</v>
      </c>
      <c r="Y191" s="7">
        <f t="shared" si="39"/>
        <v>265.64999999999998</v>
      </c>
      <c r="Z191" s="7">
        <f t="shared" si="39"/>
        <v>37137.65</v>
      </c>
      <c r="AA191" s="7">
        <f t="shared" si="35"/>
        <v>2369.3650793650795</v>
      </c>
      <c r="AB191" s="7">
        <f t="shared" si="33"/>
        <v>234299.13907936506</v>
      </c>
      <c r="AD191" s="7">
        <f>2205*AB191/area!H37/2.47</f>
        <v>23.414948550101027</v>
      </c>
    </row>
    <row r="192" spans="1:30" x14ac:dyDescent="0.2">
      <c r="A192">
        <f t="shared" si="31"/>
        <v>1999</v>
      </c>
      <c r="B192" s="7">
        <f t="shared" si="39"/>
        <v>40115.58</v>
      </c>
      <c r="C192" s="7">
        <f t="shared" si="39"/>
        <v>640.5</v>
      </c>
      <c r="D192" s="7">
        <f t="shared" si="39"/>
        <v>0</v>
      </c>
      <c r="E192" s="7">
        <f t="shared" si="39"/>
        <v>27.878399999999999</v>
      </c>
      <c r="F192" s="7">
        <f t="shared" si="39"/>
        <v>23530.319999999996</v>
      </c>
      <c r="G192" s="7" t="str">
        <f t="shared" si="39"/>
        <v/>
      </c>
      <c r="H192" s="7">
        <f t="shared" si="39"/>
        <v>0</v>
      </c>
      <c r="I192" s="7" t="str">
        <f t="shared" si="39"/>
        <v/>
      </c>
      <c r="J192" s="7">
        <f t="shared" si="39"/>
        <v>91.35</v>
      </c>
      <c r="K192" s="7">
        <f t="shared" si="39"/>
        <v>671.18</v>
      </c>
      <c r="L192" s="7">
        <f t="shared" si="39"/>
        <v>0</v>
      </c>
      <c r="M192" s="7">
        <f t="shared" si="39"/>
        <v>433.4</v>
      </c>
      <c r="N192" s="7">
        <f t="shared" si="39"/>
        <v>142.10400000000001</v>
      </c>
      <c r="O192" s="7">
        <f t="shared" si="39"/>
        <v>270.27000000000004</v>
      </c>
      <c r="P192" s="7">
        <f t="shared" si="39"/>
        <v>396.74879999999996</v>
      </c>
      <c r="Q192" s="7">
        <f t="shared" si="39"/>
        <v>5095.24</v>
      </c>
      <c r="R192" s="7">
        <f t="shared" si="39"/>
        <v>6248.5776000000005</v>
      </c>
      <c r="S192" s="7">
        <f t="shared" si="39"/>
        <v>398.2</v>
      </c>
      <c r="T192" s="7">
        <f t="shared" si="39"/>
        <v>16.488</v>
      </c>
      <c r="U192" s="7" t="str">
        <f t="shared" si="39"/>
        <v/>
      </c>
      <c r="V192" s="7">
        <f t="shared" si="39"/>
        <v>2752.43</v>
      </c>
      <c r="W192" s="7">
        <f t="shared" si="39"/>
        <v>32.4</v>
      </c>
      <c r="X192" s="7">
        <f t="shared" si="39"/>
        <v>142404.5</v>
      </c>
      <c r="Y192" s="7">
        <f t="shared" si="39"/>
        <v>447.15</v>
      </c>
      <c r="Z192" s="7">
        <f t="shared" si="39"/>
        <v>45205.599999999999</v>
      </c>
      <c r="AA192" s="7">
        <f t="shared" si="35"/>
        <v>3059.7959183673465</v>
      </c>
      <c r="AB192" s="7">
        <f t="shared" si="33"/>
        <v>271979.71271836734</v>
      </c>
      <c r="AD192" s="7">
        <f>2205*AB192/area!H38/2.47</f>
        <v>26.384909363197185</v>
      </c>
    </row>
    <row r="193" spans="1:30" x14ac:dyDescent="0.2">
      <c r="A193">
        <f t="shared" si="31"/>
        <v>2000</v>
      </c>
      <c r="B193" s="7">
        <f t="shared" si="39"/>
        <v>35301.629999999997</v>
      </c>
      <c r="C193" s="7">
        <f t="shared" si="39"/>
        <v>652.5</v>
      </c>
      <c r="D193" s="7">
        <f t="shared" si="39"/>
        <v>0</v>
      </c>
      <c r="E193" s="7">
        <f t="shared" si="39"/>
        <v>21.78</v>
      </c>
      <c r="F193" s="7">
        <f t="shared" si="39"/>
        <v>17333.711999999996</v>
      </c>
      <c r="G193" s="7" t="str">
        <f t="shared" si="39"/>
        <v/>
      </c>
      <c r="H193" s="7">
        <f t="shared" si="39"/>
        <v>176.4</v>
      </c>
      <c r="I193" s="7" t="str">
        <f t="shared" si="39"/>
        <v/>
      </c>
      <c r="J193" s="7">
        <f t="shared" si="39"/>
        <v>125.55</v>
      </c>
      <c r="K193" s="7">
        <f t="shared" si="39"/>
        <v>1711.99</v>
      </c>
      <c r="L193" s="7">
        <f t="shared" si="39"/>
        <v>0</v>
      </c>
      <c r="M193" s="7">
        <f t="shared" si="39"/>
        <v>195.8</v>
      </c>
      <c r="N193" s="7">
        <f t="shared" si="39"/>
        <v>113.45400000000001</v>
      </c>
      <c r="O193" s="7">
        <f t="shared" si="39"/>
        <v>379.26000000000005</v>
      </c>
      <c r="P193" s="7">
        <f t="shared" si="39"/>
        <v>122.2128</v>
      </c>
      <c r="Q193" s="7">
        <f t="shared" si="39"/>
        <v>3876.3000000000006</v>
      </c>
      <c r="R193" s="7">
        <f t="shared" si="39"/>
        <v>7304.5259999999998</v>
      </c>
      <c r="S193" s="7">
        <f t="shared" si="39"/>
        <v>233.75</v>
      </c>
      <c r="T193" s="7">
        <f t="shared" si="39"/>
        <v>7.4195999999999991</v>
      </c>
      <c r="U193" s="7" t="str">
        <f t="shared" si="39"/>
        <v/>
      </c>
      <c r="V193" s="7">
        <f t="shared" si="39"/>
        <v>3037.7</v>
      </c>
      <c r="W193" s="7">
        <f t="shared" si="39"/>
        <v>45.9</v>
      </c>
      <c r="X193" s="7">
        <f t="shared" si="39"/>
        <v>127799.5</v>
      </c>
      <c r="Y193" s="7">
        <f t="shared" si="39"/>
        <v>286.55</v>
      </c>
      <c r="Z193" s="7">
        <f t="shared" si="39"/>
        <v>39180.35</v>
      </c>
      <c r="AA193" s="7">
        <f t="shared" si="35"/>
        <v>3688.3673469387754</v>
      </c>
      <c r="AB193" s="7">
        <f t="shared" si="33"/>
        <v>241594.65174693876</v>
      </c>
      <c r="AD193" s="7">
        <f>2205*AB193/area!H39/2.47</f>
        <v>23.797776002455905</v>
      </c>
    </row>
    <row r="194" spans="1:30" x14ac:dyDescent="0.2">
      <c r="A194">
        <f t="shared" si="31"/>
        <v>2001</v>
      </c>
      <c r="B194" s="7">
        <f t="shared" si="39"/>
        <v>31800.880000000001</v>
      </c>
      <c r="C194" s="7">
        <f t="shared" si="39"/>
        <v>895.5</v>
      </c>
      <c r="D194" s="7">
        <f t="shared" si="39"/>
        <v>0</v>
      </c>
      <c r="E194" s="7">
        <f t="shared" si="39"/>
        <v>6.0983999999999998</v>
      </c>
      <c r="F194" s="7">
        <f t="shared" si="39"/>
        <v>13112.351999999999</v>
      </c>
      <c r="G194" s="7" t="str">
        <f t="shared" si="39"/>
        <v/>
      </c>
      <c r="H194" s="7">
        <f t="shared" si="39"/>
        <v>215.25</v>
      </c>
      <c r="I194" s="7" t="str">
        <f t="shared" si="39"/>
        <v/>
      </c>
      <c r="J194" s="7">
        <f t="shared" si="39"/>
        <v>29.7</v>
      </c>
      <c r="K194" s="7">
        <f t="shared" si="39"/>
        <v>1610.98</v>
      </c>
      <c r="L194" s="7">
        <f t="shared" si="39"/>
        <v>29.311199999999996</v>
      </c>
      <c r="M194" s="7">
        <f t="shared" si="39"/>
        <v>223.3</v>
      </c>
      <c r="N194" s="7">
        <f t="shared" si="39"/>
        <v>57.300000000000004</v>
      </c>
      <c r="O194" s="7">
        <f t="shared" si="39"/>
        <v>334.53000000000009</v>
      </c>
      <c r="P194" s="7">
        <f t="shared" si="39"/>
        <v>87.674399999999991</v>
      </c>
      <c r="Q194" s="7">
        <f t="shared" si="39"/>
        <v>3493.98</v>
      </c>
      <c r="R194" s="7">
        <f t="shared" si="39"/>
        <v>5958.9864000000007</v>
      </c>
      <c r="S194" s="7">
        <f t="shared" si="39"/>
        <v>321.2</v>
      </c>
      <c r="T194" s="7">
        <f t="shared" si="39"/>
        <v>2.4731999999999998</v>
      </c>
      <c r="U194" s="7" t="str">
        <f t="shared" si="39"/>
        <v/>
      </c>
      <c r="V194" s="7">
        <f t="shared" si="39"/>
        <v>2013.91</v>
      </c>
      <c r="W194" s="7">
        <f t="shared" si="39"/>
        <v>25.2</v>
      </c>
      <c r="X194" s="7">
        <f t="shared" si="39"/>
        <v>99109.3</v>
      </c>
      <c r="Y194" s="7">
        <f t="shared" si="39"/>
        <v>103.4</v>
      </c>
      <c r="Z194" s="7">
        <f t="shared" si="39"/>
        <v>32256.95</v>
      </c>
      <c r="AA194" s="7">
        <f t="shared" si="35"/>
        <v>4502.2675736961455</v>
      </c>
      <c r="AB194" s="7">
        <f t="shared" si="33"/>
        <v>196190.54317369618</v>
      </c>
      <c r="AD194" s="7">
        <f>2205*AB194/area!H40/2.47</f>
        <v>21.479800417545977</v>
      </c>
    </row>
    <row r="195" spans="1:30" x14ac:dyDescent="0.2">
      <c r="A195">
        <f t="shared" si="31"/>
        <v>2002</v>
      </c>
      <c r="B195" s="7">
        <f t="shared" si="39"/>
        <v>17067.580000000002</v>
      </c>
      <c r="C195" s="7">
        <f t="shared" si="39"/>
        <v>475.5</v>
      </c>
      <c r="D195" s="7">
        <f t="shared" si="39"/>
        <v>0</v>
      </c>
      <c r="E195" s="7">
        <f t="shared" si="39"/>
        <v>10.4544</v>
      </c>
      <c r="F195" s="7">
        <f t="shared" si="39"/>
        <v>9699.623999999998</v>
      </c>
      <c r="G195" s="7" t="str">
        <f t="shared" ref="G195:Z195" si="40">IF(ISNUMBER(G41),G$159*G41/1000,"")</f>
        <v/>
      </c>
      <c r="H195" s="7">
        <f t="shared" si="40"/>
        <v>166.95</v>
      </c>
      <c r="I195" s="7" t="str">
        <f t="shared" si="40"/>
        <v/>
      </c>
      <c r="J195" s="7">
        <f t="shared" si="40"/>
        <v>91.35</v>
      </c>
      <c r="K195" s="7">
        <f t="shared" si="40"/>
        <v>1342.73</v>
      </c>
      <c r="L195" s="7">
        <f t="shared" si="40"/>
        <v>8.9207999999999998</v>
      </c>
      <c r="M195" s="7">
        <f t="shared" si="40"/>
        <v>223.3</v>
      </c>
      <c r="N195" s="7">
        <f t="shared" si="40"/>
        <v>21.774000000000001</v>
      </c>
      <c r="O195" s="7">
        <f t="shared" si="40"/>
        <v>102.69000000000001</v>
      </c>
      <c r="P195" s="7">
        <f t="shared" si="40"/>
        <v>169.14959999999999</v>
      </c>
      <c r="Q195" s="7">
        <f t="shared" si="40"/>
        <v>2183.59</v>
      </c>
      <c r="R195" s="7">
        <f t="shared" si="40"/>
        <v>2608.6752000000001</v>
      </c>
      <c r="S195" s="7">
        <f t="shared" si="40"/>
        <v>88.55</v>
      </c>
      <c r="T195" s="7">
        <f t="shared" si="40"/>
        <v>2.4731999999999998</v>
      </c>
      <c r="U195" s="7" t="str">
        <f t="shared" si="40"/>
        <v/>
      </c>
      <c r="V195" s="7">
        <f t="shared" si="40"/>
        <v>1275.3900000000001</v>
      </c>
      <c r="W195" s="7">
        <f t="shared" si="40"/>
        <v>36.9</v>
      </c>
      <c r="X195" s="7">
        <f t="shared" si="40"/>
        <v>69899.3</v>
      </c>
      <c r="Y195" s="7">
        <f t="shared" si="40"/>
        <v>45.65</v>
      </c>
      <c r="Z195" s="7">
        <f t="shared" si="40"/>
        <v>19373.2</v>
      </c>
      <c r="AA195" s="7">
        <f t="shared" si="35"/>
        <v>3897.1428571428569</v>
      </c>
      <c r="AB195" s="7">
        <f t="shared" si="33"/>
        <v>128790.89405714285</v>
      </c>
      <c r="AD195" s="7">
        <f>2205*AB195/area!H41/2.47</f>
        <v>17.597276409413762</v>
      </c>
    </row>
    <row r="196" spans="1:30" x14ac:dyDescent="0.2">
      <c r="A196">
        <f t="shared" si="31"/>
        <v>2003</v>
      </c>
      <c r="B196" s="7">
        <f t="shared" ref="B196:Z206" si="41">IF(ISNUMBER(B42),B$159*B42/1000,"")</f>
        <v>36322.71</v>
      </c>
      <c r="C196" s="7">
        <f t="shared" si="41"/>
        <v>904.5</v>
      </c>
      <c r="D196" s="7">
        <f t="shared" si="41"/>
        <v>0</v>
      </c>
      <c r="E196" s="7">
        <f t="shared" si="41"/>
        <v>17.859599999999997</v>
      </c>
      <c r="F196" s="7">
        <f t="shared" si="41"/>
        <v>17602.991999999995</v>
      </c>
      <c r="G196" s="7" t="str">
        <f t="shared" si="41"/>
        <v/>
      </c>
      <c r="H196" s="7">
        <f t="shared" si="41"/>
        <v>138.6</v>
      </c>
      <c r="I196" s="7" t="str">
        <f t="shared" si="41"/>
        <v/>
      </c>
      <c r="J196" s="7">
        <f t="shared" si="41"/>
        <v>34.200000000000003</v>
      </c>
      <c r="K196" s="7">
        <f t="shared" si="41"/>
        <v>1678.32</v>
      </c>
      <c r="L196" s="7">
        <f t="shared" si="41"/>
        <v>22.939199999999996</v>
      </c>
      <c r="M196" s="7">
        <f t="shared" si="41"/>
        <v>279.39999999999998</v>
      </c>
      <c r="N196" s="7">
        <f t="shared" si="41"/>
        <v>79.073999999999998</v>
      </c>
      <c r="O196" s="7">
        <f t="shared" si="41"/>
        <v>257.04000000000002</v>
      </c>
      <c r="P196" s="7">
        <f t="shared" si="41"/>
        <v>343.61279999999999</v>
      </c>
      <c r="Q196" s="7">
        <f t="shared" si="41"/>
        <v>4876.9399999999996</v>
      </c>
      <c r="R196" s="7">
        <f t="shared" si="41"/>
        <v>5783.5836000000008</v>
      </c>
      <c r="S196" s="7">
        <f t="shared" si="41"/>
        <v>455.4</v>
      </c>
      <c r="T196" s="7">
        <f t="shared" si="41"/>
        <v>0</v>
      </c>
      <c r="U196" s="7" t="str">
        <f t="shared" si="41"/>
        <v/>
      </c>
      <c r="V196" s="7">
        <f t="shared" si="41"/>
        <v>2517.48</v>
      </c>
      <c r="W196" s="7">
        <f t="shared" si="41"/>
        <v>18</v>
      </c>
      <c r="X196" s="7">
        <f t="shared" si="41"/>
        <v>147101.1</v>
      </c>
      <c r="Y196" s="7">
        <f t="shared" si="41"/>
        <v>165.55</v>
      </c>
      <c r="Z196" s="7">
        <f t="shared" si="41"/>
        <v>35362.800000000003</v>
      </c>
      <c r="AA196" s="7">
        <f t="shared" si="35"/>
        <v>5021.0884353741503</v>
      </c>
      <c r="AB196" s="7">
        <f t="shared" si="33"/>
        <v>258983.18963537412</v>
      </c>
      <c r="AD196" s="7">
        <f>2205*AB196/area!H42/2.47</f>
        <v>25.938820798670882</v>
      </c>
    </row>
    <row r="197" spans="1:30" x14ac:dyDescent="0.2">
      <c r="A197">
        <f t="shared" si="31"/>
        <v>2004</v>
      </c>
      <c r="B197" s="7">
        <f t="shared" si="41"/>
        <v>37708.94</v>
      </c>
      <c r="C197" s="7">
        <f t="shared" si="41"/>
        <v>513</v>
      </c>
      <c r="D197" s="7">
        <f t="shared" si="41"/>
        <v>0</v>
      </c>
      <c r="E197" s="7">
        <f t="shared" si="41"/>
        <v>20.473200000000002</v>
      </c>
      <c r="F197" s="7">
        <f t="shared" si="41"/>
        <v>23171.543999999998</v>
      </c>
      <c r="G197" s="7" t="str">
        <f t="shared" si="41"/>
        <v/>
      </c>
      <c r="H197" s="7">
        <f t="shared" si="41"/>
        <v>90.3</v>
      </c>
      <c r="I197" s="7" t="str">
        <f t="shared" si="41"/>
        <v/>
      </c>
      <c r="J197" s="7">
        <f t="shared" si="41"/>
        <v>37.35</v>
      </c>
      <c r="K197" s="7">
        <f t="shared" si="41"/>
        <v>1258.74</v>
      </c>
      <c r="L197" s="7">
        <f t="shared" si="41"/>
        <v>75.189599999999984</v>
      </c>
      <c r="M197" s="7">
        <f t="shared" si="41"/>
        <v>321.2</v>
      </c>
      <c r="N197" s="7">
        <f t="shared" si="41"/>
        <v>129.49800000000002</v>
      </c>
      <c r="O197" s="7">
        <f t="shared" si="41"/>
        <v>282.87000000000006</v>
      </c>
      <c r="P197" s="7">
        <f t="shared" si="41"/>
        <v>453.42720000000003</v>
      </c>
      <c r="Q197" s="7">
        <f t="shared" si="41"/>
        <v>4886.38</v>
      </c>
      <c r="R197" s="7">
        <f t="shared" si="41"/>
        <v>7561.155600000001</v>
      </c>
      <c r="S197" s="7">
        <f t="shared" si="41"/>
        <v>426.25</v>
      </c>
      <c r="T197" s="7">
        <f t="shared" si="41"/>
        <v>0</v>
      </c>
      <c r="U197" s="7" t="str">
        <f t="shared" si="41"/>
        <v/>
      </c>
      <c r="V197" s="7">
        <f t="shared" si="41"/>
        <v>2752.43</v>
      </c>
      <c r="W197" s="7">
        <f t="shared" si="41"/>
        <v>16.2</v>
      </c>
      <c r="X197" s="7">
        <f t="shared" si="41"/>
        <v>170052.8</v>
      </c>
      <c r="Y197" s="7">
        <f t="shared" si="41"/>
        <v>153.44999999999999</v>
      </c>
      <c r="Z197" s="7">
        <f t="shared" si="41"/>
        <v>41642.699999999997</v>
      </c>
      <c r="AA197" s="7">
        <f t="shared" si="35"/>
        <v>4976.1904761904761</v>
      </c>
      <c r="AB197" s="7">
        <f t="shared" si="33"/>
        <v>296530.08807619044</v>
      </c>
      <c r="AD197" s="7">
        <f>2205*AB197/area!H43/2.47</f>
        <v>30.363038574433887</v>
      </c>
    </row>
    <row r="198" spans="1:30" x14ac:dyDescent="0.2">
      <c r="A198">
        <f t="shared" si="31"/>
        <v>2005</v>
      </c>
      <c r="B198" s="7">
        <f t="shared" si="41"/>
        <v>35053.730000000003</v>
      </c>
      <c r="C198" s="7">
        <f t="shared" si="41"/>
        <v>792</v>
      </c>
      <c r="D198" s="7">
        <f t="shared" si="41"/>
        <v>0</v>
      </c>
      <c r="E198" s="7">
        <f t="shared" si="41"/>
        <v>0</v>
      </c>
      <c r="F198" s="7">
        <f t="shared" si="41"/>
        <v>28919.087999999996</v>
      </c>
      <c r="G198" s="7" t="str">
        <f t="shared" si="41"/>
        <v/>
      </c>
      <c r="H198" s="7">
        <f t="shared" si="41"/>
        <v>205.8</v>
      </c>
      <c r="I198" s="7" t="str">
        <f t="shared" si="41"/>
        <v/>
      </c>
      <c r="J198" s="7">
        <f t="shared" si="41"/>
        <v>59.4</v>
      </c>
      <c r="K198" s="7">
        <f t="shared" si="41"/>
        <v>1678.32</v>
      </c>
      <c r="L198" s="7">
        <f t="shared" si="41"/>
        <v>63.719999999999992</v>
      </c>
      <c r="M198" s="7">
        <f t="shared" si="41"/>
        <v>586.29999999999995</v>
      </c>
      <c r="N198" s="7">
        <f t="shared" si="41"/>
        <v>161.58600000000001</v>
      </c>
      <c r="O198" s="7">
        <f t="shared" si="41"/>
        <v>257.04000000000002</v>
      </c>
      <c r="P198" s="7">
        <f t="shared" si="41"/>
        <v>275.42159999999996</v>
      </c>
      <c r="Q198" s="7">
        <f t="shared" si="41"/>
        <v>4895.2299999999996</v>
      </c>
      <c r="R198" s="7">
        <f t="shared" si="41"/>
        <v>7269.21</v>
      </c>
      <c r="S198" s="7">
        <f t="shared" si="41"/>
        <v>434.5</v>
      </c>
      <c r="T198" s="7">
        <f t="shared" si="41"/>
        <v>0</v>
      </c>
      <c r="U198" s="7" t="str">
        <f t="shared" si="41"/>
        <v/>
      </c>
      <c r="V198" s="7">
        <f t="shared" si="41"/>
        <v>2248.86</v>
      </c>
      <c r="W198" s="7">
        <f t="shared" si="41"/>
        <v>0</v>
      </c>
      <c r="X198" s="7">
        <f t="shared" si="41"/>
        <v>201348.9</v>
      </c>
      <c r="Y198" s="7">
        <f t="shared" si="41"/>
        <v>119.9</v>
      </c>
      <c r="Z198" s="7">
        <f t="shared" si="41"/>
        <v>46042.7</v>
      </c>
      <c r="AA198" s="7">
        <f t="shared" si="35"/>
        <v>4418.9569160997735</v>
      </c>
      <c r="AB198" s="7">
        <f t="shared" si="33"/>
        <v>334830.66251609981</v>
      </c>
      <c r="AD198" s="7">
        <f>2205*AB198/area!H44/2.47</f>
        <v>34.292380174529256</v>
      </c>
    </row>
    <row r="199" spans="1:30" x14ac:dyDescent="0.2">
      <c r="A199">
        <f t="shared" si="31"/>
        <v>2006</v>
      </c>
      <c r="B199" s="7">
        <f t="shared" si="41"/>
        <v>29510.82</v>
      </c>
      <c r="C199" s="7">
        <f t="shared" si="41"/>
        <v>912</v>
      </c>
      <c r="D199" s="7">
        <f t="shared" si="41"/>
        <v>0</v>
      </c>
      <c r="E199" s="7">
        <f t="shared" si="41"/>
        <v>0</v>
      </c>
      <c r="F199" s="7">
        <f t="shared" si="41"/>
        <v>27122.831999999995</v>
      </c>
      <c r="G199" s="7" t="str">
        <f t="shared" si="41"/>
        <v/>
      </c>
      <c r="H199" s="7">
        <f t="shared" si="41"/>
        <v>273</v>
      </c>
      <c r="I199" s="7" t="str">
        <f t="shared" si="41"/>
        <v/>
      </c>
      <c r="J199" s="7">
        <f t="shared" si="41"/>
        <v>44.55</v>
      </c>
      <c r="K199" s="7">
        <f t="shared" si="41"/>
        <v>3524.25</v>
      </c>
      <c r="L199" s="7">
        <f t="shared" si="41"/>
        <v>61.171199999999992</v>
      </c>
      <c r="M199" s="7">
        <f t="shared" si="41"/>
        <v>399.3</v>
      </c>
      <c r="N199" s="7">
        <f t="shared" si="41"/>
        <v>0</v>
      </c>
      <c r="O199" s="7">
        <f t="shared" si="41"/>
        <v>415.17000000000007</v>
      </c>
      <c r="P199" s="7">
        <f t="shared" si="41"/>
        <v>226.71360000000001</v>
      </c>
      <c r="Q199" s="7">
        <f t="shared" si="41"/>
        <v>4167.17</v>
      </c>
      <c r="R199" s="7">
        <f t="shared" si="41"/>
        <v>6505.2071999999998</v>
      </c>
      <c r="S199" s="7">
        <f t="shared" si="41"/>
        <v>314.60000000000002</v>
      </c>
      <c r="T199" s="7">
        <f t="shared" si="41"/>
        <v>0</v>
      </c>
      <c r="U199" s="7" t="str">
        <f t="shared" si="41"/>
        <v/>
      </c>
      <c r="V199" s="7">
        <f t="shared" si="41"/>
        <v>3222.33</v>
      </c>
      <c r="W199" s="7">
        <f t="shared" si="41"/>
        <v>0</v>
      </c>
      <c r="X199" s="7">
        <f t="shared" si="41"/>
        <v>187266</v>
      </c>
      <c r="Y199" s="7">
        <f t="shared" si="41"/>
        <v>82.5</v>
      </c>
      <c r="Z199" s="7">
        <f t="shared" si="41"/>
        <v>41268.699999999997</v>
      </c>
      <c r="AA199" s="7">
        <f t="shared" si="35"/>
        <v>4563.8775510204077</v>
      </c>
      <c r="AB199" s="7">
        <f t="shared" si="33"/>
        <v>309880.19155102043</v>
      </c>
      <c r="AD199" s="7">
        <f>2205*AB199/area!H45/2.47</f>
        <v>31.840368715798789</v>
      </c>
    </row>
    <row r="200" spans="1:30" x14ac:dyDescent="0.2">
      <c r="A200">
        <f t="shared" si="31"/>
        <v>2007</v>
      </c>
      <c r="B200" s="7">
        <f t="shared" si="41"/>
        <v>34265.81</v>
      </c>
      <c r="C200" s="7">
        <f t="shared" si="41"/>
        <v>816</v>
      </c>
      <c r="D200" s="7">
        <f t="shared" si="41"/>
        <v>0</v>
      </c>
      <c r="E200" s="7">
        <f t="shared" si="41"/>
        <v>0</v>
      </c>
      <c r="F200" s="7">
        <f t="shared" si="41"/>
        <v>26943.047999999995</v>
      </c>
      <c r="G200" s="7" t="str">
        <f t="shared" si="41"/>
        <v/>
      </c>
      <c r="H200" s="7">
        <f t="shared" si="41"/>
        <v>280.35000000000002</v>
      </c>
      <c r="I200" s="7" t="str">
        <f t="shared" si="41"/>
        <v/>
      </c>
      <c r="J200" s="7">
        <f t="shared" si="41"/>
        <v>103.05</v>
      </c>
      <c r="K200" s="7">
        <f t="shared" si="41"/>
        <v>3725.9</v>
      </c>
      <c r="L200" s="7">
        <f t="shared" si="41"/>
        <v>0</v>
      </c>
      <c r="M200" s="7">
        <f t="shared" si="41"/>
        <v>179.3</v>
      </c>
      <c r="N200" s="7">
        <f t="shared" si="41"/>
        <v>0</v>
      </c>
      <c r="O200" s="7">
        <f t="shared" si="41"/>
        <v>151.83000000000004</v>
      </c>
      <c r="P200" s="7">
        <f t="shared" si="41"/>
        <v>261.25200000000001</v>
      </c>
      <c r="Q200" s="7">
        <f t="shared" si="41"/>
        <v>3701.66</v>
      </c>
      <c r="R200" s="7">
        <f t="shared" si="41"/>
        <v>6209.73</v>
      </c>
      <c r="S200" s="7">
        <f t="shared" si="41"/>
        <v>202.4</v>
      </c>
      <c r="T200" s="7">
        <f t="shared" si="41"/>
        <v>0</v>
      </c>
      <c r="U200" s="7" t="str">
        <f t="shared" si="41"/>
        <v/>
      </c>
      <c r="V200" s="7">
        <f t="shared" si="41"/>
        <v>2819.4</v>
      </c>
      <c r="W200" s="7">
        <f t="shared" si="41"/>
        <v>0</v>
      </c>
      <c r="X200" s="7">
        <f t="shared" si="41"/>
        <v>208651.4</v>
      </c>
      <c r="Y200" s="7">
        <f t="shared" si="41"/>
        <v>151.80000000000001</v>
      </c>
      <c r="Z200" s="7">
        <f t="shared" si="41"/>
        <v>33418.550000000003</v>
      </c>
      <c r="AA200" s="7">
        <f t="shared" si="35"/>
        <v>4661.1564625850342</v>
      </c>
      <c r="AB200" s="7">
        <f t="shared" si="33"/>
        <v>326542.63646258501</v>
      </c>
      <c r="AD200" s="7">
        <f>2205*AB200/area!H46/2.47</f>
        <v>32.673472354363</v>
      </c>
    </row>
    <row r="201" spans="1:30" x14ac:dyDescent="0.2">
      <c r="A201">
        <f t="shared" si="31"/>
        <v>2008</v>
      </c>
      <c r="B201" s="7">
        <f t="shared" si="41"/>
        <v>36498.25</v>
      </c>
      <c r="C201" s="7">
        <f t="shared" si="41"/>
        <v>523.5</v>
      </c>
      <c r="D201" s="7">
        <f t="shared" si="41"/>
        <v>0</v>
      </c>
      <c r="E201" s="7">
        <f t="shared" si="41"/>
        <v>0</v>
      </c>
      <c r="F201" s="7">
        <f t="shared" si="41"/>
        <v>34235.783999999992</v>
      </c>
      <c r="G201" s="7" t="str">
        <f t="shared" si="41"/>
        <v/>
      </c>
      <c r="H201" s="7">
        <f t="shared" si="41"/>
        <v>0</v>
      </c>
      <c r="I201" s="7" t="str">
        <f t="shared" si="41"/>
        <v/>
      </c>
      <c r="J201" s="7">
        <f t="shared" si="41"/>
        <v>160.19999999999999</v>
      </c>
      <c r="K201" s="7">
        <f t="shared" si="41"/>
        <v>2114.5500000000002</v>
      </c>
      <c r="L201" s="7">
        <f t="shared" si="41"/>
        <v>0</v>
      </c>
      <c r="M201" s="7">
        <f t="shared" si="41"/>
        <v>363</v>
      </c>
      <c r="N201" s="7">
        <f t="shared" si="41"/>
        <v>0</v>
      </c>
      <c r="O201" s="7">
        <f t="shared" si="41"/>
        <v>192.78000000000003</v>
      </c>
      <c r="P201" s="7">
        <f t="shared" si="41"/>
        <v>329.44319999999999</v>
      </c>
      <c r="Q201" s="7">
        <f t="shared" si="41"/>
        <v>3193.67</v>
      </c>
      <c r="R201" s="7">
        <f t="shared" si="41"/>
        <v>8610.0408000000007</v>
      </c>
      <c r="S201" s="7">
        <f t="shared" si="41"/>
        <v>314.60000000000002</v>
      </c>
      <c r="T201" s="7">
        <f t="shared" si="41"/>
        <v>0</v>
      </c>
      <c r="U201" s="7" t="str">
        <f t="shared" si="41"/>
        <v/>
      </c>
      <c r="V201" s="7">
        <f t="shared" si="41"/>
        <v>1275.3900000000001</v>
      </c>
      <c r="W201" s="7">
        <f t="shared" si="41"/>
        <v>0</v>
      </c>
      <c r="X201" s="7">
        <f t="shared" si="41"/>
        <v>203018.7</v>
      </c>
      <c r="Y201" s="7">
        <f t="shared" si="41"/>
        <v>106.7</v>
      </c>
      <c r="Z201" s="7">
        <f t="shared" si="41"/>
        <v>48049.1</v>
      </c>
      <c r="AA201" s="7">
        <f t="shared" si="35"/>
        <v>4358.0952380952385</v>
      </c>
      <c r="AB201" s="7">
        <f t="shared" si="33"/>
        <v>343343.80323809525</v>
      </c>
      <c r="AD201" s="7">
        <f>2205*AB201/area!H47/2.47</f>
        <v>33.486561402681168</v>
      </c>
    </row>
    <row r="202" spans="1:30" x14ac:dyDescent="0.2">
      <c r="A202">
        <f t="shared" si="31"/>
        <v>2009</v>
      </c>
      <c r="B202" s="7">
        <f t="shared" si="41"/>
        <v>25732.69</v>
      </c>
      <c r="C202" s="7">
        <f t="shared" si="41"/>
        <v>826.5</v>
      </c>
      <c r="D202" s="7">
        <f t="shared" si="41"/>
        <v>0</v>
      </c>
      <c r="E202" s="7">
        <f t="shared" si="41"/>
        <v>0</v>
      </c>
      <c r="F202" s="7">
        <f t="shared" si="41"/>
        <v>28739.303999999996</v>
      </c>
      <c r="G202" s="7" t="str">
        <f t="shared" si="41"/>
        <v/>
      </c>
      <c r="H202" s="7">
        <f t="shared" si="41"/>
        <v>190.05</v>
      </c>
      <c r="I202" s="7" t="str">
        <f t="shared" si="41"/>
        <v/>
      </c>
      <c r="J202" s="7">
        <f t="shared" si="41"/>
        <v>194.4</v>
      </c>
      <c r="K202" s="7">
        <f t="shared" si="41"/>
        <v>4078.14</v>
      </c>
      <c r="L202" s="7">
        <f t="shared" si="41"/>
        <v>0</v>
      </c>
      <c r="M202" s="7">
        <f t="shared" si="41"/>
        <v>312.39999999999998</v>
      </c>
      <c r="N202" s="7">
        <f t="shared" si="41"/>
        <v>382.76400000000001</v>
      </c>
      <c r="O202" s="7">
        <f t="shared" si="41"/>
        <v>144.90000000000003</v>
      </c>
      <c r="P202" s="7">
        <f t="shared" si="41"/>
        <v>422.43119999999999</v>
      </c>
      <c r="Q202" s="7">
        <f t="shared" si="41"/>
        <v>1819.56</v>
      </c>
      <c r="R202" s="7">
        <f t="shared" si="41"/>
        <v>7848.3924000000006</v>
      </c>
      <c r="S202" s="7">
        <f t="shared" si="41"/>
        <v>209.55</v>
      </c>
      <c r="T202" s="7">
        <f t="shared" si="41"/>
        <v>0</v>
      </c>
      <c r="U202" s="7" t="str">
        <f t="shared" si="41"/>
        <v/>
      </c>
      <c r="V202" s="7">
        <f t="shared" si="41"/>
        <v>2433.4899999999998</v>
      </c>
      <c r="W202" s="7">
        <f t="shared" si="41"/>
        <v>0</v>
      </c>
      <c r="X202" s="7">
        <f t="shared" si="41"/>
        <v>113507.3</v>
      </c>
      <c r="Y202" s="7">
        <f t="shared" si="41"/>
        <v>69.849999999999994</v>
      </c>
      <c r="Z202" s="7">
        <f t="shared" si="41"/>
        <v>40923.85</v>
      </c>
      <c r="AA202" s="7">
        <f t="shared" si="35"/>
        <v>3991.6780045351475</v>
      </c>
      <c r="AB202" s="7">
        <f t="shared" si="33"/>
        <v>231827.24960453517</v>
      </c>
      <c r="AD202" s="7">
        <f>2205*AB202/area!H48/2.47</f>
        <v>24.65860820929727</v>
      </c>
    </row>
    <row r="203" spans="1:30" x14ac:dyDescent="0.2">
      <c r="A203">
        <v>2010</v>
      </c>
      <c r="B203" s="7">
        <f t="shared" si="41"/>
        <v>30342.29</v>
      </c>
      <c r="C203" s="7">
        <f t="shared" si="41"/>
        <v>472.5</v>
      </c>
      <c r="D203" s="7">
        <f t="shared" si="41"/>
        <v>0</v>
      </c>
      <c r="E203" s="7">
        <f t="shared" si="41"/>
        <v>0</v>
      </c>
      <c r="F203" s="7">
        <f t="shared" si="41"/>
        <v>37540.799999999996</v>
      </c>
      <c r="G203" s="7" t="str">
        <f t="shared" si="41"/>
        <v/>
      </c>
      <c r="H203" s="7">
        <f t="shared" si="41"/>
        <v>0</v>
      </c>
      <c r="I203" s="7" t="str">
        <f t="shared" si="41"/>
        <v/>
      </c>
      <c r="J203" s="7">
        <f t="shared" si="41"/>
        <v>0</v>
      </c>
      <c r="K203" s="7">
        <f t="shared" si="41"/>
        <v>2517.48</v>
      </c>
      <c r="L203" s="7">
        <f t="shared" si="41"/>
        <v>0</v>
      </c>
      <c r="M203" s="7">
        <f t="shared" si="41"/>
        <v>335.5</v>
      </c>
      <c r="N203" s="7">
        <f t="shared" si="41"/>
        <v>939.72000000000014</v>
      </c>
      <c r="O203" s="7">
        <f t="shared" si="41"/>
        <v>154.35000000000002</v>
      </c>
      <c r="P203" s="7">
        <f t="shared" si="41"/>
        <v>422.43119999999999</v>
      </c>
      <c r="Q203" s="7">
        <f t="shared" si="41"/>
        <v>3821.43</v>
      </c>
      <c r="R203" s="7">
        <f t="shared" si="41"/>
        <v>11565.99</v>
      </c>
      <c r="S203" s="7">
        <f t="shared" si="41"/>
        <v>279.39999999999998</v>
      </c>
      <c r="T203" s="7">
        <f t="shared" si="41"/>
        <v>0</v>
      </c>
      <c r="U203" s="7" t="str">
        <f t="shared" si="41"/>
        <v/>
      </c>
      <c r="V203" s="7">
        <f t="shared" si="41"/>
        <v>1879.6</v>
      </c>
      <c r="W203" s="7">
        <f t="shared" si="41"/>
        <v>0</v>
      </c>
      <c r="X203" s="7">
        <f t="shared" si="41"/>
        <v>189142.8</v>
      </c>
      <c r="Y203" s="7">
        <f t="shared" si="41"/>
        <v>209.55</v>
      </c>
      <c r="Z203" s="7">
        <f t="shared" si="41"/>
        <v>45107.15</v>
      </c>
      <c r="AA203" s="7">
        <f t="shared" si="35"/>
        <v>3524.4897959183668</v>
      </c>
      <c r="AB203" s="7">
        <f t="shared" si="33"/>
        <v>328255.48099591833</v>
      </c>
      <c r="AD203" s="7">
        <f>2205*AB203/area!H49/2.47</f>
        <v>32.970748301389655</v>
      </c>
    </row>
    <row r="204" spans="1:30" x14ac:dyDescent="0.2">
      <c r="A204">
        <v>2011</v>
      </c>
      <c r="B204" s="7">
        <f t="shared" si="41"/>
        <v>31275.599999999999</v>
      </c>
      <c r="C204" s="7">
        <f t="shared" si="41"/>
        <v>660</v>
      </c>
      <c r="D204" s="7">
        <f t="shared" si="41"/>
        <v>0</v>
      </c>
      <c r="E204" s="7">
        <f t="shared" si="41"/>
        <v>0</v>
      </c>
      <c r="F204" s="7">
        <f t="shared" si="41"/>
        <v>42355.367999999995</v>
      </c>
      <c r="G204" s="7" t="str">
        <f t="shared" si="41"/>
        <v/>
      </c>
      <c r="H204" s="7">
        <f t="shared" si="41"/>
        <v>109.2</v>
      </c>
      <c r="I204" s="7" t="str">
        <f t="shared" si="41"/>
        <v/>
      </c>
      <c r="J204" s="7">
        <f t="shared" si="41"/>
        <v>160.19999999999999</v>
      </c>
      <c r="K204" s="7">
        <f t="shared" si="41"/>
        <v>5135.6000000000004</v>
      </c>
      <c r="L204" s="7">
        <f t="shared" si="41"/>
        <v>0</v>
      </c>
      <c r="M204" s="7">
        <f t="shared" si="41"/>
        <v>601.70000000000005</v>
      </c>
      <c r="N204" s="7">
        <f t="shared" si="41"/>
        <v>870.96000000000015</v>
      </c>
      <c r="O204" s="7">
        <f t="shared" si="41"/>
        <v>501.48000000000008</v>
      </c>
      <c r="P204" s="7">
        <f t="shared" si="41"/>
        <v>237.3408</v>
      </c>
      <c r="Q204" s="7">
        <f t="shared" si="41"/>
        <v>4358.33</v>
      </c>
      <c r="R204" s="7">
        <f t="shared" si="41"/>
        <v>9483.5232000000015</v>
      </c>
      <c r="S204" s="7">
        <f t="shared" si="41"/>
        <v>297</v>
      </c>
      <c r="T204" s="7">
        <f t="shared" si="41"/>
        <v>0</v>
      </c>
      <c r="U204" s="7" t="str">
        <f t="shared" si="41"/>
        <v/>
      </c>
      <c r="V204" s="7">
        <f t="shared" si="41"/>
        <v>2601.4699999999998</v>
      </c>
      <c r="W204" s="7">
        <f t="shared" si="41"/>
        <v>0</v>
      </c>
      <c r="X204" s="7">
        <f t="shared" si="41"/>
        <v>182571.7</v>
      </c>
      <c r="Y204" s="7">
        <f t="shared" si="41"/>
        <v>118.8</v>
      </c>
      <c r="Z204" s="7">
        <f t="shared" si="41"/>
        <v>48617.8</v>
      </c>
      <c r="AA204" s="7">
        <f t="shared" si="35"/>
        <v>4098.9342403628116</v>
      </c>
      <c r="AB204" s="7">
        <f t="shared" si="33"/>
        <v>334055.00624036283</v>
      </c>
      <c r="AD204" s="7">
        <f>2205*AB204/area!H50/2.47</f>
        <v>32.902952823176243</v>
      </c>
    </row>
    <row r="205" spans="1:30" x14ac:dyDescent="0.2">
      <c r="A205">
        <v>2012</v>
      </c>
      <c r="B205" s="7">
        <f t="shared" si="41"/>
        <v>29904.11</v>
      </c>
      <c r="C205" s="7">
        <f t="shared" si="41"/>
        <v>670.5</v>
      </c>
      <c r="D205" s="7">
        <f t="shared" si="41"/>
        <v>0</v>
      </c>
      <c r="E205" s="7">
        <f t="shared" si="41"/>
        <v>0</v>
      </c>
      <c r="F205" s="7">
        <f t="shared" si="41"/>
        <v>40369.823999999993</v>
      </c>
      <c r="G205" s="7" t="str">
        <f t="shared" si="41"/>
        <v/>
      </c>
      <c r="H205" s="7">
        <f t="shared" si="41"/>
        <v>170.1</v>
      </c>
      <c r="I205" s="7" t="str">
        <f t="shared" si="41"/>
        <v/>
      </c>
      <c r="J205" s="7">
        <f t="shared" si="41"/>
        <v>160.19999999999999</v>
      </c>
      <c r="K205" s="7">
        <f t="shared" si="41"/>
        <v>2903.39</v>
      </c>
      <c r="L205" s="7">
        <f t="shared" si="41"/>
        <v>0</v>
      </c>
      <c r="M205" s="7">
        <f t="shared" si="41"/>
        <v>460.9</v>
      </c>
      <c r="N205" s="7">
        <f t="shared" si="41"/>
        <v>780.42600000000004</v>
      </c>
      <c r="O205" s="7">
        <f t="shared" si="41"/>
        <v>66.15000000000002</v>
      </c>
      <c r="P205" s="7">
        <f t="shared" si="41"/>
        <v>317.93040000000002</v>
      </c>
      <c r="Q205" s="7">
        <f t="shared" si="41"/>
        <v>3057.38</v>
      </c>
      <c r="R205" s="7">
        <f t="shared" si="41"/>
        <v>14225.284800000001</v>
      </c>
      <c r="S205" s="7">
        <f t="shared" si="41"/>
        <v>188.65</v>
      </c>
      <c r="T205" s="7">
        <f t="shared" si="41"/>
        <v>0</v>
      </c>
      <c r="U205" s="7" t="str">
        <f t="shared" si="41"/>
        <v/>
      </c>
      <c r="V205" s="7">
        <f t="shared" si="41"/>
        <v>2215.19</v>
      </c>
      <c r="W205" s="7">
        <f t="shared" si="41"/>
        <v>0</v>
      </c>
      <c r="X205" s="7">
        <f t="shared" si="41"/>
        <v>177355.3</v>
      </c>
      <c r="Y205" s="7">
        <f t="shared" si="41"/>
        <v>105.05</v>
      </c>
      <c r="Z205" s="7">
        <f t="shared" si="41"/>
        <v>46028.4</v>
      </c>
      <c r="AA205" s="7">
        <f t="shared" si="35"/>
        <v>4663.1519274376415</v>
      </c>
      <c r="AB205" s="7">
        <f t="shared" si="33"/>
        <v>323641.93712743762</v>
      </c>
      <c r="AD205" s="7">
        <f>2205*AB205/area!H51/2.47</f>
        <v>31.088194808168467</v>
      </c>
    </row>
    <row r="206" spans="1:30" x14ac:dyDescent="0.2">
      <c r="A206">
        <v>2013</v>
      </c>
      <c r="B206" s="7">
        <f t="shared" si="41"/>
        <v>37154.18</v>
      </c>
      <c r="C206" s="7">
        <f t="shared" si="41"/>
        <v>721.5</v>
      </c>
      <c r="D206" s="7">
        <f t="shared" si="41"/>
        <v>0</v>
      </c>
      <c r="E206" s="7">
        <f t="shared" si="41"/>
        <v>0</v>
      </c>
      <c r="F206" s="7">
        <f t="shared" si="41"/>
        <v>47510.495999999992</v>
      </c>
      <c r="G206" s="7" t="str">
        <f t="shared" ref="G206:Z206" si="42">IF(ISNUMBER(G52),G$159*G52/1000,"")</f>
        <v/>
      </c>
      <c r="H206" s="7">
        <f t="shared" si="42"/>
        <v>0</v>
      </c>
      <c r="I206" s="7" t="str">
        <f t="shared" si="42"/>
        <v/>
      </c>
      <c r="J206" s="7">
        <f t="shared" si="42"/>
        <v>297</v>
      </c>
      <c r="K206" s="7">
        <f t="shared" si="42"/>
        <v>4363.41</v>
      </c>
      <c r="L206" s="7">
        <f t="shared" si="42"/>
        <v>0</v>
      </c>
      <c r="M206" s="7">
        <f t="shared" si="42"/>
        <v>810.7</v>
      </c>
      <c r="N206" s="7">
        <f t="shared" si="42"/>
        <v>891.58800000000008</v>
      </c>
      <c r="O206" s="7">
        <f t="shared" si="42"/>
        <v>83.79000000000002</v>
      </c>
      <c r="P206" s="7">
        <f t="shared" si="42"/>
        <v>329.44319999999999</v>
      </c>
      <c r="Q206" s="7">
        <f t="shared" si="42"/>
        <v>3548.85</v>
      </c>
      <c r="R206" s="7">
        <f t="shared" si="42"/>
        <v>15554.3436</v>
      </c>
      <c r="S206" s="7">
        <f t="shared" si="42"/>
        <v>199.65</v>
      </c>
      <c r="T206" s="7">
        <f t="shared" si="42"/>
        <v>0</v>
      </c>
      <c r="U206" s="7" t="str">
        <f t="shared" si="42"/>
        <v/>
      </c>
      <c r="V206" s="7">
        <f t="shared" si="42"/>
        <v>2215.19</v>
      </c>
      <c r="W206" s="7">
        <f t="shared" si="42"/>
        <v>0</v>
      </c>
      <c r="X206" s="7">
        <f t="shared" si="42"/>
        <v>174537.8</v>
      </c>
      <c r="Y206" s="7">
        <f t="shared" si="42"/>
        <v>92.95</v>
      </c>
      <c r="Z206" s="7">
        <f t="shared" si="42"/>
        <v>62159.9</v>
      </c>
      <c r="AA206" s="7">
        <f t="shared" si="35"/>
        <v>4548.1632653061224</v>
      </c>
      <c r="AB206" s="7">
        <f t="shared" si="33"/>
        <v>355018.95406530611</v>
      </c>
      <c r="AD206" s="7">
        <f>2205*AB206/area!H52/2.47</f>
        <v>34.175226553971861</v>
      </c>
    </row>
    <row r="207" spans="1:30" x14ac:dyDescent="0.2">
      <c r="B207" s="7"/>
      <c r="C207" s="7"/>
      <c r="D207" s="7"/>
      <c r="E207" s="7"/>
      <c r="F207" s="7"/>
      <c r="G207" s="7"/>
      <c r="H207" s="7"/>
      <c r="I207" s="7"/>
      <c r="J207" s="7"/>
      <c r="K207" s="7"/>
      <c r="L207" s="7"/>
      <c r="M207" s="7"/>
      <c r="N207" s="7"/>
      <c r="O207" s="7"/>
      <c r="P207" s="7"/>
      <c r="Q207" s="7"/>
    </row>
  </sheetData>
  <sortState ref="AJ5:AJ30">
    <sortCondition ref="AJ5"/>
  </sortState>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7"/>
  <sheetViews>
    <sheetView zoomScale="60" zoomScaleNormal="60" workbookViewId="0">
      <pane xSplit="1" ySplit="4" topLeftCell="B32" activePane="bottomRight" state="frozen"/>
      <selection pane="topRight" activeCell="B1" sqref="B1"/>
      <selection pane="bottomLeft" activeCell="A4" sqref="A4"/>
      <selection pane="bottomRight" activeCell="A4" sqref="A4"/>
    </sheetView>
  </sheetViews>
  <sheetFormatPr defaultRowHeight="12.75" x14ac:dyDescent="0.2"/>
  <cols>
    <col min="1" max="1" width="12.85546875" customWidth="1"/>
    <col min="2" max="2" width="11.140625" customWidth="1"/>
    <col min="6" max="6" width="11.7109375" customWidth="1"/>
    <col min="16" max="16" width="9" bestFit="1" customWidth="1"/>
    <col min="18" max="18" width="9.140625" style="22"/>
    <col min="19" max="19" width="8.28515625" style="22" customWidth="1"/>
    <col min="24" max="24" width="17.42578125" customWidth="1"/>
    <col min="26" max="27" width="14.85546875" customWidth="1"/>
  </cols>
  <sheetData>
    <row r="1" spans="1:34" ht="25.5" x14ac:dyDescent="0.35">
      <c r="A1" s="9" t="s">
        <v>149</v>
      </c>
      <c r="V1" s="40"/>
      <c r="AB1" s="41" t="s">
        <v>50</v>
      </c>
      <c r="AC1" s="41" t="s">
        <v>51</v>
      </c>
      <c r="AD1" s="41" t="s">
        <v>52</v>
      </c>
      <c r="AE1" s="41" t="s">
        <v>53</v>
      </c>
    </row>
    <row r="2" spans="1:34" x14ac:dyDescent="0.2">
      <c r="B2" t="str">
        <f>Coefficients!C13</f>
        <v>Barley</v>
      </c>
      <c r="C2" t="str">
        <f>Coefficients!D13</f>
        <v>Beans, all dry</v>
      </c>
      <c r="D2" t="str">
        <f>Coefficients!E13</f>
        <v>Buckwheat</v>
      </c>
      <c r="E2" t="str">
        <f>Coefficients!F13</f>
        <v>Canary seed</v>
      </c>
      <c r="F2" t="str">
        <f>Coefficients!G13</f>
        <v>Canola</v>
      </c>
      <c r="G2" t="str">
        <f>Coefficients!H13</f>
        <v>Caraway seed</v>
      </c>
      <c r="H2" t="str">
        <f>Coefficients!I13</f>
        <v>Chick peas</v>
      </c>
      <c r="I2" t="str">
        <f>Coefficients!J13</f>
        <v>Coriander</v>
      </c>
      <c r="J2" t="str">
        <f>Coefficients!K13</f>
        <v>Corn for grain</v>
      </c>
      <c r="K2" t="str">
        <f>Coefficients!L13</f>
        <v>Corn, fodder</v>
      </c>
      <c r="L2" t="str">
        <f>Coefficients!M13</f>
        <v>Fababean</v>
      </c>
      <c r="M2" t="str">
        <f>Coefficients!N13</f>
        <v>Flaxseed</v>
      </c>
      <c r="N2" t="str">
        <f>Coefficients!O13</f>
        <v>Lentils</v>
      </c>
      <c r="O2" t="str">
        <f>Coefficients!P13</f>
        <v>Mixed grains</v>
      </c>
      <c r="P2" t="str">
        <f>Coefficients!Q13</f>
        <v>Mustard</v>
      </c>
      <c r="Q2" t="str">
        <f>Coefficients!R13</f>
        <v>Oats</v>
      </c>
      <c r="R2" t="str">
        <f>Coefficients!S13</f>
        <v>Peas, dry</v>
      </c>
      <c r="S2" t="str">
        <f>Coefficients!T13</f>
        <v>Rye, all</v>
      </c>
      <c r="T2" t="str">
        <f>Coefficients!U13</f>
        <v>Safflower</v>
      </c>
      <c r="U2" t="str">
        <f>Coefficients!V13</f>
        <v>Soybeans</v>
      </c>
      <c r="V2" t="str">
        <f>Coefficients!W13</f>
        <v>Sugar beets</v>
      </c>
      <c r="W2" t="str">
        <f>Coefficients!X13</f>
        <v>Sunflower</v>
      </c>
      <c r="X2" t="str">
        <f>Coefficients!Y13</f>
        <v>Tame hay</v>
      </c>
      <c r="Y2" t="str">
        <f>Coefficients!Z13</f>
        <v>Triticale</v>
      </c>
      <c r="Z2" t="str">
        <f>Coefficients!AA13</f>
        <v>Wheat</v>
      </c>
      <c r="AA2" s="21" t="s">
        <v>161</v>
      </c>
    </row>
    <row r="3" spans="1:34"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G3" s="21" t="s">
        <v>160</v>
      </c>
      <c r="AH3" s="21"/>
    </row>
    <row r="4" spans="1:34" x14ac:dyDescent="0.2">
      <c r="A4" t="s">
        <v>19</v>
      </c>
      <c r="B4" t="str">
        <f>CANSIM!JT6</f>
        <v>Barley</v>
      </c>
      <c r="C4" s="21" t="s">
        <v>28</v>
      </c>
      <c r="D4" t="str">
        <f>CANSIM!JV6</f>
        <v>Buckwheat</v>
      </c>
      <c r="E4" t="str">
        <f>CANSIM!JW6</f>
        <v>Canary seed</v>
      </c>
      <c r="F4" t="str">
        <f>CANSIM!JX6</f>
        <v>Canola</v>
      </c>
      <c r="G4" t="str">
        <f>G2</f>
        <v>Caraway seed</v>
      </c>
      <c r="H4" t="str">
        <f t="shared" ref="H4:I4" si="0">H2</f>
        <v>Chick peas</v>
      </c>
      <c r="I4" t="str">
        <f t="shared" si="0"/>
        <v>Coriander</v>
      </c>
      <c r="J4" t="str">
        <f>CANSIM!JY6</f>
        <v>Corn for grain</v>
      </c>
      <c r="K4" t="str">
        <f>CANSIM!JZ6</f>
        <v>Corn, fodder</v>
      </c>
      <c r="L4" t="str">
        <f>CANSIM!KA6</f>
        <v>Fababeans</v>
      </c>
      <c r="M4" t="str">
        <f>CANSIM!KB6</f>
        <v>Flaxseed</v>
      </c>
      <c r="N4" t="str">
        <f>CANSIM!KC6</f>
        <v>Lentils</v>
      </c>
      <c r="O4" t="str">
        <f>CANSIM!KD6</f>
        <v>Mixed grains</v>
      </c>
      <c r="P4" t="str">
        <f>CANSIM!KE6</f>
        <v>Mustard seed</v>
      </c>
      <c r="Q4" t="str">
        <f>CANSIM!KF6</f>
        <v>Oats</v>
      </c>
      <c r="R4" t="str">
        <f>CANSIM!KG6</f>
        <v>Peas, dry</v>
      </c>
      <c r="S4" t="str">
        <f>CANSIM!KH6</f>
        <v>Rye, all</v>
      </c>
      <c r="T4" t="str">
        <f>CANSIM!KI6</f>
        <v>Safflower</v>
      </c>
      <c r="U4" t="str">
        <f>CANSIM!KJ6</f>
        <v>Soybeans</v>
      </c>
      <c r="V4" t="str">
        <f>CANSIM!KK6</f>
        <v>Sugar beets</v>
      </c>
      <c r="W4" t="str">
        <f>CANSIM!KL6</f>
        <v>Sunflower seed</v>
      </c>
      <c r="X4" t="str">
        <f>CANSIM!KM6</f>
        <v>Tame hay</v>
      </c>
      <c r="Y4" t="str">
        <f>CANSIM!KN6</f>
        <v>Triticale</v>
      </c>
      <c r="Z4" t="str">
        <f>CANSIM!KO6</f>
        <v>Wheat, all</v>
      </c>
      <c r="AA4" s="21" t="s">
        <v>26</v>
      </c>
      <c r="AH4" s="21"/>
    </row>
    <row r="5" spans="1:34" x14ac:dyDescent="0.2">
      <c r="A5">
        <v>1966</v>
      </c>
      <c r="R5"/>
      <c r="S5"/>
      <c r="AG5" t="s">
        <v>10</v>
      </c>
    </row>
    <row r="6" spans="1:34" x14ac:dyDescent="0.2">
      <c r="A6">
        <f t="shared" ref="A6:A51" si="1">A5+1</f>
        <v>1967</v>
      </c>
      <c r="R6"/>
      <c r="S6"/>
      <c r="AG6" t="s">
        <v>28</v>
      </c>
    </row>
    <row r="7" spans="1:34" x14ac:dyDescent="0.2">
      <c r="A7">
        <f t="shared" si="1"/>
        <v>1968</v>
      </c>
      <c r="R7"/>
      <c r="S7"/>
      <c r="AG7" t="s">
        <v>14</v>
      </c>
    </row>
    <row r="8" spans="1:34" x14ac:dyDescent="0.2">
      <c r="A8">
        <f t="shared" si="1"/>
        <v>1969</v>
      </c>
      <c r="R8"/>
      <c r="S8"/>
      <c r="AG8" t="s">
        <v>76</v>
      </c>
    </row>
    <row r="9" spans="1:34" x14ac:dyDescent="0.2">
      <c r="A9">
        <f t="shared" si="1"/>
        <v>1970</v>
      </c>
      <c r="R9"/>
      <c r="S9"/>
      <c r="AG9" t="s">
        <v>24</v>
      </c>
    </row>
    <row r="10" spans="1:34" x14ac:dyDescent="0.2">
      <c r="A10">
        <f t="shared" si="1"/>
        <v>1971</v>
      </c>
      <c r="R10"/>
      <c r="S10"/>
      <c r="AG10" t="s">
        <v>80</v>
      </c>
    </row>
    <row r="11" spans="1:34" x14ac:dyDescent="0.2">
      <c r="A11">
        <f t="shared" si="1"/>
        <v>1972</v>
      </c>
      <c r="R11"/>
      <c r="S11"/>
      <c r="AG11" t="s">
        <v>75</v>
      </c>
    </row>
    <row r="12" spans="1:34" x14ac:dyDescent="0.2">
      <c r="A12">
        <f t="shared" si="1"/>
        <v>1973</v>
      </c>
      <c r="R12"/>
      <c r="S12"/>
      <c r="AG12" t="s">
        <v>127</v>
      </c>
    </row>
    <row r="13" spans="1:34" x14ac:dyDescent="0.2">
      <c r="A13">
        <f t="shared" si="1"/>
        <v>1974</v>
      </c>
      <c r="R13"/>
      <c r="S13"/>
      <c r="AG13" t="s">
        <v>12</v>
      </c>
    </row>
    <row r="14" spans="1:34" x14ac:dyDescent="0.2">
      <c r="A14">
        <f t="shared" si="1"/>
        <v>1975</v>
      </c>
      <c r="R14"/>
      <c r="S14"/>
      <c r="AG14" t="s">
        <v>61</v>
      </c>
    </row>
    <row r="15" spans="1:34" x14ac:dyDescent="0.2">
      <c r="A15">
        <f t="shared" si="1"/>
        <v>1976</v>
      </c>
      <c r="R15"/>
      <c r="S15"/>
      <c r="AG15" t="s">
        <v>78</v>
      </c>
    </row>
    <row r="16" spans="1:34" x14ac:dyDescent="0.2">
      <c r="A16">
        <f t="shared" si="1"/>
        <v>1977</v>
      </c>
      <c r="R16"/>
      <c r="S16"/>
      <c r="AG16" t="s">
        <v>74</v>
      </c>
    </row>
    <row r="17" spans="1:33" x14ac:dyDescent="0.2">
      <c r="A17">
        <f t="shared" si="1"/>
        <v>1978</v>
      </c>
      <c r="R17"/>
      <c r="S17"/>
      <c r="AG17" t="s">
        <v>73</v>
      </c>
    </row>
    <row r="18" spans="1:33" x14ac:dyDescent="0.2">
      <c r="A18">
        <f t="shared" si="1"/>
        <v>1979</v>
      </c>
      <c r="R18"/>
      <c r="S18"/>
      <c r="AG18" t="s">
        <v>11</v>
      </c>
    </row>
    <row r="19" spans="1:33" x14ac:dyDescent="0.2">
      <c r="A19">
        <f t="shared" si="1"/>
        <v>1980</v>
      </c>
      <c r="R19"/>
      <c r="S19"/>
      <c r="AG19" t="s">
        <v>72</v>
      </c>
    </row>
    <row r="20" spans="1:33" x14ac:dyDescent="0.2">
      <c r="A20">
        <f t="shared" si="1"/>
        <v>1981</v>
      </c>
      <c r="R20"/>
      <c r="S20"/>
      <c r="AG20" t="s">
        <v>9</v>
      </c>
    </row>
    <row r="21" spans="1:33" x14ac:dyDescent="0.2">
      <c r="A21">
        <f t="shared" si="1"/>
        <v>1982</v>
      </c>
      <c r="R21"/>
      <c r="S21"/>
      <c r="AG21" t="s">
        <v>71</v>
      </c>
    </row>
    <row r="22" spans="1:33" x14ac:dyDescent="0.2">
      <c r="A22">
        <f t="shared" si="1"/>
        <v>1983</v>
      </c>
      <c r="R22"/>
      <c r="S22"/>
      <c r="AG22" t="s">
        <v>26</v>
      </c>
    </row>
    <row r="23" spans="1:33" x14ac:dyDescent="0.2">
      <c r="A23">
        <f t="shared" si="1"/>
        <v>1984</v>
      </c>
      <c r="R23"/>
      <c r="S23"/>
      <c r="AG23" t="s">
        <v>60</v>
      </c>
    </row>
    <row r="24" spans="1:33" x14ac:dyDescent="0.2">
      <c r="A24">
        <f t="shared" si="1"/>
        <v>1985</v>
      </c>
      <c r="R24"/>
      <c r="S24"/>
      <c r="AG24" t="s">
        <v>77</v>
      </c>
    </row>
    <row r="25" spans="1:33" x14ac:dyDescent="0.2">
      <c r="A25">
        <f t="shared" si="1"/>
        <v>1986</v>
      </c>
      <c r="R25"/>
      <c r="S25"/>
      <c r="AG25" t="s">
        <v>13</v>
      </c>
    </row>
    <row r="26" spans="1:33" x14ac:dyDescent="0.2">
      <c r="A26">
        <f t="shared" si="1"/>
        <v>1987</v>
      </c>
      <c r="R26"/>
      <c r="S26"/>
      <c r="AG26" t="s">
        <v>16</v>
      </c>
    </row>
    <row r="27" spans="1:33" x14ac:dyDescent="0.2">
      <c r="A27">
        <f t="shared" si="1"/>
        <v>1988</v>
      </c>
      <c r="R27"/>
      <c r="S27"/>
      <c r="AG27" t="s">
        <v>70</v>
      </c>
    </row>
    <row r="28" spans="1:33" x14ac:dyDescent="0.2">
      <c r="A28">
        <f t="shared" si="1"/>
        <v>1989</v>
      </c>
      <c r="R28"/>
      <c r="S28"/>
      <c r="AG28" t="s">
        <v>8</v>
      </c>
    </row>
    <row r="29" spans="1:33" x14ac:dyDescent="0.2">
      <c r="A29">
        <f t="shared" si="1"/>
        <v>1990</v>
      </c>
      <c r="R29"/>
      <c r="S29"/>
      <c r="AG29" t="s">
        <v>69</v>
      </c>
    </row>
    <row r="30" spans="1:33" x14ac:dyDescent="0.2">
      <c r="A30">
        <f t="shared" si="1"/>
        <v>1991</v>
      </c>
      <c r="R30"/>
      <c r="S30"/>
      <c r="AG30" t="s">
        <v>59</v>
      </c>
    </row>
    <row r="31" spans="1:33" x14ac:dyDescent="0.2">
      <c r="A31">
        <f t="shared" si="1"/>
        <v>1992</v>
      </c>
      <c r="R31"/>
      <c r="S31"/>
    </row>
    <row r="32" spans="1:33" x14ac:dyDescent="0.2">
      <c r="A32">
        <f t="shared" si="1"/>
        <v>1993</v>
      </c>
      <c r="R32"/>
      <c r="S32"/>
    </row>
    <row r="33" spans="1:19" x14ac:dyDescent="0.2">
      <c r="A33">
        <f t="shared" si="1"/>
        <v>1994</v>
      </c>
      <c r="R33"/>
      <c r="S33"/>
    </row>
    <row r="34" spans="1:19" x14ac:dyDescent="0.2">
      <c r="A34">
        <f t="shared" si="1"/>
        <v>1995</v>
      </c>
      <c r="R34"/>
      <c r="S34"/>
    </row>
    <row r="35" spans="1:19" x14ac:dyDescent="0.2">
      <c r="A35">
        <f t="shared" si="1"/>
        <v>1996</v>
      </c>
      <c r="R35"/>
      <c r="S35"/>
    </row>
    <row r="36" spans="1:19" x14ac:dyDescent="0.2">
      <c r="A36">
        <f t="shared" si="1"/>
        <v>1997</v>
      </c>
      <c r="R36"/>
      <c r="S36"/>
    </row>
    <row r="37" spans="1:19" x14ac:dyDescent="0.2">
      <c r="A37">
        <f t="shared" si="1"/>
        <v>1998</v>
      </c>
      <c r="R37"/>
      <c r="S37"/>
    </row>
    <row r="38" spans="1:19" x14ac:dyDescent="0.2">
      <c r="A38">
        <f t="shared" si="1"/>
        <v>1999</v>
      </c>
      <c r="R38"/>
      <c r="S38"/>
    </row>
    <row r="39" spans="1:19" x14ac:dyDescent="0.2">
      <c r="A39">
        <f t="shared" si="1"/>
        <v>2000</v>
      </c>
      <c r="R39"/>
      <c r="S39"/>
    </row>
    <row r="40" spans="1:19" x14ac:dyDescent="0.2">
      <c r="A40">
        <f t="shared" si="1"/>
        <v>2001</v>
      </c>
      <c r="R40"/>
      <c r="S40"/>
    </row>
    <row r="41" spans="1:19" x14ac:dyDescent="0.2">
      <c r="A41">
        <f t="shared" si="1"/>
        <v>2002</v>
      </c>
      <c r="R41"/>
      <c r="S41"/>
    </row>
    <row r="42" spans="1:19" x14ac:dyDescent="0.2">
      <c r="A42">
        <f t="shared" si="1"/>
        <v>2003</v>
      </c>
      <c r="R42"/>
      <c r="S42"/>
    </row>
    <row r="43" spans="1:19" x14ac:dyDescent="0.2">
      <c r="A43">
        <f t="shared" si="1"/>
        <v>2004</v>
      </c>
      <c r="R43"/>
      <c r="S43"/>
    </row>
    <row r="44" spans="1:19" x14ac:dyDescent="0.2">
      <c r="A44">
        <f t="shared" si="1"/>
        <v>2005</v>
      </c>
      <c r="R44"/>
      <c r="S44"/>
    </row>
    <row r="45" spans="1:19" x14ac:dyDescent="0.2">
      <c r="A45">
        <f t="shared" si="1"/>
        <v>2006</v>
      </c>
      <c r="R45"/>
      <c r="S45"/>
    </row>
    <row r="46" spans="1:19" x14ac:dyDescent="0.2">
      <c r="A46">
        <f t="shared" si="1"/>
        <v>2007</v>
      </c>
      <c r="R46"/>
      <c r="S46"/>
    </row>
    <row r="47" spans="1:19" x14ac:dyDescent="0.2">
      <c r="A47">
        <f t="shared" si="1"/>
        <v>2008</v>
      </c>
      <c r="R47"/>
      <c r="S47"/>
    </row>
    <row r="48" spans="1:19" x14ac:dyDescent="0.2">
      <c r="A48">
        <f t="shared" si="1"/>
        <v>2009</v>
      </c>
      <c r="R48"/>
      <c r="S48"/>
    </row>
    <row r="49" spans="1:31" x14ac:dyDescent="0.2">
      <c r="A49">
        <f t="shared" si="1"/>
        <v>2010</v>
      </c>
      <c r="R49"/>
      <c r="S49"/>
    </row>
    <row r="50" spans="1:31" x14ac:dyDescent="0.2">
      <c r="A50">
        <f t="shared" si="1"/>
        <v>2011</v>
      </c>
      <c r="R50"/>
      <c r="S50"/>
    </row>
    <row r="51" spans="1:31" x14ac:dyDescent="0.2">
      <c r="A51">
        <f t="shared" si="1"/>
        <v>2012</v>
      </c>
      <c r="R51"/>
      <c r="S51"/>
    </row>
    <row r="52" spans="1:31" x14ac:dyDescent="0.2">
      <c r="A52" s="33">
        <v>2013</v>
      </c>
      <c r="R52"/>
      <c r="S52"/>
    </row>
    <row r="53" spans="1:31" x14ac:dyDescent="0.2">
      <c r="A53" s="33"/>
      <c r="B53" s="33"/>
      <c r="C53" s="33"/>
      <c r="D53" s="33"/>
      <c r="E53" s="33"/>
      <c r="F53" s="33"/>
      <c r="G53" s="33"/>
      <c r="H53" s="33"/>
      <c r="I53" s="33"/>
      <c r="J53" s="33"/>
      <c r="K53" s="33"/>
      <c r="L53" s="33"/>
      <c r="M53" s="33"/>
      <c r="N53" s="33"/>
      <c r="O53" s="33"/>
      <c r="P53" s="33"/>
      <c r="Q53" s="33"/>
      <c r="R53" s="33"/>
      <c r="S53" s="33"/>
    </row>
    <row r="54" spans="1:31" ht="25.5" x14ac:dyDescent="0.35">
      <c r="A54" s="9" t="s">
        <v>98</v>
      </c>
    </row>
    <row r="55" spans="1:31" x14ac:dyDescent="0.2">
      <c r="A55" s="15" t="s">
        <v>20</v>
      </c>
      <c r="B55" s="16">
        <f>Coefficients!C14</f>
        <v>21</v>
      </c>
      <c r="C55" s="16">
        <f>Coefficients!D14</f>
        <v>50</v>
      </c>
      <c r="D55" s="16">
        <f>Coefficients!E14</f>
        <v>6.7</v>
      </c>
      <c r="E55" s="16">
        <f>Coefficients!F14</f>
        <v>34.672000000000004</v>
      </c>
      <c r="F55" s="16"/>
      <c r="G55" s="16">
        <f>Coefficients!H14</f>
        <v>31.631999999999998</v>
      </c>
      <c r="H55" s="16">
        <f>Coefficients!I14</f>
        <v>30.880000000000003</v>
      </c>
      <c r="I55" s="16">
        <f>Coefficients!J14</f>
        <v>19.791999999999998</v>
      </c>
      <c r="J55" s="16">
        <f>Coefficients!K14</f>
        <v>12</v>
      </c>
      <c r="K55" s="16">
        <f>Coefficients!L14</f>
        <v>4.9000000000000004</v>
      </c>
      <c r="L55" s="16">
        <f>Coefficients!M14</f>
        <v>41.792000000000002</v>
      </c>
      <c r="M55" s="16">
        <f>Coefficients!N14</f>
        <v>45</v>
      </c>
      <c r="N55" s="16">
        <f>Coefficients!O14</f>
        <v>41.28</v>
      </c>
      <c r="O55" s="16">
        <f>Coefficients!P14</f>
        <v>22.5</v>
      </c>
      <c r="P55" s="16">
        <f>Coefficients!Q14</f>
        <v>41.727999999999994</v>
      </c>
      <c r="Q55" s="16">
        <f>Coefficients!R14</f>
        <v>24</v>
      </c>
      <c r="R55" s="16">
        <f>Coefficients!S14</f>
        <v>39.28</v>
      </c>
      <c r="S55" s="16">
        <f>Coefficients!T14</f>
        <v>25</v>
      </c>
      <c r="T55" s="16">
        <f>Coefficients!U14</f>
        <v>25.888000000000002</v>
      </c>
      <c r="U55" s="16">
        <f>Coefficients!V14</f>
        <v>55</v>
      </c>
      <c r="V55" s="16">
        <f>Coefficients!W14</f>
        <v>1.9</v>
      </c>
      <c r="W55" s="16">
        <f>Coefficients!X14</f>
        <v>27</v>
      </c>
      <c r="X55" s="16">
        <f>Coefficients!Y14</f>
        <v>19.5</v>
      </c>
      <c r="Y55" s="16">
        <f>Coefficients!Z14</f>
        <v>23.5</v>
      </c>
      <c r="Z55" s="16"/>
      <c r="AA55" s="16"/>
    </row>
    <row r="57" spans="1:31" x14ac:dyDescent="0.2">
      <c r="A57" t="s">
        <v>19</v>
      </c>
      <c r="B57" t="str">
        <f>IF(ISTEXT(B4),B4,"")</f>
        <v>Barley</v>
      </c>
      <c r="C57" t="str">
        <f t="shared" ref="C57:Z57" si="2">IF(ISTEXT(C4),C4,"")</f>
        <v>Beans, dry</v>
      </c>
      <c r="D57" t="str">
        <f t="shared" si="2"/>
        <v>Buckwheat</v>
      </c>
      <c r="E57" t="str">
        <f t="shared" si="2"/>
        <v>Canary seed</v>
      </c>
      <c r="F57" t="str">
        <f t="shared" si="2"/>
        <v>Canola</v>
      </c>
      <c r="G57" t="str">
        <f t="shared" si="2"/>
        <v>Caraway seed</v>
      </c>
      <c r="H57" t="str">
        <f t="shared" si="2"/>
        <v>Chick peas</v>
      </c>
      <c r="I57" t="str">
        <f t="shared" si="2"/>
        <v>Coriander</v>
      </c>
      <c r="J57" t="str">
        <f t="shared" si="2"/>
        <v>Corn for grain</v>
      </c>
      <c r="K57" t="str">
        <f t="shared" si="2"/>
        <v>Corn, fodder</v>
      </c>
      <c r="L57" t="str">
        <f t="shared" si="2"/>
        <v>Fababeans</v>
      </c>
      <c r="M57" t="str">
        <f t="shared" si="2"/>
        <v>Flaxseed</v>
      </c>
      <c r="N57" t="str">
        <f t="shared" si="2"/>
        <v>Lentils</v>
      </c>
      <c r="O57" t="str">
        <f t="shared" si="2"/>
        <v>Mixed grains</v>
      </c>
      <c r="P57" t="str">
        <f t="shared" si="2"/>
        <v>Mustard seed</v>
      </c>
      <c r="Q57" t="str">
        <f t="shared" si="2"/>
        <v>Oats</v>
      </c>
      <c r="R57" t="str">
        <f t="shared" si="2"/>
        <v>Peas, dry</v>
      </c>
      <c r="S57" t="str">
        <f t="shared" si="2"/>
        <v>Rye, all</v>
      </c>
      <c r="T57" t="str">
        <f t="shared" si="2"/>
        <v>Safflower</v>
      </c>
      <c r="U57" t="str">
        <f t="shared" si="2"/>
        <v>Soybeans</v>
      </c>
      <c r="V57" t="str">
        <f t="shared" si="2"/>
        <v>Sugar beets</v>
      </c>
      <c r="W57" t="str">
        <f t="shared" si="2"/>
        <v>Sunflower seed</v>
      </c>
      <c r="X57" t="str">
        <f t="shared" si="2"/>
        <v>Tame hay</v>
      </c>
      <c r="Y57" t="str">
        <f t="shared" si="2"/>
        <v>Triticale</v>
      </c>
      <c r="Z57" t="str">
        <f t="shared" si="2"/>
        <v>Wheat, all</v>
      </c>
      <c r="AA57" s="21" t="s">
        <v>26</v>
      </c>
    </row>
    <row r="58" spans="1:31" x14ac:dyDescent="0.2">
      <c r="A58" s="7">
        <f t="shared" ref="A58:A98" si="3">A8</f>
        <v>1969</v>
      </c>
      <c r="B58" s="7">
        <f>SUM(MB!B58,SK!B58,AB!B58)</f>
        <v>158634</v>
      </c>
      <c r="C58" s="7">
        <f>SUM(MB!C58,SK!C58,AB!C58)</f>
        <v>0</v>
      </c>
      <c r="D58" s="7">
        <f>SUM(MB!D58,SK!D58,AB!D58)</f>
        <v>141.70499999999998</v>
      </c>
      <c r="E58" s="7">
        <f>SUM(MB!E58,SK!E58,AB!E58)</f>
        <v>0</v>
      </c>
      <c r="F58" s="7">
        <f>SUM(MB!F58,SK!F58,AB!F58)</f>
        <v>26302.474912670128</v>
      </c>
      <c r="G58" s="7">
        <f>SUM(MB!G58,SK!G58,AB!G58)</f>
        <v>0</v>
      </c>
      <c r="H58" s="7">
        <f>SUM(MB!H58,SK!H58,AB!H58)</f>
        <v>0</v>
      </c>
      <c r="I58" s="7">
        <f>SUM(MB!I58,SK!I58,AB!I58)</f>
        <v>0</v>
      </c>
      <c r="J58" s="7">
        <f>SUM(MB!J58,SK!J58,AB!J58)</f>
        <v>30</v>
      </c>
      <c r="K58" s="7">
        <f>SUM(MB!K58,SK!K58,AB!K58)</f>
        <v>784</v>
      </c>
      <c r="L58" s="7">
        <f>SUM(MB!L58,SK!L58,AB!L58)</f>
        <v>0</v>
      </c>
      <c r="M58" s="7">
        <f>SUM(MB!M58,SK!M58,AB!M58)</f>
        <v>31774.5</v>
      </c>
      <c r="N58" s="7">
        <f>SUM(MB!N58,SK!N58,AB!N58)</f>
        <v>0</v>
      </c>
      <c r="O58" s="7">
        <f>SUM(MB!O58,SK!O58,AB!O58)</f>
        <v>13180.5</v>
      </c>
      <c r="P58" s="7">
        <f>SUM(MB!P58,SK!P58,AB!P58)</f>
        <v>4882.1759999999995</v>
      </c>
      <c r="Q58" s="7">
        <f>SUM(MB!Q58,SK!Q58,AB!Q58)</f>
        <v>99192</v>
      </c>
      <c r="R58" s="7">
        <f>SUM(MB!R58,SK!R58,AB!R58)</f>
        <v>1227.5</v>
      </c>
      <c r="S58" s="7">
        <f>SUM(MB!S58,SK!S58,AB!S58)</f>
        <v>8535</v>
      </c>
      <c r="T58" s="7">
        <f>SUM(MB!T58,SK!T58,AB!T58)</f>
        <v>0</v>
      </c>
      <c r="U58" s="7">
        <f>SUM(MB!U58,SK!U58,AB!U58)</f>
        <v>0</v>
      </c>
      <c r="V58" s="7">
        <f>SUM(MB!V58,SK!V58,AB!V58)</f>
        <v>1585.3600000000001</v>
      </c>
      <c r="W58" s="7">
        <f>SUM(MB!W58,SK!W58,AB!W58)</f>
        <v>415.8</v>
      </c>
      <c r="X58" s="7">
        <f>SUM(MB!X58,SK!X58,AB!X58)</f>
        <v>133926</v>
      </c>
      <c r="Y58" s="7">
        <f>SUM(MB!Y58,SK!Y58,AB!Y58)</f>
        <v>0</v>
      </c>
      <c r="Z58" s="7">
        <f>SUM(MB!Z58,SK!Z58,AB!Z58)</f>
        <v>424540.51896075543</v>
      </c>
      <c r="AA58" s="7">
        <f>SUM(MB!AA58,SK!AA58,AB!AA58)</f>
        <v>1287.6916099773243</v>
      </c>
      <c r="AB58" s="7">
        <f>SUM(B58:AA58)</f>
        <v>906439.22648340277</v>
      </c>
      <c r="AC58" s="7">
        <f>SUM(U58,R58,C58)</f>
        <v>1227.5</v>
      </c>
      <c r="AD58" s="7">
        <f>2205*AB58/SUM(area!F8:H8)/2.47</f>
        <v>39.881841698310161</v>
      </c>
      <c r="AE58" s="7">
        <f>2205*AC58/SUM(area!F8:H8)/2.47</f>
        <v>5.4007990005684188E-2</v>
      </c>
    </row>
    <row r="59" spans="1:31" x14ac:dyDescent="0.2">
      <c r="A59" s="7">
        <f t="shared" si="3"/>
        <v>1970</v>
      </c>
      <c r="B59" s="7">
        <f>SUM(MB!B59,SK!B59,AB!B59)</f>
        <v>174657</v>
      </c>
      <c r="C59" s="7">
        <f>SUM(MB!C59,SK!C59,AB!C59)</f>
        <v>0</v>
      </c>
      <c r="D59" s="7">
        <f>SUM(MB!D59,SK!D59,AB!D59)</f>
        <v>318.91999999999996</v>
      </c>
      <c r="E59" s="7">
        <f>SUM(MB!E59,SK!E59,AB!E59)</f>
        <v>0</v>
      </c>
      <c r="F59" s="7">
        <f>SUM(MB!F59,SK!F59,AB!F59)</f>
        <v>56634.39291144615</v>
      </c>
      <c r="G59" s="7">
        <f>SUM(MB!G59,SK!G59,AB!G59)</f>
        <v>0</v>
      </c>
      <c r="H59" s="7">
        <f>SUM(MB!H59,SK!H59,AB!H59)</f>
        <v>0</v>
      </c>
      <c r="I59" s="7">
        <f>SUM(MB!I59,SK!I59,AB!I59)</f>
        <v>0</v>
      </c>
      <c r="J59" s="7">
        <f>SUM(MB!J59,SK!J59,AB!J59)</f>
        <v>43.2</v>
      </c>
      <c r="K59" s="7">
        <f>SUM(MB!K59,SK!K59,AB!K59)</f>
        <v>588</v>
      </c>
      <c r="L59" s="7">
        <f>SUM(MB!L59,SK!L59,AB!L59)</f>
        <v>0</v>
      </c>
      <c r="M59" s="7">
        <f>SUM(MB!M59,SK!M59,AB!M59)</f>
        <v>54639</v>
      </c>
      <c r="N59" s="7">
        <f>SUM(MB!N59,SK!N59,AB!N59)</f>
        <v>0</v>
      </c>
      <c r="O59" s="7">
        <f>SUM(MB!O59,SK!O59,AB!O59)</f>
        <v>17313.75</v>
      </c>
      <c r="P59" s="7">
        <f>SUM(MB!P59,SK!P59,AB!P59)</f>
        <v>3555.2255999999998</v>
      </c>
      <c r="Q59" s="7">
        <f>SUM(MB!Q59,SK!Q59,AB!Q59)</f>
        <v>102504</v>
      </c>
      <c r="R59" s="7">
        <f>SUM(MB!R59,SK!R59,AB!R59)</f>
        <v>1618.336</v>
      </c>
      <c r="S59" s="7">
        <f>SUM(MB!S59,SK!S59,AB!S59)</f>
        <v>10810</v>
      </c>
      <c r="T59" s="7">
        <f>SUM(MB!T59,SK!T59,AB!T59)</f>
        <v>0</v>
      </c>
      <c r="U59" s="7">
        <f>SUM(MB!U59,SK!U59,AB!U59)</f>
        <v>0</v>
      </c>
      <c r="V59" s="7">
        <f>SUM(MB!V59,SK!V59,AB!V59)</f>
        <v>1274.8999999999999</v>
      </c>
      <c r="W59" s="7">
        <f>SUM(MB!W59,SK!W59,AB!W59)</f>
        <v>679.05</v>
      </c>
      <c r="X59" s="7">
        <f>SUM(MB!X59,SK!X59,AB!X59)</f>
        <v>198666</v>
      </c>
      <c r="Y59" s="7">
        <f>SUM(MB!Y59,SK!Y59,AB!Y59)</f>
        <v>0</v>
      </c>
      <c r="Z59" s="7">
        <f>SUM(MB!Z59,SK!Z59,AB!Z59)</f>
        <v>203719.30194903945</v>
      </c>
      <c r="AA59" s="7">
        <f>SUM(MB!AA59,SK!AA59,AB!AA59)</f>
        <v>1494.7845804988663</v>
      </c>
      <c r="AB59" s="7">
        <f t="shared" ref="AB59:AB102" si="4">SUM(B59:AA59)</f>
        <v>828515.86104098451</v>
      </c>
      <c r="AC59" s="7">
        <f t="shared" ref="AC59:AC102" si="5">SUM(U59,R59,C59)</f>
        <v>1618.336</v>
      </c>
      <c r="AD59" s="7">
        <f>2205*AB59/SUM(area!F9:H9)/2.47</f>
        <v>43.185918768479247</v>
      </c>
      <c r="AE59" s="7">
        <f>2205*AC59/SUM(area!F9:H9)/2.47</f>
        <v>8.4354844997527934E-2</v>
      </c>
    </row>
    <row r="60" spans="1:31" x14ac:dyDescent="0.2">
      <c r="A60" s="7">
        <f t="shared" si="3"/>
        <v>1971</v>
      </c>
      <c r="B60" s="7">
        <f>SUM(MB!B60,SK!B60,AB!B60)</f>
        <v>260631</v>
      </c>
      <c r="C60" s="7">
        <f>SUM(MB!C60,SK!C60,AB!C60)</f>
        <v>0</v>
      </c>
      <c r="D60" s="7">
        <f>SUM(MB!D60,SK!D60,AB!D60)</f>
        <v>281.73500000000001</v>
      </c>
      <c r="E60" s="7">
        <f>SUM(MB!E60,SK!E60,AB!E60)</f>
        <v>0</v>
      </c>
      <c r="F60" s="7">
        <f>SUM(MB!F60,SK!F60,AB!F60)</f>
        <v>74465.983099149453</v>
      </c>
      <c r="G60" s="7">
        <f>SUM(MB!G60,SK!G60,AB!G60)</f>
        <v>0</v>
      </c>
      <c r="H60" s="7">
        <f>SUM(MB!H60,SK!H60,AB!H60)</f>
        <v>0</v>
      </c>
      <c r="I60" s="7">
        <f>SUM(MB!I60,SK!I60,AB!I60)</f>
        <v>0</v>
      </c>
      <c r="J60" s="7">
        <f>SUM(MB!J60,SK!J60,AB!J60)</f>
        <v>134.4</v>
      </c>
      <c r="K60" s="7">
        <f>SUM(MB!K60,SK!K60,AB!K60)</f>
        <v>347.90000000000003</v>
      </c>
      <c r="L60" s="7">
        <f>SUM(MB!L60,SK!L60,AB!L60)</f>
        <v>0</v>
      </c>
      <c r="M60" s="7">
        <f>SUM(MB!M60,SK!M60,AB!M60)</f>
        <v>25492.5</v>
      </c>
      <c r="N60" s="7">
        <f>SUM(MB!N60,SK!N60,AB!N60)</f>
        <v>0</v>
      </c>
      <c r="O60" s="7">
        <f>SUM(MB!O60,SK!O60,AB!O60)</f>
        <v>18693</v>
      </c>
      <c r="P60" s="7">
        <f>SUM(MB!P60,SK!P60,AB!P60)</f>
        <v>3513.4975999999997</v>
      </c>
      <c r="Q60" s="7">
        <f>SUM(MB!Q60,SK!Q60,AB!Q60)</f>
        <v>106608</v>
      </c>
      <c r="R60" s="7">
        <f>SUM(MB!R60,SK!R60,AB!R60)</f>
        <v>1924.72</v>
      </c>
      <c r="S60" s="7">
        <f>SUM(MB!S60,SK!S60,AB!S60)</f>
        <v>13030</v>
      </c>
      <c r="T60" s="7">
        <f>SUM(MB!T60,SK!T60,AB!T60)</f>
        <v>0</v>
      </c>
      <c r="U60" s="7">
        <f>SUM(MB!U60,SK!U60,AB!U60)</f>
        <v>0</v>
      </c>
      <c r="V60" s="7">
        <f>SUM(MB!V60,SK!V60,AB!V60)</f>
        <v>1805.19</v>
      </c>
      <c r="W60" s="7">
        <f>SUM(MB!W60,SK!W60,AB!W60)</f>
        <v>2070.9</v>
      </c>
      <c r="X60" s="7">
        <f>SUM(MB!X60,SK!X60,AB!X60)</f>
        <v>168948</v>
      </c>
      <c r="Y60" s="7">
        <f>SUM(MB!Y60,SK!Y60,AB!Y60)</f>
        <v>0</v>
      </c>
      <c r="Z60" s="7">
        <f>SUM(MB!Z60,SK!Z60,AB!Z60)</f>
        <v>331842.35672715155</v>
      </c>
      <c r="AA60" s="7">
        <f>SUM(MB!AA60,SK!AA60,AB!AA60)</f>
        <v>1223.4013605442178</v>
      </c>
      <c r="AB60" s="7">
        <f t="shared" si="4"/>
        <v>1011012.5837868452</v>
      </c>
      <c r="AC60" s="7">
        <f t="shared" si="5"/>
        <v>1924.72</v>
      </c>
      <c r="AD60" s="7">
        <f>2205*AB60/SUM(area!F10:H10)/2.47</f>
        <v>42.194787827351981</v>
      </c>
      <c r="AE60" s="7">
        <f>2205*AC60/SUM(area!F10:H10)/2.47</f>
        <v>8.0328527388718735E-2</v>
      </c>
    </row>
    <row r="61" spans="1:31" x14ac:dyDescent="0.2">
      <c r="A61" s="7">
        <f t="shared" si="3"/>
        <v>1972</v>
      </c>
      <c r="B61" s="7">
        <f>SUM(MB!B61,SK!B61,AB!B61)</f>
        <v>224973</v>
      </c>
      <c r="C61" s="7">
        <f>SUM(MB!C61,SK!C61,AB!C61)</f>
        <v>0</v>
      </c>
      <c r="D61" s="7">
        <f>SUM(MB!D61,SK!D61,AB!D61)</f>
        <v>177.215</v>
      </c>
      <c r="E61" s="7">
        <f>SUM(MB!E61,SK!E61,AB!E61)</f>
        <v>0</v>
      </c>
      <c r="F61" s="7">
        <f>SUM(MB!F61,SK!F61,AB!F61)</f>
        <v>44993.244598606696</v>
      </c>
      <c r="G61" s="7">
        <f>SUM(MB!G61,SK!G61,AB!G61)</f>
        <v>0</v>
      </c>
      <c r="H61" s="7">
        <f>SUM(MB!H61,SK!H61,AB!H61)</f>
        <v>0</v>
      </c>
      <c r="I61" s="7">
        <f>SUM(MB!I61,SK!I61,AB!I61)</f>
        <v>0</v>
      </c>
      <c r="J61" s="7">
        <f>SUM(MB!J61,SK!J61,AB!J61)</f>
        <v>213.6</v>
      </c>
      <c r="K61" s="7">
        <f>SUM(MB!K61,SK!K61,AB!K61)</f>
        <v>710.5</v>
      </c>
      <c r="L61" s="7">
        <f>SUM(MB!L61,SK!L61,AB!L61)</f>
        <v>0</v>
      </c>
      <c r="M61" s="7">
        <f>SUM(MB!M61,SK!M61,AB!M61)</f>
        <v>20119.5</v>
      </c>
      <c r="N61" s="7">
        <f>SUM(MB!N61,SK!N61,AB!N61)</f>
        <v>0</v>
      </c>
      <c r="O61" s="7">
        <f>SUM(MB!O61,SK!O61,AB!O61)</f>
        <v>19977.75</v>
      </c>
      <c r="P61" s="7">
        <f>SUM(MB!P61,SK!P61,AB!P61)</f>
        <v>2870.8863999999994</v>
      </c>
      <c r="Q61" s="7">
        <f>SUM(MB!Q61,SK!Q61,AB!Q61)</f>
        <v>88080</v>
      </c>
      <c r="R61" s="7">
        <f>SUM(MB!R61,SK!R61,AB!R61)</f>
        <v>1602.624</v>
      </c>
      <c r="S61" s="7">
        <f>SUM(MB!S61,SK!S61,AB!S61)</f>
        <v>7572.5</v>
      </c>
      <c r="T61" s="7">
        <f>SUM(MB!T61,SK!T61,AB!T61)</f>
        <v>0</v>
      </c>
      <c r="U61" s="7">
        <f>SUM(MB!U61,SK!U61,AB!U61)</f>
        <v>0</v>
      </c>
      <c r="V61" s="7">
        <f>SUM(MB!V61,SK!V61,AB!V61)</f>
        <v>1702.97</v>
      </c>
      <c r="W61" s="7">
        <f>SUM(MB!W61,SK!W61,AB!W61)</f>
        <v>2080.35</v>
      </c>
      <c r="X61" s="7">
        <f>SUM(MB!X61,SK!X61,AB!X61)</f>
        <v>176904</v>
      </c>
      <c r="Y61" s="7">
        <f>SUM(MB!Y61,SK!Y61,AB!Y61)</f>
        <v>0</v>
      </c>
      <c r="Z61" s="7">
        <f>SUM(MB!Z61,SK!Z61,AB!Z61)</f>
        <v>335445.47621746722</v>
      </c>
      <c r="AA61" s="7">
        <f>SUM(MB!AA61,SK!AA61,AB!AA61)</f>
        <v>1026.7573696145125</v>
      </c>
      <c r="AB61" s="7">
        <f t="shared" si="4"/>
        <v>928450.37358568842</v>
      </c>
      <c r="AC61" s="7">
        <f t="shared" si="5"/>
        <v>1602.624</v>
      </c>
      <c r="AD61" s="7">
        <f>2205*AB61/SUM(area!F11:H11)/2.47</f>
        <v>40.731354974126255</v>
      </c>
      <c r="AE61" s="7">
        <f>2205*AC61/SUM(area!F11:H11)/2.47</f>
        <v>7.0307524118874809E-2</v>
      </c>
    </row>
    <row r="62" spans="1:31" x14ac:dyDescent="0.2">
      <c r="A62" s="7">
        <f t="shared" si="3"/>
        <v>1973</v>
      </c>
      <c r="B62" s="7">
        <f>SUM(MB!B62,SK!B62,AB!B62)</f>
        <v>203007</v>
      </c>
      <c r="C62" s="7">
        <f>SUM(MB!C62,SK!C62,AB!C62)</f>
        <v>0</v>
      </c>
      <c r="D62" s="7">
        <f>SUM(MB!D62,SK!D62,AB!D62)</f>
        <v>138.69</v>
      </c>
      <c r="E62" s="7">
        <f>SUM(MB!E62,SK!E62,AB!E62)</f>
        <v>0</v>
      </c>
      <c r="F62" s="7">
        <f>SUM(MB!F62,SK!F62,AB!F62)</f>
        <v>41868.633782489604</v>
      </c>
      <c r="G62" s="7">
        <f>SUM(MB!G62,SK!G62,AB!G62)</f>
        <v>0</v>
      </c>
      <c r="H62" s="7">
        <f>SUM(MB!H62,SK!H62,AB!H62)</f>
        <v>0</v>
      </c>
      <c r="I62" s="7">
        <f>SUM(MB!I62,SK!I62,AB!I62)</f>
        <v>0</v>
      </c>
      <c r="J62" s="7">
        <f>SUM(MB!J62,SK!J62,AB!J62)</f>
        <v>268.8</v>
      </c>
      <c r="K62" s="7">
        <f>SUM(MB!K62,SK!K62,AB!K62)</f>
        <v>735</v>
      </c>
      <c r="L62" s="7">
        <f>SUM(MB!L62,SK!L62,AB!L62)</f>
        <v>0</v>
      </c>
      <c r="M62" s="7">
        <f>SUM(MB!M62,SK!M62,AB!M62)</f>
        <v>22176</v>
      </c>
      <c r="N62" s="7">
        <f>SUM(MB!N62,SK!N62,AB!N62)</f>
        <v>0</v>
      </c>
      <c r="O62" s="7">
        <f>SUM(MB!O62,SK!O62,AB!O62)</f>
        <v>18414</v>
      </c>
      <c r="P62" s="7">
        <f>SUM(MB!P62,SK!P62,AB!P62)</f>
        <v>4957.286399999999</v>
      </c>
      <c r="Q62" s="7">
        <f>SUM(MB!Q62,SK!Q62,AB!Q62)</f>
        <v>101064</v>
      </c>
      <c r="R62" s="7">
        <f>SUM(MB!R62,SK!R62,AB!R62)</f>
        <v>1637.9760000000001</v>
      </c>
      <c r="S62" s="7">
        <f>SUM(MB!S62,SK!S62,AB!S62)</f>
        <v>8160</v>
      </c>
      <c r="T62" s="7">
        <f>SUM(MB!T62,SK!T62,AB!T62)</f>
        <v>0</v>
      </c>
      <c r="U62" s="7">
        <f>SUM(MB!U62,SK!U62,AB!U62)</f>
        <v>0</v>
      </c>
      <c r="V62" s="7">
        <f>SUM(MB!V62,SK!V62,AB!V62)</f>
        <v>1530.0700000000002</v>
      </c>
      <c r="W62" s="7">
        <f>SUM(MB!W62,SK!W62,AB!W62)</f>
        <v>1113.75</v>
      </c>
      <c r="X62" s="7">
        <f>SUM(MB!X62,SK!X62,AB!X62)</f>
        <v>191061</v>
      </c>
      <c r="Y62" s="7">
        <f>SUM(MB!Y62,SK!Y62,AB!Y62)</f>
        <v>0</v>
      </c>
      <c r="Z62" s="7">
        <f>SUM(MB!Z62,SK!Z62,AB!Z62)</f>
        <v>375207.25612009637</v>
      </c>
      <c r="AA62" s="7">
        <f>SUM(MB!AA62,SK!AA62,AB!AA62)</f>
        <v>1375.7823129251701</v>
      </c>
      <c r="AB62" s="7">
        <f t="shared" si="4"/>
        <v>972715.24461551127</v>
      </c>
      <c r="AC62" s="7">
        <f t="shared" si="5"/>
        <v>1637.9760000000001</v>
      </c>
      <c r="AD62" s="7">
        <f>2205*AB62/SUM(area!F12:H12)/2.47</f>
        <v>40.571913744331958</v>
      </c>
      <c r="AE62" s="7">
        <f>2205*AC62/SUM(area!F12:H12)/2.47</f>
        <v>6.8319913104224167E-2</v>
      </c>
    </row>
    <row r="63" spans="1:31" x14ac:dyDescent="0.2">
      <c r="A63" s="7">
        <f t="shared" si="3"/>
        <v>1974</v>
      </c>
      <c r="B63" s="7">
        <f>SUM(MB!B63,SK!B63,AB!B63)</f>
        <v>173292</v>
      </c>
      <c r="C63" s="7">
        <f>SUM(MB!C63,SK!C63,AB!C63)</f>
        <v>0</v>
      </c>
      <c r="D63" s="7">
        <f>SUM(MB!D63,SK!D63,AB!D63)</f>
        <v>102.175</v>
      </c>
      <c r="E63" s="7">
        <f>SUM(MB!E63,SK!E63,AB!E63)</f>
        <v>0</v>
      </c>
      <c r="F63" s="7">
        <f>SUM(MB!F63,SK!F63,AB!F63)</f>
        <v>39766.616674723133</v>
      </c>
      <c r="G63" s="7">
        <f>SUM(MB!G63,SK!G63,AB!G63)</f>
        <v>0</v>
      </c>
      <c r="H63" s="7">
        <f>SUM(MB!H63,SK!H63,AB!H63)</f>
        <v>0</v>
      </c>
      <c r="I63" s="7">
        <f>SUM(MB!I63,SK!I63,AB!I63)</f>
        <v>0</v>
      </c>
      <c r="J63" s="7">
        <f>SUM(MB!J63,SK!J63,AB!J63)</f>
        <v>57.6</v>
      </c>
      <c r="K63" s="7">
        <f>SUM(MB!K63,SK!K63,AB!K63)</f>
        <v>935.90000000000009</v>
      </c>
      <c r="L63" s="7">
        <f>SUM(MB!L63,SK!L63,AB!L63)</f>
        <v>0</v>
      </c>
      <c r="M63" s="7">
        <f>SUM(MB!M63,SK!M63,AB!M63)</f>
        <v>15772.5</v>
      </c>
      <c r="N63" s="7">
        <f>SUM(MB!N63,SK!N63,AB!N63)</f>
        <v>0</v>
      </c>
      <c r="O63" s="7">
        <f>SUM(MB!O63,SK!O63,AB!O63)</f>
        <v>12399.75</v>
      </c>
      <c r="P63" s="7">
        <f>SUM(MB!P63,SK!P63,AB!P63)</f>
        <v>4919.7311999999993</v>
      </c>
      <c r="Q63" s="7">
        <f>SUM(MB!Q63,SK!Q63,AB!Q63)</f>
        <v>73296</v>
      </c>
      <c r="R63" s="7">
        <f>SUM(MB!R63,SK!R63,AB!R63)</f>
        <v>1732.248</v>
      </c>
      <c r="S63" s="7">
        <f>SUM(MB!S63,SK!S63,AB!S63)</f>
        <v>11225</v>
      </c>
      <c r="T63" s="7">
        <f>SUM(MB!T63,SK!T63,AB!T63)</f>
        <v>0</v>
      </c>
      <c r="U63" s="7">
        <f>SUM(MB!U63,SK!U63,AB!U63)</f>
        <v>0</v>
      </c>
      <c r="V63" s="7">
        <f>SUM(MB!V63,SK!V63,AB!V63)</f>
        <v>1286.68</v>
      </c>
      <c r="W63" s="7">
        <f>SUM(MB!W63,SK!W63,AB!W63)</f>
        <v>224.1</v>
      </c>
      <c r="X63" s="7">
        <f>SUM(MB!X63,SK!X63,AB!X63)</f>
        <v>206973</v>
      </c>
      <c r="Y63" s="7">
        <f>SUM(MB!Y63,SK!Y63,AB!Y63)</f>
        <v>0</v>
      </c>
      <c r="Z63" s="7">
        <f>SUM(MB!Z63,SK!Z63,AB!Z63)</f>
        <v>306103.80322330061</v>
      </c>
      <c r="AA63" s="7">
        <f>SUM(MB!AA63,SK!AA63,AB!AA63)</f>
        <v>1346.7573696145123</v>
      </c>
      <c r="AB63" s="7">
        <f t="shared" si="4"/>
        <v>849433.86146763829</v>
      </c>
      <c r="AC63" s="7">
        <f t="shared" si="5"/>
        <v>1732.248</v>
      </c>
      <c r="AD63" s="7">
        <f>2205*AB63/SUM(area!F13:H13)/2.47</f>
        <v>36.822518751969341</v>
      </c>
      <c r="AE63" s="7">
        <f>2205*AC63/SUM(area!F13:H13)/2.47</f>
        <v>7.5092055257667045E-2</v>
      </c>
    </row>
    <row r="64" spans="1:31" x14ac:dyDescent="0.2">
      <c r="A64" s="7">
        <f t="shared" si="3"/>
        <v>1975</v>
      </c>
      <c r="B64" s="7">
        <f>SUM(MB!B64,SK!B64,AB!B64)</f>
        <v>186984</v>
      </c>
      <c r="C64" s="7">
        <f>SUM(MB!C64,SK!C64,AB!C64)</f>
        <v>0</v>
      </c>
      <c r="D64" s="7">
        <f>SUM(MB!D64,SK!D64,AB!D64)</f>
        <v>62.645000000000003</v>
      </c>
      <c r="E64" s="7">
        <f>SUM(MB!E64,SK!E64,AB!E64)</f>
        <v>0</v>
      </c>
      <c r="F64" s="7">
        <f>SUM(MB!F64,SK!F64,AB!F64)</f>
        <v>62713.134452447113</v>
      </c>
      <c r="G64" s="7">
        <f>SUM(MB!G64,SK!G64,AB!G64)</f>
        <v>0</v>
      </c>
      <c r="H64" s="7">
        <f>SUM(MB!H64,SK!H64,AB!H64)</f>
        <v>0</v>
      </c>
      <c r="I64" s="7">
        <f>SUM(MB!I64,SK!I64,AB!I64)</f>
        <v>0</v>
      </c>
      <c r="J64" s="7">
        <f>SUM(MB!J64,SK!J64,AB!J64)</f>
        <v>229.2</v>
      </c>
      <c r="K64" s="7">
        <f>SUM(MB!K64,SK!K64,AB!K64)</f>
        <v>1288.7</v>
      </c>
      <c r="L64" s="7">
        <f>SUM(MB!L64,SK!L64,AB!L64)</f>
        <v>0</v>
      </c>
      <c r="M64" s="7">
        <f>SUM(MB!M64,SK!M64,AB!M64)</f>
        <v>20007</v>
      </c>
      <c r="N64" s="7">
        <f>SUM(MB!N64,SK!N64,AB!N64)</f>
        <v>0</v>
      </c>
      <c r="O64" s="7">
        <f>SUM(MB!O64,SK!O64,AB!O64)</f>
        <v>15338.25</v>
      </c>
      <c r="P64" s="7">
        <f>SUM(MB!P64,SK!P64,AB!P64)</f>
        <v>2094.7455999999997</v>
      </c>
      <c r="Q64" s="7">
        <f>SUM(MB!Q64,SK!Q64,AB!Q64)</f>
        <v>85128</v>
      </c>
      <c r="R64" s="7">
        <f>SUM(MB!R64,SK!R64,AB!R64)</f>
        <v>1881.5120000000002</v>
      </c>
      <c r="S64" s="7">
        <f>SUM(MB!S64,SK!S64,AB!S64)</f>
        <v>12065</v>
      </c>
      <c r="T64" s="7">
        <f>SUM(MB!T64,SK!T64,AB!T64)</f>
        <v>0</v>
      </c>
      <c r="U64" s="7">
        <f>SUM(MB!U64,SK!U64,AB!U64)</f>
        <v>0</v>
      </c>
      <c r="V64" s="7">
        <f>SUM(MB!V64,SK!V64,AB!V64)</f>
        <v>1523.99</v>
      </c>
      <c r="W64" s="7">
        <f>SUM(MB!W64,SK!W64,AB!W64)</f>
        <v>807.3</v>
      </c>
      <c r="X64" s="7">
        <f>SUM(MB!X64,SK!X64,AB!X64)</f>
        <v>206973</v>
      </c>
      <c r="Y64" s="7">
        <f>SUM(MB!Y64,SK!Y64,AB!Y64)</f>
        <v>0</v>
      </c>
      <c r="Z64" s="7">
        <f>SUM(MB!Z64,SK!Z64,AB!Z64)</f>
        <v>390937.17700007663</v>
      </c>
      <c r="AA64" s="7">
        <f>SUM(MB!AA64,SK!AA64,AB!AA64)</f>
        <v>1222.6757369614515</v>
      </c>
      <c r="AB64" s="7">
        <f t="shared" si="4"/>
        <v>989256.3297894852</v>
      </c>
      <c r="AC64" s="7">
        <f t="shared" si="5"/>
        <v>1881.5120000000002</v>
      </c>
      <c r="AD64" s="7">
        <f>2205*AB64/SUM(area!F14:H14)/2.47</f>
        <v>41.738289682858763</v>
      </c>
      <c r="AE64" s="7">
        <f>2205*AC64/SUM(area!F14:H14)/2.47</f>
        <v>7.9383968070728908E-2</v>
      </c>
    </row>
    <row r="65" spans="1:31" x14ac:dyDescent="0.2">
      <c r="A65" s="7">
        <f t="shared" si="3"/>
        <v>1976</v>
      </c>
      <c r="B65" s="7">
        <f>SUM(MB!B65,SK!B65,AB!B65)</f>
        <v>208047</v>
      </c>
      <c r="C65" s="7">
        <f>SUM(MB!C65,SK!C65,AB!C65)</f>
        <v>0</v>
      </c>
      <c r="D65" s="7">
        <f>SUM(MB!D65,SK!D65,AB!D65)</f>
        <v>58.29</v>
      </c>
      <c r="E65" s="7">
        <f>SUM(MB!E65,SK!E65,AB!E65)</f>
        <v>0</v>
      </c>
      <c r="F65" s="7">
        <f>SUM(MB!F65,SK!F65,AB!F65)</f>
        <v>28223.893364194089</v>
      </c>
      <c r="G65" s="7">
        <f>SUM(MB!G65,SK!G65,AB!G65)</f>
        <v>0</v>
      </c>
      <c r="H65" s="7">
        <f>SUM(MB!H65,SK!H65,AB!H65)</f>
        <v>0</v>
      </c>
      <c r="I65" s="7">
        <f>SUM(MB!I65,SK!I65,AB!I65)</f>
        <v>0</v>
      </c>
      <c r="J65" s="7">
        <f>SUM(MB!J65,SK!J65,AB!J65)</f>
        <v>350.4</v>
      </c>
      <c r="K65" s="7">
        <f>SUM(MB!K65,SK!K65,AB!K65)</f>
        <v>1244.5999999999999</v>
      </c>
      <c r="L65" s="7">
        <f>SUM(MB!L65,SK!L65,AB!L65)</f>
        <v>0</v>
      </c>
      <c r="M65" s="7">
        <f>SUM(MB!M65,SK!M65,AB!M65)</f>
        <v>12460.5</v>
      </c>
      <c r="N65" s="7">
        <f>SUM(MB!N65,SK!N65,AB!N65)</f>
        <v>0</v>
      </c>
      <c r="O65" s="7">
        <f>SUM(MB!O65,SK!O65,AB!O65)</f>
        <v>11895.75</v>
      </c>
      <c r="P65" s="7">
        <f>SUM(MB!P65,SK!P65,AB!P65)</f>
        <v>1472.9983999999999</v>
      </c>
      <c r="Q65" s="7">
        <f>SUM(MB!Q65,SK!Q65,AB!Q65)</f>
        <v>95136</v>
      </c>
      <c r="R65" s="7">
        <f>SUM(MB!R65,SK!R65,AB!R65)</f>
        <v>1679.22</v>
      </c>
      <c r="S65" s="7">
        <f>SUM(MB!S65,SK!S65,AB!S65)</f>
        <v>9505</v>
      </c>
      <c r="T65" s="7">
        <f>SUM(MB!T65,SK!T65,AB!T65)</f>
        <v>0</v>
      </c>
      <c r="U65" s="7">
        <f>SUM(MB!U65,SK!U65,AB!U65)</f>
        <v>0</v>
      </c>
      <c r="V65" s="7">
        <f>SUM(MB!V65,SK!V65,AB!V65)</f>
        <v>1998.99</v>
      </c>
      <c r="W65" s="7">
        <f>SUM(MB!W65,SK!W65,AB!W65)</f>
        <v>648</v>
      </c>
      <c r="X65" s="7">
        <f>SUM(MB!X65,SK!X65,AB!X65)</f>
        <v>215826</v>
      </c>
      <c r="Y65" s="7">
        <f>SUM(MB!Y65,SK!Y65,AB!Y65)</f>
        <v>0</v>
      </c>
      <c r="Z65" s="7">
        <f>SUM(MB!Z65,SK!Z65,AB!Z65)</f>
        <v>539275.11185024551</v>
      </c>
      <c r="AA65" s="7">
        <f>SUM(MB!AA65,SK!AA65,AB!AA65)</f>
        <v>1195.827664399093</v>
      </c>
      <c r="AB65" s="7">
        <f t="shared" si="4"/>
        <v>1129017.5812788387</v>
      </c>
      <c r="AC65" s="7">
        <f t="shared" si="5"/>
        <v>1679.22</v>
      </c>
      <c r="AD65" s="7">
        <f>2205*AB65/SUM(area!F15:H15)/2.47</f>
        <v>46.702294374387655</v>
      </c>
      <c r="AE65" s="7">
        <f>2205*AC65/SUM(area!F15:H15)/2.47</f>
        <v>6.9461652377927549E-2</v>
      </c>
    </row>
    <row r="66" spans="1:31" x14ac:dyDescent="0.2">
      <c r="A66" s="7">
        <f t="shared" si="3"/>
        <v>1977</v>
      </c>
      <c r="B66" s="7">
        <f>SUM(MB!B66,SK!B66,AB!B66)</f>
        <v>235473</v>
      </c>
      <c r="C66" s="7">
        <f>SUM(MB!C66,SK!C66,AB!C66)</f>
        <v>0</v>
      </c>
      <c r="D66" s="7">
        <f>SUM(MB!D66,SK!D66,AB!D66)</f>
        <v>218.755</v>
      </c>
      <c r="E66" s="7">
        <f>SUM(MB!E66,SK!E66,AB!E66)</f>
        <v>0</v>
      </c>
      <c r="F66" s="7">
        <f>SUM(MB!F66,SK!F66,AB!F66)</f>
        <v>65268.686362367342</v>
      </c>
      <c r="G66" s="7">
        <f>SUM(MB!G66,SK!G66,AB!G66)</f>
        <v>0</v>
      </c>
      <c r="H66" s="7">
        <f>SUM(MB!H66,SK!H66,AB!H66)</f>
        <v>0</v>
      </c>
      <c r="I66" s="7">
        <f>SUM(MB!I66,SK!I66,AB!I66)</f>
        <v>0</v>
      </c>
      <c r="J66" s="7">
        <f>SUM(MB!J66,SK!J66,AB!J66)</f>
        <v>472.8</v>
      </c>
      <c r="K66" s="7">
        <f>SUM(MB!K66,SK!K66,AB!K66)</f>
        <v>1558.2</v>
      </c>
      <c r="L66" s="7">
        <f>SUM(MB!L66,SK!L66,AB!L66)</f>
        <v>0</v>
      </c>
      <c r="M66" s="7">
        <f>SUM(MB!M66,SK!M66,AB!M66)</f>
        <v>29376</v>
      </c>
      <c r="N66" s="7">
        <f>SUM(MB!N66,SK!N66,AB!N66)</f>
        <v>0</v>
      </c>
      <c r="O66" s="7">
        <f>SUM(MB!O66,SK!O66,AB!O66)</f>
        <v>11574</v>
      </c>
      <c r="P66" s="7">
        <f>SUM(MB!P66,SK!P66,AB!P66)</f>
        <v>3309.0303999999996</v>
      </c>
      <c r="Q66" s="7">
        <f>SUM(MB!Q66,SK!Q66,AB!Q66)</f>
        <v>84384</v>
      </c>
      <c r="R66" s="7">
        <f>SUM(MB!R66,SK!R66,AB!R66)</f>
        <v>2160.4</v>
      </c>
      <c r="S66" s="7">
        <f>SUM(MB!S66,SK!S66,AB!S66)</f>
        <v>9075</v>
      </c>
      <c r="T66" s="7">
        <f>SUM(MB!T66,SK!T66,AB!T66)</f>
        <v>0</v>
      </c>
      <c r="U66" s="7">
        <f>SUM(MB!U66,SK!U66,AB!U66)</f>
        <v>0</v>
      </c>
      <c r="V66" s="7">
        <f>SUM(MB!V66,SK!V66,AB!V66)</f>
        <v>1790.94</v>
      </c>
      <c r="W66" s="7">
        <f>SUM(MB!W66,SK!W66,AB!W66)</f>
        <v>2187</v>
      </c>
      <c r="X66" s="7">
        <f>SUM(MB!X66,SK!X66,AB!X66)</f>
        <v>212296.5</v>
      </c>
      <c r="Y66" s="7">
        <f>SUM(MB!Y66,SK!Y66,AB!Y66)</f>
        <v>0</v>
      </c>
      <c r="Z66" s="7">
        <f>SUM(MB!Z66,SK!Z66,AB!Z66)</f>
        <v>448587.85732045723</v>
      </c>
      <c r="AA66" s="7">
        <f>SUM(MB!AA66,SK!AA66,AB!AA66)</f>
        <v>1406.2585034013605</v>
      </c>
      <c r="AB66" s="7">
        <f t="shared" si="4"/>
        <v>1109138.427586226</v>
      </c>
      <c r="AC66" s="7">
        <f t="shared" si="5"/>
        <v>2160.4</v>
      </c>
      <c r="AD66" s="7">
        <f>2205*AB66/SUM(area!F16:H16)/2.47</f>
        <v>45.700969304109073</v>
      </c>
      <c r="AE66" s="7">
        <f>2205*AC66/SUM(area!F16:H16)/2.47</f>
        <v>8.9017179126562748E-2</v>
      </c>
    </row>
    <row r="67" spans="1:31" x14ac:dyDescent="0.2">
      <c r="A67" s="7">
        <f t="shared" si="3"/>
        <v>1978</v>
      </c>
      <c r="B67" s="7">
        <f>SUM(MB!B67,SK!B67,AB!B67)</f>
        <v>204393</v>
      </c>
      <c r="C67" s="7">
        <f>SUM(MB!C67,SK!C67,AB!C67)</f>
        <v>0</v>
      </c>
      <c r="D67" s="7">
        <f>SUM(MB!D67,SK!D67,AB!D67)</f>
        <v>393.96</v>
      </c>
      <c r="E67" s="7">
        <f>SUM(MB!E67,SK!E67,AB!E67)</f>
        <v>0</v>
      </c>
      <c r="F67" s="7">
        <f>SUM(MB!F67,SK!F67,AB!F67)</f>
        <v>116849.28072548915</v>
      </c>
      <c r="G67" s="7">
        <f>SUM(MB!G67,SK!G67,AB!G67)</f>
        <v>0</v>
      </c>
      <c r="H67" s="7">
        <f>SUM(MB!H67,SK!H67,AB!H67)</f>
        <v>0</v>
      </c>
      <c r="I67" s="7">
        <f>SUM(MB!I67,SK!I67,AB!I67)</f>
        <v>0</v>
      </c>
      <c r="J67" s="7">
        <f>SUM(MB!J67,SK!J67,AB!J67)</f>
        <v>1767.6</v>
      </c>
      <c r="K67" s="7">
        <f>SUM(MB!K67,SK!K67,AB!K67)</f>
        <v>3381</v>
      </c>
      <c r="L67" s="7">
        <f>SUM(MB!L67,SK!L67,AB!L67)</f>
        <v>0</v>
      </c>
      <c r="M67" s="7">
        <f>SUM(MB!M67,SK!M67,AB!M67)</f>
        <v>25717.5</v>
      </c>
      <c r="N67" s="7">
        <f>SUM(MB!N67,SK!N67,AB!N67)</f>
        <v>0</v>
      </c>
      <c r="O67" s="7">
        <f>SUM(MB!O67,SK!O67,AB!O67)</f>
        <v>10606.5</v>
      </c>
      <c r="P67" s="7">
        <f>SUM(MB!P67,SK!P67,AB!P67)</f>
        <v>4310.5023999999994</v>
      </c>
      <c r="Q67" s="7">
        <f>SUM(MB!Q67,SK!Q67,AB!Q67)</f>
        <v>65880</v>
      </c>
      <c r="R67" s="7">
        <f>SUM(MB!R67,SK!R67,AB!R67)</f>
        <v>3130.616</v>
      </c>
      <c r="S67" s="7">
        <f>SUM(MB!S67,SK!S67,AB!S67)</f>
        <v>13977.5</v>
      </c>
      <c r="T67" s="7">
        <f>SUM(MB!T67,SK!T67,AB!T67)</f>
        <v>0</v>
      </c>
      <c r="U67" s="7">
        <f>SUM(MB!U67,SK!U67,AB!U67)</f>
        <v>0</v>
      </c>
      <c r="V67" s="7">
        <f>SUM(MB!V67,SK!V67,AB!V67)</f>
        <v>1611.58</v>
      </c>
      <c r="W67" s="7">
        <f>SUM(MB!W67,SK!W67,AB!W67)</f>
        <v>3245.4</v>
      </c>
      <c r="X67" s="7">
        <f>SUM(MB!X67,SK!X67,AB!X67)</f>
        <v>249424.5</v>
      </c>
      <c r="Y67" s="7">
        <f>SUM(MB!Y67,SK!Y67,AB!Y67)</f>
        <v>0</v>
      </c>
      <c r="Z67" s="7">
        <f>SUM(MB!Z67,SK!Z67,AB!Z67)</f>
        <v>489169.17976279248</v>
      </c>
      <c r="AA67" s="7">
        <f>SUM(MB!AA67,SK!AA67,AB!AA67)</f>
        <v>1532.5170068027212</v>
      </c>
      <c r="AB67" s="7">
        <f t="shared" si="4"/>
        <v>1195390.6358950844</v>
      </c>
      <c r="AC67" s="7">
        <f t="shared" si="5"/>
        <v>3130.616</v>
      </c>
      <c r="AD67" s="7">
        <f>2205*AB67/SUM(area!F17:H17)/2.47</f>
        <v>46.849726714355768</v>
      </c>
      <c r="AE67" s="7">
        <f>2205*AC67/SUM(area!F17:H17)/2.47</f>
        <v>0.12269504180762397</v>
      </c>
    </row>
    <row r="68" spans="1:31" x14ac:dyDescent="0.2">
      <c r="A68" s="7">
        <f t="shared" si="3"/>
        <v>1979</v>
      </c>
      <c r="B68" s="7">
        <f>SUM(MB!B68,SK!B68,AB!B68)</f>
        <v>163233</v>
      </c>
      <c r="C68" s="7">
        <f>SUM(MB!C68,SK!C68,AB!C68)</f>
        <v>0</v>
      </c>
      <c r="D68" s="7">
        <f>SUM(MB!D68,SK!D68,AB!D68)</f>
        <v>145.72499999999999</v>
      </c>
      <c r="E68" s="7">
        <f>SUM(MB!E68,SK!E68,AB!E68)</f>
        <v>0</v>
      </c>
      <c r="F68" s="7">
        <f>SUM(MB!F68,SK!F68,AB!F68)</f>
        <v>113753.77299332709</v>
      </c>
      <c r="G68" s="7">
        <f>SUM(MB!G68,SK!G68,AB!G68)</f>
        <v>0</v>
      </c>
      <c r="H68" s="7">
        <f>SUM(MB!H68,SK!H68,AB!H68)</f>
        <v>0</v>
      </c>
      <c r="I68" s="7">
        <f>SUM(MB!I68,SK!I68,AB!I68)</f>
        <v>0</v>
      </c>
      <c r="J68" s="7">
        <f>SUM(MB!J68,SK!J68,AB!J68)</f>
        <v>2509.1999999999998</v>
      </c>
      <c r="K68" s="7">
        <f>SUM(MB!K68,SK!K68,AB!K68)</f>
        <v>3645.6000000000004</v>
      </c>
      <c r="L68" s="7">
        <f>SUM(MB!L68,SK!L68,AB!L68)</f>
        <v>0</v>
      </c>
      <c r="M68" s="7">
        <f>SUM(MB!M68,SK!M68,AB!M68)</f>
        <v>36693</v>
      </c>
      <c r="N68" s="7">
        <f>SUM(MB!N68,SK!N68,AB!N68)</f>
        <v>0</v>
      </c>
      <c r="O68" s="7">
        <f>SUM(MB!O68,SK!O68,AB!O68)</f>
        <v>10197</v>
      </c>
      <c r="P68" s="7">
        <f>SUM(MB!P68,SK!P68,AB!P68)</f>
        <v>2082.2271999999998</v>
      </c>
      <c r="Q68" s="7">
        <f>SUM(MB!Q68,SK!Q68,AB!Q68)</f>
        <v>49584</v>
      </c>
      <c r="R68" s="7">
        <f>SUM(MB!R68,SK!R68,AB!R68)</f>
        <v>3046.1639999999998</v>
      </c>
      <c r="S68" s="7">
        <f>SUM(MB!S68,SK!S68,AB!S68)</f>
        <v>11475</v>
      </c>
      <c r="T68" s="7">
        <f>SUM(MB!T68,SK!T68,AB!T68)</f>
        <v>0</v>
      </c>
      <c r="U68" s="7">
        <f>SUM(MB!U68,SK!U68,AB!U68)</f>
        <v>0</v>
      </c>
      <c r="V68" s="7">
        <f>SUM(MB!V68,SK!V68,AB!V68)</f>
        <v>1424.81</v>
      </c>
      <c r="W68" s="7">
        <f>SUM(MB!W68,SK!W68,AB!W68)</f>
        <v>5880.5999999999995</v>
      </c>
      <c r="X68" s="7">
        <f>SUM(MB!X68,SK!X68,AB!X68)</f>
        <v>221149.5</v>
      </c>
      <c r="Y68" s="7">
        <f>SUM(MB!Y68,SK!Y68,AB!Y68)</f>
        <v>0</v>
      </c>
      <c r="Z68" s="7">
        <f>SUM(MB!Z68,SK!Z68,AB!Z68)</f>
        <v>391781.58989263582</v>
      </c>
      <c r="AA68" s="7">
        <f>SUM(MB!AA68,SK!AA68,AB!AA68)</f>
        <v>1526.4217687074829</v>
      </c>
      <c r="AB68" s="7">
        <f t="shared" si="4"/>
        <v>1018127.6108546704</v>
      </c>
      <c r="AC68" s="7">
        <f t="shared" si="5"/>
        <v>3046.1639999999998</v>
      </c>
      <c r="AD68" s="7">
        <f>2205*AB68/SUM(area!F18:H18)/2.47</f>
        <v>39.85724668245453</v>
      </c>
      <c r="AE68" s="7">
        <f>2205*AC68/SUM(area!F18:H18)/2.47</f>
        <v>0.11924999252430935</v>
      </c>
    </row>
    <row r="69" spans="1:31" x14ac:dyDescent="0.2">
      <c r="A69" s="7">
        <f t="shared" si="3"/>
        <v>1980</v>
      </c>
      <c r="B69" s="7">
        <f>SUM(MB!B69,SK!B69,AB!B69)</f>
        <v>219030</v>
      </c>
      <c r="C69" s="7">
        <f>SUM(MB!C69,SK!C69,AB!C69)</f>
        <v>0</v>
      </c>
      <c r="D69" s="7">
        <f>SUM(MB!D69,SK!D69,AB!D69)</f>
        <v>116.58</v>
      </c>
      <c r="E69" s="7">
        <f>SUM(MB!E69,SK!E69,AB!E69)</f>
        <v>0</v>
      </c>
      <c r="F69" s="7">
        <f>SUM(MB!F69,SK!F69,AB!F69)</f>
        <v>82747.090525156673</v>
      </c>
      <c r="G69" s="7">
        <f>SUM(MB!G69,SK!G69,AB!G69)</f>
        <v>0</v>
      </c>
      <c r="H69" s="7">
        <f>SUM(MB!H69,SK!H69,AB!H69)</f>
        <v>0</v>
      </c>
      <c r="I69" s="7">
        <f>SUM(MB!I69,SK!I69,AB!I69)</f>
        <v>0</v>
      </c>
      <c r="J69" s="7">
        <f>SUM(MB!J69,SK!J69,AB!J69)</f>
        <v>2460</v>
      </c>
      <c r="K69" s="7">
        <f>SUM(MB!K69,SK!K69,AB!K69)</f>
        <v>3998.4000000000005</v>
      </c>
      <c r="L69" s="7">
        <f>SUM(MB!L69,SK!L69,AB!L69)</f>
        <v>0</v>
      </c>
      <c r="M69" s="7">
        <f>SUM(MB!M69,SK!M69,AB!M69)</f>
        <v>19885.5</v>
      </c>
      <c r="N69" s="7">
        <f>SUM(MB!N69,SK!N69,AB!N69)</f>
        <v>0</v>
      </c>
      <c r="O69" s="7">
        <f>SUM(MB!O69,SK!O69,AB!O69)</f>
        <v>8266.5</v>
      </c>
      <c r="P69" s="7">
        <f>SUM(MB!P69,SK!P69,AB!P69)</f>
        <v>3784.7295999999997</v>
      </c>
      <c r="Q69" s="7">
        <f>SUM(MB!Q69,SK!Q69,AB!Q69)</f>
        <v>51840</v>
      </c>
      <c r="R69" s="7">
        <f>SUM(MB!R69,SK!R69,AB!R69)</f>
        <v>2983.3159999999998</v>
      </c>
      <c r="S69" s="7">
        <f>SUM(MB!S69,SK!S69,AB!S69)</f>
        <v>9167.5</v>
      </c>
      <c r="T69" s="7">
        <f>SUM(MB!T69,SK!T69,AB!T69)</f>
        <v>0</v>
      </c>
      <c r="U69" s="7">
        <f>SUM(MB!U69,SK!U69,AB!U69)</f>
        <v>0</v>
      </c>
      <c r="V69" s="7">
        <f>SUM(MB!V69,SK!V69,AB!V69)</f>
        <v>1442.8600000000001</v>
      </c>
      <c r="W69" s="7">
        <f>SUM(MB!W69,SK!W69,AB!W69)</f>
        <v>4484.7000000000007</v>
      </c>
      <c r="X69" s="7">
        <f>SUM(MB!X69,SK!X69,AB!X69)</f>
        <v>162747</v>
      </c>
      <c r="Y69" s="7">
        <f>SUM(MB!Y69,SK!Y69,AB!Y69)</f>
        <v>0</v>
      </c>
      <c r="Z69" s="7">
        <f>SUM(MB!Z69,SK!Z69,AB!Z69)</f>
        <v>437262.57662149204</v>
      </c>
      <c r="AA69" s="7">
        <f>SUM(MB!AA69,SK!AA69,AB!AA69)</f>
        <v>1583.4557823129253</v>
      </c>
      <c r="AB69" s="7">
        <f t="shared" si="4"/>
        <v>1011800.2085289616</v>
      </c>
      <c r="AC69" s="7">
        <f t="shared" si="5"/>
        <v>2983.3159999999998</v>
      </c>
      <c r="AD69" s="7">
        <f>2205*AB69/SUM(area!F19:H19)/2.47</f>
        <v>40.129117146850788</v>
      </c>
      <c r="AE69" s="7">
        <f>2205*AC69/SUM(area!F19:H19)/2.47</f>
        <v>0.11832161749020585</v>
      </c>
    </row>
    <row r="70" spans="1:31" x14ac:dyDescent="0.2">
      <c r="A70" s="7">
        <f t="shared" si="3"/>
        <v>1981</v>
      </c>
      <c r="B70" s="7">
        <f>SUM(MB!B70,SK!B70,AB!B70)</f>
        <v>265188</v>
      </c>
      <c r="C70" s="7">
        <f>SUM(MB!C70,SK!C70,AB!C70)</f>
        <v>0</v>
      </c>
      <c r="D70" s="7">
        <f>SUM(MB!D70,SK!D70,AB!D70)</f>
        <v>306.19</v>
      </c>
      <c r="E70" s="7">
        <f>SUM(MB!E70,SK!E70,AB!E70)</f>
        <v>0</v>
      </c>
      <c r="F70" s="7">
        <f>SUM(MB!F70,SK!F70,AB!F70)</f>
        <v>61771.064891917849</v>
      </c>
      <c r="G70" s="7">
        <f>SUM(MB!G70,SK!G70,AB!G70)</f>
        <v>0</v>
      </c>
      <c r="H70" s="7">
        <f>SUM(MB!H70,SK!H70,AB!H70)</f>
        <v>0</v>
      </c>
      <c r="I70" s="7">
        <f>SUM(MB!I70,SK!I70,AB!I70)</f>
        <v>0</v>
      </c>
      <c r="J70" s="7">
        <f>SUM(MB!J70,SK!J70,AB!J70)</f>
        <v>5547.6</v>
      </c>
      <c r="K70" s="7">
        <f>SUM(MB!K70,SK!K70,AB!K70)</f>
        <v>3822</v>
      </c>
      <c r="L70" s="7">
        <f>SUM(MB!L70,SK!L70,AB!L70)</f>
        <v>0</v>
      </c>
      <c r="M70" s="7">
        <f>SUM(MB!M70,SK!M70,AB!M70)</f>
        <v>21033</v>
      </c>
      <c r="N70" s="7">
        <f>SUM(MB!N70,SK!N70,AB!N70)</f>
        <v>2299.2959999999998</v>
      </c>
      <c r="O70" s="7">
        <f>SUM(MB!O70,SK!O70,AB!O70)</f>
        <v>7393.5</v>
      </c>
      <c r="P70" s="7">
        <f>SUM(MB!P70,SK!P70,AB!P70)</f>
        <v>4089.3439999999996</v>
      </c>
      <c r="Q70" s="7">
        <f>SUM(MB!Q70,SK!Q70,AB!Q70)</f>
        <v>60696</v>
      </c>
      <c r="R70" s="7">
        <f>SUM(MB!R70,SK!R70,AB!R70)</f>
        <v>4340.4399999999996</v>
      </c>
      <c r="S70" s="7">
        <f>SUM(MB!S70,SK!S70,AB!S70)</f>
        <v>20625</v>
      </c>
      <c r="T70" s="7">
        <f>SUM(MB!T70,SK!T70,AB!T70)</f>
        <v>0</v>
      </c>
      <c r="U70" s="7">
        <f>SUM(MB!U70,SK!U70,AB!U70)</f>
        <v>0</v>
      </c>
      <c r="V70" s="7">
        <f>SUM(MB!V70,SK!V70,AB!V70)</f>
        <v>2003.7399999999998</v>
      </c>
      <c r="W70" s="7">
        <f>SUM(MB!W70,SK!W70,AB!W70)</f>
        <v>4460.4000000000005</v>
      </c>
      <c r="X70" s="7">
        <f>SUM(MB!X70,SK!X70,AB!X70)</f>
        <v>199894.5</v>
      </c>
      <c r="Y70" s="7">
        <f>SUM(MB!Y70,SK!Y70,AB!Y70)</f>
        <v>0</v>
      </c>
      <c r="Z70" s="7">
        <f>SUM(MB!Z70,SK!Z70,AB!Z70)</f>
        <v>566693.12297498551</v>
      </c>
      <c r="AA70" s="7">
        <f>SUM(MB!AA70,SK!AA70,AB!AA70)</f>
        <v>1605.0793650793648</v>
      </c>
      <c r="AB70" s="7">
        <f t="shared" si="4"/>
        <v>1231768.2772319827</v>
      </c>
      <c r="AC70" s="7">
        <f t="shared" si="5"/>
        <v>4340.4399999999996</v>
      </c>
      <c r="AD70" s="7">
        <f>2205*AB70/SUM(area!F20:H20)/2.47</f>
        <v>45.954616207386593</v>
      </c>
      <c r="AE70" s="7">
        <f>2205*AC70/SUM(area!F20:H20)/2.47</f>
        <v>0.16193244951836305</v>
      </c>
    </row>
    <row r="71" spans="1:31" x14ac:dyDescent="0.2">
      <c r="A71" s="7">
        <f t="shared" si="3"/>
        <v>1982</v>
      </c>
      <c r="B71" s="7">
        <f>SUM(MB!B71,SK!B71,AB!B71)</f>
        <v>264264</v>
      </c>
      <c r="C71" s="7">
        <f>SUM(MB!C71,SK!C71,AB!C71)</f>
        <v>0</v>
      </c>
      <c r="D71" s="7">
        <f>SUM(MB!D71,SK!D71,AB!D71)</f>
        <v>145.72499999999999</v>
      </c>
      <c r="E71" s="7">
        <f>SUM(MB!E71,SK!E71,AB!E71)</f>
        <v>0</v>
      </c>
      <c r="F71" s="7">
        <f>SUM(MB!F71,SK!F71,AB!F71)</f>
        <v>73684.075586038409</v>
      </c>
      <c r="G71" s="7">
        <f>SUM(MB!G71,SK!G71,AB!G71)</f>
        <v>0</v>
      </c>
      <c r="H71" s="7">
        <f>SUM(MB!H71,SK!H71,AB!H71)</f>
        <v>0</v>
      </c>
      <c r="I71" s="7">
        <f>SUM(MB!I71,SK!I71,AB!I71)</f>
        <v>0</v>
      </c>
      <c r="J71" s="7">
        <f>SUM(MB!J71,SK!J71,AB!J71)</f>
        <v>3334.8</v>
      </c>
      <c r="K71" s="7">
        <f>SUM(MB!K71,SK!K71,AB!K71)</f>
        <v>4356.1000000000004</v>
      </c>
      <c r="L71" s="7">
        <f>SUM(MB!L71,SK!L71,AB!L71)</f>
        <v>0</v>
      </c>
      <c r="M71" s="7">
        <f>SUM(MB!M71,SK!M71,AB!M71)</f>
        <v>33835.5</v>
      </c>
      <c r="N71" s="7">
        <f>SUM(MB!N71,SK!N71,AB!N71)</f>
        <v>3723.4560000000001</v>
      </c>
      <c r="O71" s="7">
        <f>SUM(MB!O71,SK!O71,AB!O71)</f>
        <v>7989.75</v>
      </c>
      <c r="P71" s="7">
        <f>SUM(MB!P71,SK!P71,AB!P71)</f>
        <v>3192.192</v>
      </c>
      <c r="Q71" s="7">
        <f>SUM(MB!Q71,SK!Q71,AB!Q71)</f>
        <v>68088</v>
      </c>
      <c r="R71" s="7">
        <f>SUM(MB!R71,SK!R71,AB!R71)</f>
        <v>6159.1039999999994</v>
      </c>
      <c r="S71" s="7">
        <f>SUM(MB!S71,SK!S71,AB!S71)</f>
        <v>20800</v>
      </c>
      <c r="T71" s="7">
        <f>SUM(MB!T71,SK!T71,AB!T71)</f>
        <v>0</v>
      </c>
      <c r="U71" s="7">
        <f>SUM(MB!U71,SK!U71,AB!U71)</f>
        <v>0</v>
      </c>
      <c r="V71" s="7">
        <f>SUM(MB!V71,SK!V71,AB!V71)</f>
        <v>1609.1100000000001</v>
      </c>
      <c r="W71" s="7">
        <f>SUM(MB!W71,SK!W71,AB!W71)</f>
        <v>2554.1999999999998</v>
      </c>
      <c r="X71" s="7">
        <f>SUM(MB!X71,SK!X71,AB!X71)</f>
        <v>205218</v>
      </c>
      <c r="Y71" s="7">
        <f>SUM(MB!Y71,SK!Y71,AB!Y71)</f>
        <v>0</v>
      </c>
      <c r="Z71" s="7">
        <f>SUM(MB!Z71,SK!Z71,AB!Z71)</f>
        <v>618320.00960478163</v>
      </c>
      <c r="AA71" s="7">
        <f>SUM(MB!AA71,SK!AA71,AB!AA71)</f>
        <v>1546.0136054421769</v>
      </c>
      <c r="AB71" s="7">
        <f t="shared" si="4"/>
        <v>1318820.0357962621</v>
      </c>
      <c r="AC71" s="7">
        <f t="shared" si="5"/>
        <v>6159.1039999999994</v>
      </c>
      <c r="AD71" s="7">
        <f>2205*AB71/SUM(area!F21:H21)/2.47</f>
        <v>48.531871762245792</v>
      </c>
      <c r="AE71" s="7">
        <f>2205*AC71/SUM(area!F21:H21)/2.47</f>
        <v>0.22665173214316603</v>
      </c>
    </row>
    <row r="72" spans="1:31" x14ac:dyDescent="0.2">
      <c r="A72" s="7">
        <f t="shared" si="3"/>
        <v>1983</v>
      </c>
      <c r="B72" s="7">
        <f>SUM(MB!B72,SK!B72,AB!B72)</f>
        <v>191121</v>
      </c>
      <c r="C72" s="7">
        <f>SUM(MB!C72,SK!C72,AB!C72)</f>
        <v>0</v>
      </c>
      <c r="D72" s="7">
        <f>SUM(MB!D72,SK!D72,AB!D72)</f>
        <v>160.13</v>
      </c>
      <c r="E72" s="7">
        <f>SUM(MB!E72,SK!E72,AB!E72)</f>
        <v>0</v>
      </c>
      <c r="F72" s="7">
        <f>SUM(MB!F72,SK!F72,AB!F72)</f>
        <v>86686.620950019133</v>
      </c>
      <c r="G72" s="7">
        <f>SUM(MB!G72,SK!G72,AB!G72)</f>
        <v>0</v>
      </c>
      <c r="H72" s="7">
        <f>SUM(MB!H72,SK!H72,AB!H72)</f>
        <v>0</v>
      </c>
      <c r="I72" s="7">
        <f>SUM(MB!I72,SK!I72,AB!I72)</f>
        <v>0</v>
      </c>
      <c r="J72" s="7">
        <f>SUM(MB!J72,SK!J72,AB!J72)</f>
        <v>2997.6</v>
      </c>
      <c r="K72" s="7">
        <f>SUM(MB!K72,SK!K72,AB!K72)</f>
        <v>3376.1000000000004</v>
      </c>
      <c r="L72" s="7">
        <f>SUM(MB!L72,SK!L72,AB!L72)</f>
        <v>0</v>
      </c>
      <c r="M72" s="7">
        <f>SUM(MB!M72,SK!M72,AB!M72)</f>
        <v>19975.5</v>
      </c>
      <c r="N72" s="7">
        <f>SUM(MB!N72,SK!N72,AB!N72)</f>
        <v>2369.4720000000002</v>
      </c>
      <c r="O72" s="7">
        <f>SUM(MB!O72,SK!O72,AB!O72)</f>
        <v>6979.5</v>
      </c>
      <c r="P72" s="7">
        <f>SUM(MB!P72,SK!P72,AB!P72)</f>
        <v>3605.2991999999995</v>
      </c>
      <c r="Q72" s="7">
        <f>SUM(MB!Q72,SK!Q72,AB!Q72)</f>
        <v>50352</v>
      </c>
      <c r="R72" s="7">
        <f>SUM(MB!R72,SK!R72,AB!R72)</f>
        <v>4583.9759999999997</v>
      </c>
      <c r="S72" s="7">
        <f>SUM(MB!S72,SK!S72,AB!S72)</f>
        <v>18035</v>
      </c>
      <c r="T72" s="7">
        <f>SUM(MB!T72,SK!T72,AB!T72)</f>
        <v>0</v>
      </c>
      <c r="U72" s="7">
        <f>SUM(MB!U72,SK!U72,AB!U72)</f>
        <v>0</v>
      </c>
      <c r="V72" s="7">
        <f>SUM(MB!V72,SK!V72,AB!V72)</f>
        <v>1748.38</v>
      </c>
      <c r="W72" s="7">
        <f>SUM(MB!W72,SK!W72,AB!W72)</f>
        <v>1247.3999999999999</v>
      </c>
      <c r="X72" s="7">
        <f>SUM(MB!X72,SK!X72,AB!X72)</f>
        <v>221130</v>
      </c>
      <c r="Y72" s="7">
        <f>SUM(MB!Y72,SK!Y72,AB!Y72)</f>
        <v>0</v>
      </c>
      <c r="Z72" s="7">
        <f>SUM(MB!Z72,SK!Z72,AB!Z72)</f>
        <v>605949.76054950606</v>
      </c>
      <c r="AA72" s="7">
        <f>SUM(MB!AA72,SK!AA72,AB!AA72)</f>
        <v>1561.9773242630386</v>
      </c>
      <c r="AB72" s="7">
        <f t="shared" si="4"/>
        <v>1221879.7160237881</v>
      </c>
      <c r="AC72" s="7">
        <f t="shared" si="5"/>
        <v>4583.9759999999997</v>
      </c>
      <c r="AD72" s="7">
        <f>2205*AB72/SUM(area!F22:H22)/2.47</f>
        <v>44.270382399378718</v>
      </c>
      <c r="AE72" s="7">
        <f>2205*AC72/SUM(area!F22:H22)/2.47</f>
        <v>0.16608375420942303</v>
      </c>
    </row>
    <row r="73" spans="1:31" x14ac:dyDescent="0.2">
      <c r="A73" s="7">
        <f t="shared" si="3"/>
        <v>1984</v>
      </c>
      <c r="B73" s="7">
        <f>SUM(MB!B73,SK!B73,AB!B73)</f>
        <v>189756</v>
      </c>
      <c r="C73" s="7">
        <f>SUM(MB!C73,SK!C73,AB!C73)</f>
        <v>0</v>
      </c>
      <c r="D73" s="7">
        <f>SUM(MB!D73,SK!D73,AB!D73)</f>
        <v>87.77</v>
      </c>
      <c r="E73" s="7">
        <f>SUM(MB!E73,SK!E73,AB!E73)</f>
        <v>0</v>
      </c>
      <c r="F73" s="7">
        <f>SUM(MB!F73,SK!F73,AB!F73)</f>
        <v>114445.04912188285</v>
      </c>
      <c r="G73" s="7">
        <f>SUM(MB!G73,SK!G73,AB!G73)</f>
        <v>0</v>
      </c>
      <c r="H73" s="7">
        <f>SUM(MB!H73,SK!H73,AB!H73)</f>
        <v>0</v>
      </c>
      <c r="I73" s="7">
        <f>SUM(MB!I73,SK!I73,AB!I73)</f>
        <v>0</v>
      </c>
      <c r="J73" s="7">
        <f>SUM(MB!J73,SK!J73,AB!J73)</f>
        <v>3243.6</v>
      </c>
      <c r="K73" s="7">
        <f>SUM(MB!K73,SK!K73,AB!K73)</f>
        <v>2891</v>
      </c>
      <c r="L73" s="7">
        <f>SUM(MB!L73,SK!L73,AB!L73)</f>
        <v>0</v>
      </c>
      <c r="M73" s="7">
        <f>SUM(MB!M73,SK!M73,AB!M73)</f>
        <v>31207.5</v>
      </c>
      <c r="N73" s="7">
        <f>SUM(MB!N73,SK!N73,AB!N73)</f>
        <v>1605.7920000000001</v>
      </c>
      <c r="O73" s="7">
        <f>SUM(MB!O73,SK!O73,AB!O73)</f>
        <v>6158.25</v>
      </c>
      <c r="P73" s="7">
        <f>SUM(MB!P73,SK!P73,AB!P73)</f>
        <v>4690.2271999999994</v>
      </c>
      <c r="Q73" s="7">
        <f>SUM(MB!Q73,SK!Q73,AB!Q73)</f>
        <v>43680</v>
      </c>
      <c r="R73" s="7">
        <f>SUM(MB!R73,SK!R73,AB!R73)</f>
        <v>5149.6080000000002</v>
      </c>
      <c r="S73" s="7">
        <f>SUM(MB!S73,SK!S73,AB!S73)</f>
        <v>14072.5</v>
      </c>
      <c r="T73" s="7">
        <f>SUM(MB!T73,SK!T73,AB!T73)</f>
        <v>0</v>
      </c>
      <c r="U73" s="7">
        <f>SUM(MB!U73,SK!U73,AB!U73)</f>
        <v>0</v>
      </c>
      <c r="V73" s="7">
        <f>SUM(MB!V73,SK!V73,AB!V73)</f>
        <v>1510.5</v>
      </c>
      <c r="W73" s="7">
        <f>SUM(MB!W73,SK!W73,AB!W73)</f>
        <v>2289.6000000000004</v>
      </c>
      <c r="X73" s="7">
        <f>SUM(MB!X73,SK!X73,AB!X73)</f>
        <v>205218</v>
      </c>
      <c r="Y73" s="7">
        <f>SUM(MB!Y73,SK!Y73,AB!Y73)</f>
        <v>0</v>
      </c>
      <c r="Z73" s="7">
        <f>SUM(MB!Z73,SK!Z73,AB!Z73)</f>
        <v>484280.27249917586</v>
      </c>
      <c r="AA73" s="7">
        <f>SUM(MB!AA73,SK!AA73,AB!AA73)</f>
        <v>1669.3696145124718</v>
      </c>
      <c r="AB73" s="7">
        <f t="shared" si="4"/>
        <v>1111955.0384355711</v>
      </c>
      <c r="AC73" s="7">
        <f t="shared" si="5"/>
        <v>5149.6080000000002</v>
      </c>
      <c r="AD73" s="7">
        <f>2205*AB73/SUM(area!F23:H23)/2.47</f>
        <v>38.911011039030264</v>
      </c>
      <c r="AE73" s="7">
        <f>2205*AC73/SUM(area!F23:H23)/2.47</f>
        <v>0.18020193875517815</v>
      </c>
    </row>
    <row r="74" spans="1:31" x14ac:dyDescent="0.2">
      <c r="A74" s="7">
        <f t="shared" si="3"/>
        <v>1985</v>
      </c>
      <c r="B74" s="7">
        <f>SUM(MB!B74,SK!B74,AB!B74)</f>
        <v>229530</v>
      </c>
      <c r="C74" s="7">
        <f>SUM(MB!C74,SK!C74,AB!C74)</f>
        <v>0</v>
      </c>
      <c r="D74" s="7">
        <f>SUM(MB!D74,SK!D74,AB!D74)</f>
        <v>71.69</v>
      </c>
      <c r="E74" s="7">
        <f>SUM(MB!E74,SK!E74,AB!E74)</f>
        <v>0</v>
      </c>
      <c r="F74" s="7">
        <f>SUM(MB!F74,SK!F74,AB!F74)</f>
        <v>116202.44558252516</v>
      </c>
      <c r="G74" s="7">
        <f>SUM(MB!G74,SK!G74,AB!G74)</f>
        <v>0</v>
      </c>
      <c r="H74" s="7">
        <f>SUM(MB!H74,SK!H74,AB!H74)</f>
        <v>0</v>
      </c>
      <c r="I74" s="7">
        <f>SUM(MB!I74,SK!I74,AB!I74)</f>
        <v>0</v>
      </c>
      <c r="J74" s="7">
        <f>SUM(MB!J74,SK!J74,AB!J74)</f>
        <v>1278</v>
      </c>
      <c r="K74" s="7">
        <f>SUM(MB!K74,SK!K74,AB!K74)</f>
        <v>2891</v>
      </c>
      <c r="L74" s="7">
        <f>SUM(MB!L74,SK!L74,AB!L74)</f>
        <v>0</v>
      </c>
      <c r="M74" s="7">
        <f>SUM(MB!M74,SK!M74,AB!M74)</f>
        <v>40360.5</v>
      </c>
      <c r="N74" s="7">
        <f>SUM(MB!N74,SK!N74,AB!N74)</f>
        <v>2575.8719999999998</v>
      </c>
      <c r="O74" s="7">
        <f>SUM(MB!O74,SK!O74,AB!O74)</f>
        <v>6527.25</v>
      </c>
      <c r="P74" s="7">
        <f>SUM(MB!P74,SK!P74,AB!P74)</f>
        <v>5228.518399999999</v>
      </c>
      <c r="Q74" s="7">
        <f>SUM(MB!Q74,SK!Q74,AB!Q74)</f>
        <v>47376</v>
      </c>
      <c r="R74" s="7">
        <f>SUM(MB!R74,SK!R74,AB!R74)</f>
        <v>6630.4639999999999</v>
      </c>
      <c r="S74" s="7">
        <f>SUM(MB!S74,SK!S74,AB!S74)</f>
        <v>12302.5</v>
      </c>
      <c r="T74" s="7">
        <f>SUM(MB!T74,SK!T74,AB!T74)</f>
        <v>0</v>
      </c>
      <c r="U74" s="7">
        <f>SUM(MB!U74,SK!U74,AB!U74)</f>
        <v>0</v>
      </c>
      <c r="V74" s="7">
        <f>SUM(MB!V74,SK!V74,AB!V74)</f>
        <v>551</v>
      </c>
      <c r="W74" s="7">
        <f>SUM(MB!W74,SK!W74,AB!W74)</f>
        <v>1665.9</v>
      </c>
      <c r="X74" s="7">
        <f>SUM(MB!X74,SK!X74,AB!X74)</f>
        <v>175129.5</v>
      </c>
      <c r="Y74" s="7">
        <f>SUM(MB!Y74,SK!Y74,AB!Y74)</f>
        <v>0</v>
      </c>
      <c r="Z74" s="7">
        <f>SUM(MB!Z74,SK!Z74,AB!Z74)</f>
        <v>549618.49860865029</v>
      </c>
      <c r="AA74" s="7">
        <f>SUM(MB!AA74,SK!AA74,AB!AA74)</f>
        <v>1977.3242630385489</v>
      </c>
      <c r="AB74" s="7">
        <f t="shared" si="4"/>
        <v>1199916.462854214</v>
      </c>
      <c r="AC74" s="7">
        <f t="shared" si="5"/>
        <v>6630.4639999999999</v>
      </c>
      <c r="AD74" s="7">
        <f>2205*AB74/SUM(area!F24:H24)/2.47</f>
        <v>41.459441110821572</v>
      </c>
      <c r="AE74" s="7">
        <f>2205*AC74/SUM(area!F24:H24)/2.47</f>
        <v>0.2290953914337796</v>
      </c>
    </row>
    <row r="75" spans="1:31" x14ac:dyDescent="0.2">
      <c r="A75" s="7">
        <f t="shared" si="3"/>
        <v>1986</v>
      </c>
      <c r="B75" s="7">
        <f>SUM(MB!B75,SK!B75,AB!B75)</f>
        <v>272504.40000000002</v>
      </c>
      <c r="C75" s="7">
        <f>SUM(MB!C75,SK!C75,AB!C75)</f>
        <v>0</v>
      </c>
      <c r="D75" s="7">
        <f>SUM(MB!D75,SK!D75,AB!D75)</f>
        <v>135.34</v>
      </c>
      <c r="E75" s="7">
        <f>SUM(MB!E75,SK!E75,AB!E75)</f>
        <v>4372.1392000000005</v>
      </c>
      <c r="F75" s="7">
        <f>SUM(MB!F75,SK!F75,AB!F75)</f>
        <v>120954.01150659715</v>
      </c>
      <c r="G75" s="7">
        <f>SUM(MB!G75,SK!G75,AB!G75)</f>
        <v>0</v>
      </c>
      <c r="H75" s="7">
        <f>SUM(MB!H75,SK!H75,AB!H75)</f>
        <v>0</v>
      </c>
      <c r="I75" s="7">
        <f>SUM(MB!I75,SK!I75,AB!I75)</f>
        <v>0</v>
      </c>
      <c r="J75" s="7">
        <f>SUM(MB!J75,SK!J75,AB!J75)</f>
        <v>939.6</v>
      </c>
      <c r="K75" s="7">
        <f>SUM(MB!K75,SK!K75,AB!K75)</f>
        <v>2934.12</v>
      </c>
      <c r="L75" s="7">
        <f>SUM(MB!L75,SK!L75,AB!L75)</f>
        <v>0</v>
      </c>
      <c r="M75" s="7">
        <f>SUM(MB!M75,SK!M75,AB!M75)</f>
        <v>44581.5</v>
      </c>
      <c r="N75" s="7">
        <f>SUM(MB!N75,SK!N75,AB!N75)</f>
        <v>7038.24</v>
      </c>
      <c r="O75" s="7">
        <f>SUM(MB!O75,SK!O75,AB!O75)</f>
        <v>2661.75</v>
      </c>
      <c r="P75" s="7">
        <f>SUM(MB!P75,SK!P75,AB!P75)</f>
        <v>9463.9103999999988</v>
      </c>
      <c r="Q75" s="7">
        <f>SUM(MB!Q75,SK!Q75,AB!Q75)</f>
        <v>63849.600000000006</v>
      </c>
      <c r="R75" s="7">
        <f>SUM(MB!R75,SK!R75,AB!R75)</f>
        <v>9383.9920000000002</v>
      </c>
      <c r="S75" s="7">
        <f>SUM(MB!S75,SK!S75,AB!S75)</f>
        <v>11532.5</v>
      </c>
      <c r="T75" s="7">
        <f>SUM(MB!T75,SK!T75,AB!T75)</f>
        <v>0</v>
      </c>
      <c r="U75" s="7">
        <f>SUM(MB!U75,SK!U75,AB!U75)</f>
        <v>0</v>
      </c>
      <c r="V75" s="7">
        <f>SUM(MB!V75,SK!V75,AB!V75)</f>
        <v>1796.0700000000002</v>
      </c>
      <c r="W75" s="7">
        <f>SUM(MB!W75,SK!W75,AB!W75)</f>
        <v>1077.3</v>
      </c>
      <c r="X75" s="7">
        <f>SUM(MB!X75,SK!X75,AB!X75)</f>
        <v>268889.40000000002</v>
      </c>
      <c r="Y75" s="7">
        <f>SUM(MB!Y75,SK!Y75,AB!Y75)</f>
        <v>0</v>
      </c>
      <c r="Z75" s="7">
        <f>SUM(MB!Z75,SK!Z75,AB!Z75)</f>
        <v>709769.35166047979</v>
      </c>
      <c r="AA75" s="7">
        <f>SUM(MB!AA75,SK!AA75,AB!AA75)</f>
        <v>2068.7528344671205</v>
      </c>
      <c r="AB75" s="7">
        <f t="shared" si="4"/>
        <v>1533951.977601544</v>
      </c>
      <c r="AC75" s="7">
        <f t="shared" si="5"/>
        <v>9383.9920000000002</v>
      </c>
      <c r="AD75" s="7">
        <f>2205*AB75/SUM(area!F25:H25)/2.47</f>
        <v>51.929058790648568</v>
      </c>
      <c r="AE75" s="7">
        <f>2205*AC75/SUM(area!F25:H25)/2.47</f>
        <v>0.3176773975811884</v>
      </c>
    </row>
    <row r="76" spans="1:31" x14ac:dyDescent="0.2">
      <c r="A76" s="7">
        <f t="shared" si="3"/>
        <v>1987</v>
      </c>
      <c r="B76" s="7">
        <f>SUM(MB!B76,SK!B76,AB!B76)</f>
        <v>261300.90000000002</v>
      </c>
      <c r="C76" s="7">
        <f>SUM(MB!C76,SK!C76,AB!C76)</f>
        <v>0</v>
      </c>
      <c r="D76" s="7">
        <f>SUM(MB!D76,SK!D76,AB!D76)</f>
        <v>135.34</v>
      </c>
      <c r="E76" s="7">
        <f>SUM(MB!E76,SK!E76,AB!E76)</f>
        <v>3453.3312000000005</v>
      </c>
      <c r="F76" s="7">
        <f>SUM(MB!F76,SK!F76,AB!F76)</f>
        <v>122367.88295275322</v>
      </c>
      <c r="G76" s="7">
        <f>SUM(MB!G76,SK!G76,AB!G76)</f>
        <v>0</v>
      </c>
      <c r="H76" s="7">
        <f>SUM(MB!H76,SK!H76,AB!H76)</f>
        <v>0</v>
      </c>
      <c r="I76" s="7">
        <f>SUM(MB!I76,SK!I76,AB!I76)</f>
        <v>0</v>
      </c>
      <c r="J76" s="7">
        <f>SUM(MB!J76,SK!J76,AB!J76)</f>
        <v>1524</v>
      </c>
      <c r="K76" s="7">
        <f>SUM(MB!K76,SK!K76,AB!K76)</f>
        <v>2133.9499999999998</v>
      </c>
      <c r="L76" s="7">
        <f>SUM(MB!L76,SK!L76,AB!L76)</f>
        <v>0</v>
      </c>
      <c r="M76" s="7">
        <f>SUM(MB!M76,SK!M76,AB!M76)</f>
        <v>31549.5</v>
      </c>
      <c r="N76" s="7">
        <f>SUM(MB!N76,SK!N76,AB!N76)</f>
        <v>11826.72</v>
      </c>
      <c r="O76" s="7">
        <f>SUM(MB!O76,SK!O76,AB!O76)</f>
        <v>2571.75</v>
      </c>
      <c r="P76" s="7">
        <f>SUM(MB!P76,SK!P76,AB!P76)</f>
        <v>5524.7871999999998</v>
      </c>
      <c r="Q76" s="7">
        <f>SUM(MB!Q76,SK!Q76,AB!Q76)</f>
        <v>57369.599999999999</v>
      </c>
      <c r="R76" s="7">
        <f>SUM(MB!R76,SK!R76,AB!R76)</f>
        <v>16301.2</v>
      </c>
      <c r="S76" s="7">
        <f>SUM(MB!S76,SK!S76,AB!S76)</f>
        <v>9142.5</v>
      </c>
      <c r="T76" s="7">
        <f>SUM(MB!T76,SK!T76,AB!T76)</f>
        <v>0</v>
      </c>
      <c r="U76" s="7">
        <f>SUM(MB!U76,SK!U76,AB!U76)</f>
        <v>0</v>
      </c>
      <c r="V76" s="7">
        <f>SUM(MB!V76,SK!V76,AB!V76)</f>
        <v>1913.3000000000002</v>
      </c>
      <c r="W76" s="7">
        <f>SUM(MB!W76,SK!W76,AB!W76)</f>
        <v>1398.6</v>
      </c>
      <c r="X76" s="7">
        <f>SUM(MB!X76,SK!X76,AB!X76)</f>
        <v>265352.09999999998</v>
      </c>
      <c r="Y76" s="7">
        <f>SUM(MB!Y76,SK!Y76,AB!Y76)</f>
        <v>0</v>
      </c>
      <c r="Z76" s="7">
        <f>SUM(MB!Z76,SK!Z76,AB!Z76)</f>
        <v>594964.75215451047</v>
      </c>
      <c r="AA76" s="7">
        <f>SUM(MB!AA76,SK!AA76,AB!AA76)</f>
        <v>2456.6712018140593</v>
      </c>
      <c r="AB76" s="7">
        <f t="shared" si="4"/>
        <v>1391286.8847090777</v>
      </c>
      <c r="AC76" s="7">
        <f t="shared" si="5"/>
        <v>16301.2</v>
      </c>
      <c r="AD76" s="7">
        <f>2205*AB76/SUM(area!F26:H26)/2.47</f>
        <v>47.724921740933482</v>
      </c>
      <c r="AE76" s="7">
        <f>2205*AC76/SUM(area!F26:H26)/2.47</f>
        <v>0.55917546757150771</v>
      </c>
    </row>
    <row r="77" spans="1:31" x14ac:dyDescent="0.2">
      <c r="A77" s="7">
        <f t="shared" si="3"/>
        <v>1988</v>
      </c>
      <c r="B77" s="7">
        <f>SUM(MB!B77,SK!B77,AB!B77)</f>
        <v>190661.1</v>
      </c>
      <c r="C77" s="7">
        <f>SUM(MB!C77,SK!C77,AB!C77)</f>
        <v>0</v>
      </c>
      <c r="D77" s="7">
        <f>SUM(MB!D77,SK!D77,AB!D77)</f>
        <v>91.79</v>
      </c>
      <c r="E77" s="7">
        <f>SUM(MB!E77,SK!E77,AB!E77)</f>
        <v>2076.8528000000001</v>
      </c>
      <c r="F77" s="7">
        <f>SUM(MB!F77,SK!F77,AB!F77)</f>
        <v>142005.23144794832</v>
      </c>
      <c r="G77" s="7">
        <f>SUM(MB!G77,SK!G77,AB!G77)</f>
        <v>0</v>
      </c>
      <c r="H77" s="7">
        <f>SUM(MB!H77,SK!H77,AB!H77)</f>
        <v>0</v>
      </c>
      <c r="I77" s="7">
        <f>SUM(MB!I77,SK!I77,AB!I77)</f>
        <v>0</v>
      </c>
      <c r="J77" s="7">
        <f>SUM(MB!J77,SK!J77,AB!J77)</f>
        <v>1676.3999999999999</v>
      </c>
      <c r="K77" s="7">
        <f>SUM(MB!K77,SK!K77,AB!K77)</f>
        <v>2044.77</v>
      </c>
      <c r="L77" s="7">
        <f>SUM(MB!L77,SK!L77,AB!L77)</f>
        <v>0</v>
      </c>
      <c r="M77" s="7">
        <f>SUM(MB!M77,SK!M77,AB!M77)</f>
        <v>14742</v>
      </c>
      <c r="N77" s="7">
        <f>SUM(MB!N77,SK!N77,AB!N77)</f>
        <v>2419.0079999999998</v>
      </c>
      <c r="O77" s="7">
        <f>SUM(MB!O77,SK!O77,AB!O77)</f>
        <v>1973.25</v>
      </c>
      <c r="P77" s="7">
        <f>SUM(MB!P77,SK!P77,AB!P77)</f>
        <v>4898.8671999999997</v>
      </c>
      <c r="Q77" s="7">
        <f>SUM(MB!Q77,SK!Q77,AB!Q77)</f>
        <v>57000</v>
      </c>
      <c r="R77" s="7">
        <f>SUM(MB!R77,SK!R77,AB!R77)</f>
        <v>12557.815999999999</v>
      </c>
      <c r="S77" s="7">
        <f>SUM(MB!S77,SK!S77,AB!S77)</f>
        <v>6035</v>
      </c>
      <c r="T77" s="7">
        <f>SUM(MB!T77,SK!T77,AB!T77)</f>
        <v>0</v>
      </c>
      <c r="U77" s="7">
        <f>SUM(MB!U77,SK!U77,AB!U77)</f>
        <v>0</v>
      </c>
      <c r="V77" s="7">
        <f>SUM(MB!V77,SK!V77,AB!V77)</f>
        <v>1465.0900000000001</v>
      </c>
      <c r="W77" s="7">
        <f>SUM(MB!W77,SK!W77,AB!W77)</f>
        <v>1309.5</v>
      </c>
      <c r="X77" s="7">
        <f>SUM(MB!X77,SK!X77,AB!X77)</f>
        <v>244124.40000000002</v>
      </c>
      <c r="Y77" s="7">
        <f>SUM(MB!Y77,SK!Y77,AB!Y77)</f>
        <v>0</v>
      </c>
      <c r="Z77" s="7">
        <f>SUM(MB!Z77,SK!Z77,AB!Z77)</f>
        <v>351997.14965016686</v>
      </c>
      <c r="AA77" s="7">
        <f>SUM(MB!AA77,SK!AA77,AB!AA77)</f>
        <v>1934.5124716553287</v>
      </c>
      <c r="AB77" s="7">
        <f t="shared" si="4"/>
        <v>1039012.7375697707</v>
      </c>
      <c r="AC77" s="7">
        <f t="shared" si="5"/>
        <v>12557.815999999999</v>
      </c>
      <c r="AD77" s="7">
        <f>2205*AB77/SUM(area!F27:H27)/2.47</f>
        <v>35.783675639991024</v>
      </c>
      <c r="AE77" s="7">
        <f>2205*AC77/SUM(area!F27:H27)/2.47</f>
        <v>0.43249211317827008</v>
      </c>
    </row>
    <row r="78" spans="1:31" x14ac:dyDescent="0.2">
      <c r="A78" s="7">
        <f t="shared" si="3"/>
        <v>1989</v>
      </c>
      <c r="B78" s="7">
        <f>SUM(MB!B78,SK!B78,AB!B78)</f>
        <v>218551.2</v>
      </c>
      <c r="C78" s="7">
        <f>SUM(MB!C78,SK!C78,AB!C78)</f>
        <v>0</v>
      </c>
      <c r="D78" s="7">
        <f>SUM(MB!D78,SK!D78,AB!D78)</f>
        <v>79.06</v>
      </c>
      <c r="E78" s="7">
        <f>SUM(MB!E78,SK!E78,AB!E78)</f>
        <v>4004.6160000000009</v>
      </c>
      <c r="F78" s="7">
        <f>SUM(MB!F78,SK!F78,AB!F78)</f>
        <v>108168.01568247093</v>
      </c>
      <c r="G78" s="7">
        <f>SUM(MB!G78,SK!G78,AB!G78)</f>
        <v>0</v>
      </c>
      <c r="H78" s="7">
        <f>SUM(MB!H78,SK!H78,AB!H78)</f>
        <v>0</v>
      </c>
      <c r="I78" s="7">
        <f>SUM(MB!I78,SK!I78,AB!I78)</f>
        <v>0</v>
      </c>
      <c r="J78" s="7">
        <f>SUM(MB!J78,SK!J78,AB!J78)</f>
        <v>1539.6</v>
      </c>
      <c r="K78" s="7">
        <f>SUM(MB!K78,SK!K78,AB!K78)</f>
        <v>1777.7200000000003</v>
      </c>
      <c r="L78" s="7">
        <f>SUM(MB!L78,SK!L78,AB!L78)</f>
        <v>0</v>
      </c>
      <c r="M78" s="7">
        <f>SUM(MB!M78,SK!M78,AB!M78)</f>
        <v>22405.5</v>
      </c>
      <c r="N78" s="7">
        <f>SUM(MB!N78,SK!N78,AB!N78)</f>
        <v>3971.1360000000004</v>
      </c>
      <c r="O78" s="7">
        <f>SUM(MB!O78,SK!O78,AB!O78)</f>
        <v>2157.75</v>
      </c>
      <c r="P78" s="7">
        <f>SUM(MB!P78,SK!P78,AB!P78)</f>
        <v>6459.4943999999987</v>
      </c>
      <c r="Q78" s="7">
        <f>SUM(MB!Q78,SK!Q78,AB!Q78)</f>
        <v>62700</v>
      </c>
      <c r="R78" s="7">
        <f>SUM(MB!R78,SK!R78,AB!R78)</f>
        <v>9195.4480000000003</v>
      </c>
      <c r="S78" s="7">
        <f>SUM(MB!S78,SK!S78,AB!S78)</f>
        <v>18985</v>
      </c>
      <c r="T78" s="7">
        <f>SUM(MB!T78,SK!T78,AB!T78)</f>
        <v>0</v>
      </c>
      <c r="U78" s="7">
        <f>SUM(MB!U78,SK!U78,AB!U78)</f>
        <v>0</v>
      </c>
      <c r="V78" s="7">
        <f>SUM(MB!V78,SK!V78,AB!V78)</f>
        <v>1573.77</v>
      </c>
      <c r="W78" s="7">
        <f>SUM(MB!W78,SK!W78,AB!W78)</f>
        <v>1841.4</v>
      </c>
      <c r="X78" s="7">
        <f>SUM(MB!X78,SK!X78,AB!X78)</f>
        <v>265350.15000000002</v>
      </c>
      <c r="Y78" s="7">
        <f>SUM(MB!Y78,SK!Y78,AB!Y78)</f>
        <v>0</v>
      </c>
      <c r="Z78" s="7">
        <f>SUM(MB!Z78,SK!Z78,AB!Z78)</f>
        <v>560205.33079994028</v>
      </c>
      <c r="AA78" s="7">
        <f>SUM(MB!AA78,SK!AA78,AB!AA78)</f>
        <v>1965.5691609977328</v>
      </c>
      <c r="AB78" s="7">
        <f t="shared" si="4"/>
        <v>1290930.760043409</v>
      </c>
      <c r="AC78" s="7">
        <f t="shared" si="5"/>
        <v>9195.4480000000003</v>
      </c>
      <c r="AD78" s="7">
        <f>2205*AB78/SUM(area!F28:H28)/2.47</f>
        <v>42.828629364087533</v>
      </c>
      <c r="AE78" s="7">
        <f>2205*AC78/SUM(area!F28:H28)/2.47</f>
        <v>0.30507324359944532</v>
      </c>
    </row>
    <row r="79" spans="1:31" x14ac:dyDescent="0.2">
      <c r="A79" s="7">
        <f t="shared" si="3"/>
        <v>1990</v>
      </c>
      <c r="B79" s="7">
        <f>SUM(MB!B79,SK!B79,AB!B79)</f>
        <v>254215.5</v>
      </c>
      <c r="C79" s="7">
        <f>SUM(MB!C79,SK!C79,AB!C79)</f>
        <v>0</v>
      </c>
      <c r="D79" s="7">
        <f>SUM(MB!D79,SK!D79,AB!D79)</f>
        <v>146.06</v>
      </c>
      <c r="E79" s="7">
        <f>SUM(MB!E79,SK!E79,AB!E79)</f>
        <v>5973.9856</v>
      </c>
      <c r="F79" s="7">
        <f>SUM(MB!F79,SK!F79,AB!F79)</f>
        <v>108327.18443186264</v>
      </c>
      <c r="G79" s="7">
        <f>SUM(MB!G79,SK!G79,AB!G79)</f>
        <v>0</v>
      </c>
      <c r="H79" s="7">
        <f>SUM(MB!H79,SK!H79,AB!H79)</f>
        <v>0</v>
      </c>
      <c r="I79" s="7">
        <f>SUM(MB!I79,SK!I79,AB!I79)</f>
        <v>0</v>
      </c>
      <c r="J79" s="7">
        <f>SUM(MB!J79,SK!J79,AB!J79)</f>
        <v>2179.1999999999998</v>
      </c>
      <c r="K79" s="7">
        <f>SUM(MB!K79,SK!K79,AB!K79)</f>
        <v>1777.7200000000003</v>
      </c>
      <c r="L79" s="7">
        <f>SUM(MB!L79,SK!L79,AB!L79)</f>
        <v>0</v>
      </c>
      <c r="M79" s="7">
        <f>SUM(MB!M79,SK!M79,AB!M79)</f>
        <v>40005</v>
      </c>
      <c r="N79" s="7">
        <f>SUM(MB!N79,SK!N79,AB!N79)</f>
        <v>8800.8959999999988</v>
      </c>
      <c r="O79" s="7">
        <f>SUM(MB!O79,SK!O79,AB!O79)</f>
        <v>2432.25</v>
      </c>
      <c r="P79" s="7">
        <f>SUM(MB!P79,SK!P79,AB!P79)</f>
        <v>10411.135999999999</v>
      </c>
      <c r="Q79" s="7">
        <f>SUM(MB!Q79,SK!Q79,AB!Q79)</f>
        <v>51448.800000000003</v>
      </c>
      <c r="R79" s="7">
        <f>SUM(MB!R79,SK!R79,AB!R79)</f>
        <v>10369.92</v>
      </c>
      <c r="S79" s="7">
        <f>SUM(MB!S79,SK!S79,AB!S79)</f>
        <v>13715</v>
      </c>
      <c r="T79" s="7">
        <f>SUM(MB!T79,SK!T79,AB!T79)</f>
        <v>0</v>
      </c>
      <c r="U79" s="7">
        <f>SUM(MB!U79,SK!U79,AB!U79)</f>
        <v>0</v>
      </c>
      <c r="V79" s="7">
        <f>SUM(MB!V79,SK!V79,AB!V79)</f>
        <v>1789.23</v>
      </c>
      <c r="W79" s="7">
        <f>SUM(MB!W79,SK!W79,AB!W79)</f>
        <v>2978.1</v>
      </c>
      <c r="X79" s="7">
        <f>SUM(MB!X79,SK!X79,AB!X79)</f>
        <v>305153.55</v>
      </c>
      <c r="Y79" s="7">
        <f>SUM(MB!Y79,SK!Y79,AB!Y79)</f>
        <v>0</v>
      </c>
      <c r="Z79" s="7">
        <f>SUM(MB!Z79,SK!Z79,AB!Z79)</f>
        <v>715857.91372220498</v>
      </c>
      <c r="AA79" s="7">
        <f>SUM(MB!AA79,SK!AA79,AB!AA79)</f>
        <v>2348.2630385487532</v>
      </c>
      <c r="AB79" s="7">
        <f t="shared" si="4"/>
        <v>1537929.7087926161</v>
      </c>
      <c r="AC79" s="7">
        <f t="shared" si="5"/>
        <v>10369.92</v>
      </c>
      <c r="AD79" s="7">
        <f>2205*AB79/SUM(area!F29:H29)/2.47</f>
        <v>51.89037719229156</v>
      </c>
      <c r="AE79" s="7">
        <f>2205*AC79/SUM(area!F29:H29)/2.47</f>
        <v>0.34988534077824274</v>
      </c>
    </row>
    <row r="80" spans="1:31" x14ac:dyDescent="0.2">
      <c r="A80" s="7">
        <f t="shared" si="3"/>
        <v>1991</v>
      </c>
      <c r="B80" s="7">
        <f>SUM(MB!B80,SK!B80,AB!B80)</f>
        <v>217866.6</v>
      </c>
      <c r="C80" s="7">
        <f>SUM(MB!C80,SK!C80,AB!C80)</f>
        <v>0</v>
      </c>
      <c r="D80" s="7">
        <f>SUM(MB!D80,SK!D80,AB!D80)</f>
        <v>116.58</v>
      </c>
      <c r="E80" s="7">
        <f>SUM(MB!E80,SK!E80,AB!E80)</f>
        <v>3477.6016000000004</v>
      </c>
      <c r="F80" s="7">
        <f>SUM(MB!F80,SK!F80,AB!F80)</f>
        <v>139865.01563479516</v>
      </c>
      <c r="G80" s="7">
        <f>SUM(MB!G80,SK!G80,AB!G80)</f>
        <v>0</v>
      </c>
      <c r="H80" s="7">
        <f>SUM(MB!H80,SK!H80,AB!H80)</f>
        <v>0</v>
      </c>
      <c r="I80" s="7">
        <f>SUM(MB!I80,SK!I80,AB!I80)</f>
        <v>0</v>
      </c>
      <c r="J80" s="7">
        <f>SUM(MB!J80,SK!J80,AB!J80)</f>
        <v>2712</v>
      </c>
      <c r="K80" s="7">
        <f>SUM(MB!K80,SK!K80,AB!K80)</f>
        <v>2533.79</v>
      </c>
      <c r="L80" s="7">
        <f>SUM(MB!L80,SK!L80,AB!L80)</f>
        <v>785.68960000000004</v>
      </c>
      <c r="M80" s="7">
        <f>SUM(MB!M80,SK!M80,AB!M80)</f>
        <v>28575</v>
      </c>
      <c r="N80" s="7">
        <f>SUM(MB!N80,SK!N80,AB!N80)</f>
        <v>14150.784</v>
      </c>
      <c r="O80" s="7">
        <f>SUM(MB!O80,SK!O80,AB!O80)</f>
        <v>2202.75</v>
      </c>
      <c r="P80" s="7">
        <f>SUM(MB!P80,SK!P80,AB!P80)</f>
        <v>5053.2607999999991</v>
      </c>
      <c r="Q80" s="7">
        <f>SUM(MB!Q80,SK!Q80,AB!Q80)</f>
        <v>33460.800000000003</v>
      </c>
      <c r="R80" s="7">
        <f>SUM(MB!R80,SK!R80,AB!R80)</f>
        <v>16093.016</v>
      </c>
      <c r="S80" s="7">
        <f>SUM(MB!S80,SK!S80,AB!S80)</f>
        <v>7112.5</v>
      </c>
      <c r="T80" s="7">
        <f>SUM(MB!T80,SK!T80,AB!T80)</f>
        <v>0</v>
      </c>
      <c r="U80" s="7">
        <f>SUM(MB!U80,SK!U80,AB!U80)</f>
        <v>0</v>
      </c>
      <c r="V80" s="7">
        <f>SUM(MB!V80,SK!V80,AB!V80)</f>
        <v>2061.5</v>
      </c>
      <c r="W80" s="7">
        <f>SUM(MB!W80,SK!W80,AB!W80)</f>
        <v>3634.2</v>
      </c>
      <c r="X80" s="7">
        <f>SUM(MB!X80,SK!X80,AB!X80)</f>
        <v>300732.90000000002</v>
      </c>
      <c r="Y80" s="7">
        <f>SUM(MB!Y80,SK!Y80,AB!Y80)</f>
        <v>56.4</v>
      </c>
      <c r="Z80" s="7">
        <f>SUM(MB!Z80,SK!Z80,AB!Z80)</f>
        <v>732622.32477551745</v>
      </c>
      <c r="AA80" s="7">
        <f>SUM(MB!AA80,SK!AA80,AB!AA80)</f>
        <v>2226.7936507936511</v>
      </c>
      <c r="AB80" s="7">
        <f t="shared" si="4"/>
        <v>1515339.5060611062</v>
      </c>
      <c r="AC80" s="7">
        <f t="shared" si="5"/>
        <v>16093.016</v>
      </c>
      <c r="AD80" s="7">
        <f>2205*AB80/SUM(area!F30:H30)/2.47</f>
        <v>50.911254697753932</v>
      </c>
      <c r="AE80" s="7">
        <f>2205*AC80/SUM(area!F30:H30)/2.47</f>
        <v>0.54068123556067982</v>
      </c>
    </row>
    <row r="81" spans="1:31" x14ac:dyDescent="0.2">
      <c r="A81" s="7">
        <f t="shared" si="3"/>
        <v>1992</v>
      </c>
      <c r="B81" s="7">
        <f>SUM(MB!B81,SK!B81,AB!B81)</f>
        <v>201177.90000000002</v>
      </c>
      <c r="C81" s="7">
        <f>SUM(MB!C81,SK!C81,AB!C81)</f>
        <v>1120</v>
      </c>
      <c r="D81" s="7">
        <f>SUM(MB!D81,SK!D81,AB!D81)</f>
        <v>43.55</v>
      </c>
      <c r="E81" s="7">
        <f>SUM(MB!E81,SK!E81,AB!E81)</f>
        <v>4302.7952000000005</v>
      </c>
      <c r="F81" s="7">
        <f>SUM(MB!F81,SK!F81,AB!F81)</f>
        <v>129237.60593784291</v>
      </c>
      <c r="G81" s="7">
        <f>SUM(MB!G81,SK!G81,AB!G81)</f>
        <v>0</v>
      </c>
      <c r="H81" s="7">
        <f>SUM(MB!H81,SK!H81,AB!H81)</f>
        <v>0</v>
      </c>
      <c r="I81" s="7">
        <f>SUM(MB!I81,SK!I81,AB!I81)</f>
        <v>0</v>
      </c>
      <c r="J81" s="7">
        <f>SUM(MB!J81,SK!J81,AB!J81)</f>
        <v>494.4</v>
      </c>
      <c r="K81" s="7">
        <f>SUM(MB!K81,SK!K81,AB!K81)</f>
        <v>1267.1400000000001</v>
      </c>
      <c r="L81" s="7">
        <f>SUM(MB!L81,SK!L81,AB!L81)</f>
        <v>468.07040000000001</v>
      </c>
      <c r="M81" s="7">
        <f>SUM(MB!M81,SK!M81,AB!M81)</f>
        <v>15147</v>
      </c>
      <c r="N81" s="7">
        <f>SUM(MB!N81,SK!N81,AB!N81)</f>
        <v>14406.720000000001</v>
      </c>
      <c r="O81" s="7">
        <f>SUM(MB!O81,SK!O81,AB!O81)</f>
        <v>1836</v>
      </c>
      <c r="P81" s="7">
        <f>SUM(MB!P81,SK!P81,AB!P81)</f>
        <v>5562.3423999999995</v>
      </c>
      <c r="Q81" s="7">
        <f>SUM(MB!Q81,SK!Q81,AB!Q81)</f>
        <v>54115.199999999997</v>
      </c>
      <c r="R81" s="7">
        <f>SUM(MB!R81,SK!R81,AB!R81)</f>
        <v>19828.543999999998</v>
      </c>
      <c r="S81" s="7">
        <f>SUM(MB!S81,SK!S81,AB!S81)</f>
        <v>6255</v>
      </c>
      <c r="T81" s="7">
        <f>SUM(MB!T81,SK!T81,AB!T81)</f>
        <v>0</v>
      </c>
      <c r="U81" s="7">
        <f>SUM(MB!U81,SK!U81,AB!U81)</f>
        <v>0</v>
      </c>
      <c r="V81" s="7">
        <f>SUM(MB!V81,SK!V81,AB!V81)</f>
        <v>1473.83</v>
      </c>
      <c r="W81" s="7">
        <f>SUM(MB!W81,SK!W81,AB!W81)</f>
        <v>1749.6</v>
      </c>
      <c r="X81" s="7">
        <f>SUM(MB!X81,SK!X81,AB!X81)</f>
        <v>272959.05</v>
      </c>
      <c r="Y81" s="7">
        <f>SUM(MB!Y81,SK!Y81,AB!Y81)</f>
        <v>65.8</v>
      </c>
      <c r="Z81" s="7">
        <f>SUM(MB!Z81,SK!Z81,AB!Z81)</f>
        <v>669911.92076703242</v>
      </c>
      <c r="AA81" s="7">
        <f>SUM(MB!AA81,SK!AA81,AB!AA81)</f>
        <v>2689.3061224489797</v>
      </c>
      <c r="AB81" s="7">
        <f t="shared" si="4"/>
        <v>1404111.7748273246</v>
      </c>
      <c r="AC81" s="7">
        <f t="shared" si="5"/>
        <v>20948.543999999998</v>
      </c>
      <c r="AD81" s="7">
        <f>2205*AB81/SUM(area!F31:H31)/2.47</f>
        <v>47.92822466566556</v>
      </c>
      <c r="AE81" s="7">
        <f>2205*AC81/SUM(area!F31:H31)/2.47</f>
        <v>0.71506167902769269</v>
      </c>
    </row>
    <row r="82" spans="1:31" x14ac:dyDescent="0.2">
      <c r="A82" s="7">
        <f t="shared" si="3"/>
        <v>1993</v>
      </c>
      <c r="B82" s="7">
        <f>SUM(MB!B82,SK!B82,AB!B82)</f>
        <v>247812.6</v>
      </c>
      <c r="C82" s="7">
        <f>SUM(MB!C82,SK!C82,AB!C82)</f>
        <v>1505</v>
      </c>
      <c r="D82" s="7">
        <f>SUM(MB!D82,SK!D82,AB!D82)</f>
        <v>19.43</v>
      </c>
      <c r="E82" s="7">
        <f>SUM(MB!E82,SK!E82,AB!E82)</f>
        <v>4431.0816000000004</v>
      </c>
      <c r="F82" s="7">
        <f>SUM(MB!F82,SK!F82,AB!F82)</f>
        <v>183941.18228094751</v>
      </c>
      <c r="G82" s="7">
        <f>SUM(MB!G82,SK!G82,AB!G82)</f>
        <v>0</v>
      </c>
      <c r="H82" s="7">
        <f>SUM(MB!H82,SK!H82,AB!H82)</f>
        <v>0</v>
      </c>
      <c r="I82" s="7">
        <f>SUM(MB!I82,SK!I82,AB!I82)</f>
        <v>0</v>
      </c>
      <c r="J82" s="7">
        <f>SUM(MB!J82,SK!J82,AB!J82)</f>
        <v>594</v>
      </c>
      <c r="K82" s="7">
        <f>SUM(MB!K82,SK!K82,AB!K82)</f>
        <v>1466.5700000000002</v>
      </c>
      <c r="L82" s="7">
        <f>SUM(MB!L82,SK!L82,AB!L82)</f>
        <v>217.31839999999997</v>
      </c>
      <c r="M82" s="7">
        <f>SUM(MB!M82,SK!M82,AB!M82)</f>
        <v>28233</v>
      </c>
      <c r="N82" s="7">
        <f>SUM(MB!N82,SK!N82,AB!N82)</f>
        <v>14394.335999999999</v>
      </c>
      <c r="O82" s="7">
        <f>SUM(MB!O82,SK!O82,AB!O82)</f>
        <v>3537</v>
      </c>
      <c r="P82" s="7">
        <f>SUM(MB!P82,SK!P82,AB!P82)</f>
        <v>9009.0751999999993</v>
      </c>
      <c r="Q82" s="7">
        <f>SUM(MB!Q82,SK!Q82,AB!Q82)</f>
        <v>72914.399999999994</v>
      </c>
      <c r="R82" s="7">
        <f>SUM(MB!R82,SK!R82,AB!R82)</f>
        <v>38109.455999999998</v>
      </c>
      <c r="S82" s="7">
        <f>SUM(MB!S82,SK!S82,AB!S82)</f>
        <v>7240</v>
      </c>
      <c r="T82" s="7">
        <f>SUM(MB!T82,SK!T82,AB!T82)</f>
        <v>12.944000000000001</v>
      </c>
      <c r="U82" s="7">
        <f>SUM(MB!U82,SK!U82,AB!U82)</f>
        <v>0</v>
      </c>
      <c r="V82" s="7">
        <f>SUM(MB!V82,SK!V82,AB!V82)</f>
        <v>1487.51</v>
      </c>
      <c r="W82" s="7">
        <f>SUM(MB!W82,SK!W82,AB!W82)</f>
        <v>2119.5</v>
      </c>
      <c r="X82" s="7">
        <f>SUM(MB!X82,SK!X82,AB!X82)</f>
        <v>250668.59999999998</v>
      </c>
      <c r="Y82" s="7">
        <f>SUM(MB!Y82,SK!Y82,AB!Y82)</f>
        <v>730.84999999999991</v>
      </c>
      <c r="Z82" s="7">
        <f>SUM(MB!Z82,SK!Z82,AB!Z82)</f>
        <v>620367.34403678332</v>
      </c>
      <c r="AA82" s="7">
        <f>SUM(MB!AA82,SK!AA82,AB!AA82)</f>
        <v>2643.4467120181407</v>
      </c>
      <c r="AB82" s="7">
        <f t="shared" si="4"/>
        <v>1491454.644229749</v>
      </c>
      <c r="AC82" s="7">
        <f t="shared" si="5"/>
        <v>39614.455999999998</v>
      </c>
      <c r="AD82" s="7">
        <f>2205*AB82/SUM(area!F32:H32)/2.47</f>
        <v>49.246438429924346</v>
      </c>
      <c r="AE82" s="7">
        <f>2205*AC82/SUM(area!F32:H32)/2.47</f>
        <v>1.3080323132095377</v>
      </c>
    </row>
    <row r="83" spans="1:31" x14ac:dyDescent="0.2">
      <c r="A83" s="7">
        <f t="shared" si="3"/>
        <v>1994</v>
      </c>
      <c r="B83" s="7">
        <f>SUM(MB!B83,SK!B83,AB!B83)</f>
        <v>224952</v>
      </c>
      <c r="C83" s="7">
        <f>SUM(MB!C83,SK!C83,AB!C83)</f>
        <v>3515</v>
      </c>
      <c r="D83" s="7">
        <f>SUM(MB!D83,SK!D83,AB!D83)</f>
        <v>58.29</v>
      </c>
      <c r="E83" s="7">
        <f>SUM(MB!E83,SK!E83,AB!E83)</f>
        <v>8335.1488000000008</v>
      </c>
      <c r="F83" s="7">
        <f>SUM(MB!F83,SK!F83,AB!F83)</f>
        <v>242404.59877898812</v>
      </c>
      <c r="G83" s="7">
        <f>SUM(MB!G83,SK!G83,AB!G83)</f>
        <v>0</v>
      </c>
      <c r="H83" s="7">
        <f>SUM(MB!H83,SK!H83,AB!H83)</f>
        <v>0</v>
      </c>
      <c r="I83" s="7">
        <f>SUM(MB!I83,SK!I83,AB!I83)</f>
        <v>0</v>
      </c>
      <c r="J83" s="7">
        <f>SUM(MB!J83,SK!J83,AB!J83)</f>
        <v>1554</v>
      </c>
      <c r="K83" s="7">
        <f>SUM(MB!K83,SK!K83,AB!K83)</f>
        <v>2444.61</v>
      </c>
      <c r="L83" s="7">
        <f>SUM(MB!L83,SK!L83,AB!L83)</f>
        <v>284.18560000000002</v>
      </c>
      <c r="M83" s="7">
        <f>SUM(MB!M83,SK!M83,AB!M83)</f>
        <v>43546.5</v>
      </c>
      <c r="N83" s="7">
        <f>SUM(MB!N83,SK!N83,AB!N83)</f>
        <v>18592.511999999999</v>
      </c>
      <c r="O83" s="7">
        <f>SUM(MB!O83,SK!O83,AB!O83)</f>
        <v>3397.5</v>
      </c>
      <c r="P83" s="7">
        <f>SUM(MB!P83,SK!P83,AB!P83)</f>
        <v>13323.750399999999</v>
      </c>
      <c r="Q83" s="7">
        <f>SUM(MB!Q83,SK!Q83,AB!Q83)</f>
        <v>77728.800000000003</v>
      </c>
      <c r="R83" s="7">
        <f>SUM(MB!R83,SK!R83,AB!R83)</f>
        <v>56602.48</v>
      </c>
      <c r="S83" s="7">
        <f>SUM(MB!S83,SK!S83,AB!S83)</f>
        <v>8700</v>
      </c>
      <c r="T83" s="7">
        <f>SUM(MB!T83,SK!T83,AB!T83)</f>
        <v>28.476800000000004</v>
      </c>
      <c r="U83" s="7">
        <f>SUM(MB!U83,SK!U83,AB!U83)</f>
        <v>0</v>
      </c>
      <c r="V83" s="7">
        <f>SUM(MB!V83,SK!V83,AB!V83)</f>
        <v>2073.4700000000003</v>
      </c>
      <c r="W83" s="7">
        <f>SUM(MB!W83,SK!W83,AB!W83)</f>
        <v>3159</v>
      </c>
      <c r="X83" s="7">
        <f>SUM(MB!X83,SK!X83,AB!X83)</f>
        <v>306038.84999999998</v>
      </c>
      <c r="Y83" s="7">
        <f>SUM(MB!Y83,SK!Y83,AB!Y83)</f>
        <v>956.45</v>
      </c>
      <c r="Z83" s="7">
        <f>SUM(MB!Z83,SK!Z83,AB!Z83)</f>
        <v>507340.594055005</v>
      </c>
      <c r="AA83" s="7">
        <f>SUM(MB!AA83,SK!AA83,AB!AA83)</f>
        <v>3568.4716553287981</v>
      </c>
      <c r="AB83" s="7">
        <f t="shared" si="4"/>
        <v>1528604.6880893218</v>
      </c>
      <c r="AC83" s="7">
        <f t="shared" si="5"/>
        <v>60117.48</v>
      </c>
      <c r="AD83" s="7">
        <f>2205*AB83/SUM(area!F33:H33)/2.47</f>
        <v>48.514384887431831</v>
      </c>
      <c r="AE83" s="7">
        <f>2205*AC83/SUM(area!F33:H33)/2.47</f>
        <v>1.9079900682681017</v>
      </c>
    </row>
    <row r="84" spans="1:31" x14ac:dyDescent="0.2">
      <c r="A84" s="7">
        <f t="shared" si="3"/>
        <v>1995</v>
      </c>
      <c r="B84" s="7">
        <f>SUM(MB!B84,SK!B84,AB!B84)</f>
        <v>252386.4</v>
      </c>
      <c r="C84" s="7">
        <f>SUM(MB!C84,SK!C84,AB!C84)</f>
        <v>3650</v>
      </c>
      <c r="D84" s="7">
        <f>SUM(MB!D84,SK!D84,AB!D84)</f>
        <v>91.79</v>
      </c>
      <c r="E84" s="7">
        <f>SUM(MB!E84,SK!E84,AB!E84)</f>
        <v>5360.2912000000015</v>
      </c>
      <c r="F84" s="7">
        <f>SUM(MB!F84,SK!F84,AB!F84)</f>
        <v>214783.78051612899</v>
      </c>
      <c r="G84" s="7">
        <f>SUM(MB!G84,SK!G84,AB!G84)</f>
        <v>0</v>
      </c>
      <c r="H84" s="7">
        <f>SUM(MB!H84,SK!H84,AB!H84)</f>
        <v>0</v>
      </c>
      <c r="I84" s="7">
        <f>SUM(MB!I84,SK!I84,AB!I84)</f>
        <v>0</v>
      </c>
      <c r="J84" s="7">
        <f>SUM(MB!J84,SK!J84,AB!J84)</f>
        <v>1280.4000000000001</v>
      </c>
      <c r="K84" s="7">
        <f>SUM(MB!K84,SK!K84,AB!K84)</f>
        <v>2178.0500000000002</v>
      </c>
      <c r="L84" s="7">
        <f>SUM(MB!L84,SK!L84,AB!L84)</f>
        <v>242.39359999999999</v>
      </c>
      <c r="M84" s="7">
        <f>SUM(MB!M84,SK!M84,AB!M84)</f>
        <v>49720.5</v>
      </c>
      <c r="N84" s="7">
        <f>SUM(MB!N84,SK!N84,AB!N84)</f>
        <v>17828.832000000002</v>
      </c>
      <c r="O84" s="7">
        <f>SUM(MB!O84,SK!O84,AB!O84)</f>
        <v>3856.5</v>
      </c>
      <c r="P84" s="7">
        <f>SUM(MB!P84,SK!P84,AB!P84)</f>
        <v>10194.150399999999</v>
      </c>
      <c r="Q84" s="7">
        <f>SUM(MB!Q84,SK!Q84,AB!Q84)</f>
        <v>60146.400000000001</v>
      </c>
      <c r="R84" s="7">
        <f>SUM(MB!R84,SK!R84,AB!R84)</f>
        <v>56072.2</v>
      </c>
      <c r="S84" s="7">
        <f>SUM(MB!S84,SK!S84,AB!S84)</f>
        <v>6477.5</v>
      </c>
      <c r="T84" s="7">
        <f>SUM(MB!T84,SK!T84,AB!T84)</f>
        <v>51.776000000000003</v>
      </c>
      <c r="U84" s="7">
        <f>SUM(MB!U84,SK!U84,AB!U84)</f>
        <v>0</v>
      </c>
      <c r="V84" s="7">
        <f>SUM(MB!V84,SK!V84,AB!V84)</f>
        <v>1951.1100000000001</v>
      </c>
      <c r="W84" s="7">
        <f>SUM(MB!W84,SK!W84,AB!W84)</f>
        <v>1787.3999999999999</v>
      </c>
      <c r="X84" s="7">
        <f>SUM(MB!X84,SK!X84,AB!X84)</f>
        <v>224663.4</v>
      </c>
      <c r="Y84" s="7">
        <f>SUM(MB!Y84,SK!Y84,AB!Y84)</f>
        <v>937.65000000000009</v>
      </c>
      <c r="Z84" s="7">
        <f>SUM(MB!Z84,SK!Z84,AB!Z84)</f>
        <v>550520.29662694409</v>
      </c>
      <c r="AA84" s="7">
        <f>SUM(MB!AA84,SK!AA84,AB!AA84)</f>
        <v>3263.1292517006805</v>
      </c>
      <c r="AB84" s="7">
        <f t="shared" si="4"/>
        <v>1467443.9495947738</v>
      </c>
      <c r="AC84" s="7">
        <f t="shared" si="5"/>
        <v>59722.2</v>
      </c>
      <c r="AD84" s="7">
        <f>2205*AB84/SUM(area!F34:H34)/2.47</f>
        <v>46.871642308392467</v>
      </c>
      <c r="AE84" s="7">
        <f>2205*AC84/SUM(area!F34:H34)/2.47</f>
        <v>1.9075874053269846</v>
      </c>
    </row>
    <row r="85" spans="1:31" x14ac:dyDescent="0.2">
      <c r="A85" s="7">
        <f t="shared" si="3"/>
        <v>1996</v>
      </c>
      <c r="B85" s="7">
        <f>SUM(MB!B85,SK!B85,AB!B85)</f>
        <v>305421.90000000002</v>
      </c>
      <c r="C85" s="7">
        <f>SUM(MB!C85,SK!C85,AB!C85)</f>
        <v>2950</v>
      </c>
      <c r="D85" s="7">
        <f>SUM(MB!D85,SK!D85,AB!D85)</f>
        <v>101.84</v>
      </c>
      <c r="E85" s="7">
        <f>SUM(MB!E85,SK!E85,AB!E85)</f>
        <v>9867.6512000000021</v>
      </c>
      <c r="F85" s="7">
        <f>SUM(MB!F85,SK!F85,AB!F85)</f>
        <v>167250.19736231863</v>
      </c>
      <c r="G85" s="7">
        <f>SUM(MB!G85,SK!G85,AB!G85)</f>
        <v>0</v>
      </c>
      <c r="H85" s="7">
        <f>SUM(MB!H85,SK!H85,AB!H85)</f>
        <v>0</v>
      </c>
      <c r="I85" s="7">
        <f>SUM(MB!I85,SK!I85,AB!I85)</f>
        <v>0</v>
      </c>
      <c r="J85" s="7">
        <f>SUM(MB!J85,SK!J85,AB!J85)</f>
        <v>1783.2</v>
      </c>
      <c r="K85" s="7">
        <f>SUM(MB!K85,SK!K85,AB!K85)</f>
        <v>2200.59</v>
      </c>
      <c r="L85" s="7">
        <f>SUM(MB!L85,SK!L85,AB!L85)</f>
        <v>230.69184000000001</v>
      </c>
      <c r="M85" s="7">
        <f>SUM(MB!M85,SK!M85,AB!M85)</f>
        <v>38295</v>
      </c>
      <c r="N85" s="7">
        <f>SUM(MB!N85,SK!N85,AB!N85)</f>
        <v>16615.2</v>
      </c>
      <c r="O85" s="7">
        <f>SUM(MB!O85,SK!O85,AB!O85)</f>
        <v>3789</v>
      </c>
      <c r="P85" s="7">
        <f>SUM(MB!P85,SK!P85,AB!P85)</f>
        <v>9630.8223999999973</v>
      </c>
      <c r="Q85" s="7">
        <f>SUM(MB!Q85,SK!Q85,AB!Q85)</f>
        <v>96417.600000000006</v>
      </c>
      <c r="R85" s="7">
        <f>SUM(MB!R85,SK!R85,AB!R85)</f>
        <v>45914.392</v>
      </c>
      <c r="S85" s="7">
        <f>SUM(MB!S85,SK!S85,AB!S85)</f>
        <v>6617.5</v>
      </c>
      <c r="T85" s="7">
        <f>SUM(MB!T85,SK!T85,AB!T85)</f>
        <v>18.121600000000001</v>
      </c>
      <c r="U85" s="7">
        <f>SUM(MB!U85,SK!U85,AB!U85)</f>
        <v>0</v>
      </c>
      <c r="V85" s="7">
        <f>SUM(MB!V85,SK!V85,AB!V85)</f>
        <v>1964.98</v>
      </c>
      <c r="W85" s="7">
        <f>SUM(MB!W85,SK!W85,AB!W85)</f>
        <v>1482.3</v>
      </c>
      <c r="X85" s="7">
        <f>SUM(MB!X85,SK!X85,AB!X85)</f>
        <v>255621.59999999998</v>
      </c>
      <c r="Y85" s="7">
        <f>SUM(MB!Y85,SK!Y85,AB!Y85)</f>
        <v>827.2</v>
      </c>
      <c r="Z85" s="7">
        <f>SUM(MB!Z85,SK!Z85,AB!Z85)</f>
        <v>672625.18180410005</v>
      </c>
      <c r="AA85" s="7">
        <f>SUM(MB!AA85,SK!AA85,AB!AA85)</f>
        <v>3858.2857142857147</v>
      </c>
      <c r="AB85" s="7">
        <f t="shared" si="4"/>
        <v>1643483.2539207044</v>
      </c>
      <c r="AC85" s="7">
        <f t="shared" si="5"/>
        <v>48864.392</v>
      </c>
      <c r="AD85" s="7">
        <f>2205*AB85/SUM(area!F35:H35)/2.47</f>
        <v>53.202474482948034</v>
      </c>
      <c r="AE85" s="7">
        <f>2205*AC85/SUM(area!F35:H35)/2.47</f>
        <v>1.5818272332881356</v>
      </c>
    </row>
    <row r="86" spans="1:31" x14ac:dyDescent="0.2">
      <c r="A86" s="7">
        <f t="shared" si="3"/>
        <v>1997</v>
      </c>
      <c r="B86" s="7">
        <f>SUM(MB!B86,SK!B86,AB!B86)</f>
        <v>260114.4</v>
      </c>
      <c r="C86" s="7">
        <f>SUM(MB!C86,SK!C86,AB!C86)</f>
        <v>4200</v>
      </c>
      <c r="D86" s="7">
        <f>SUM(MB!D86,SK!D86,AB!D86)</f>
        <v>65.66</v>
      </c>
      <c r="E86" s="7">
        <f>SUM(MB!E86,SK!E86,AB!E86)</f>
        <v>3987.2800000000007</v>
      </c>
      <c r="F86" s="7">
        <f>SUM(MB!F86,SK!F86,AB!F86)</f>
        <v>213373.79847876262</v>
      </c>
      <c r="G86" s="7">
        <f>SUM(MB!G86,SK!G86,AB!G86)</f>
        <v>0</v>
      </c>
      <c r="H86" s="7">
        <f>SUM(MB!H86,SK!H86,AB!H86)</f>
        <v>447.76000000000005</v>
      </c>
      <c r="I86" s="7">
        <f>SUM(MB!I86,SK!I86,AB!I86)</f>
        <v>0</v>
      </c>
      <c r="J86" s="7">
        <f>SUM(MB!J86,SK!J86,AB!J86)</f>
        <v>1951.2</v>
      </c>
      <c r="K86" s="7">
        <f>SUM(MB!K86,SK!K86,AB!K86)</f>
        <v>2022.7199999999998</v>
      </c>
      <c r="L86" s="7">
        <f>SUM(MB!L86,SK!L86,AB!L86)</f>
        <v>179.7056</v>
      </c>
      <c r="M86" s="7">
        <f>SUM(MB!M86,SK!M86,AB!M86)</f>
        <v>40293</v>
      </c>
      <c r="N86" s="7">
        <f>SUM(MB!N86,SK!N86,AB!N86)</f>
        <v>15636.864</v>
      </c>
      <c r="O86" s="7">
        <f>SUM(MB!O86,SK!O86,AB!O86)</f>
        <v>3352.5</v>
      </c>
      <c r="P86" s="7">
        <f>SUM(MB!P86,SK!P86,AB!P86)</f>
        <v>10156.5952</v>
      </c>
      <c r="Q86" s="7">
        <f>SUM(MB!Q86,SK!Q86,AB!Q86)</f>
        <v>74839.199999999997</v>
      </c>
      <c r="R86" s="7">
        <f>SUM(MB!R86,SK!R86,AB!R86)</f>
        <v>69062.096000000005</v>
      </c>
      <c r="S86" s="7">
        <f>SUM(MB!S86,SK!S86,AB!S86)</f>
        <v>6670</v>
      </c>
      <c r="T86" s="7">
        <f>SUM(MB!T86,SK!T86,AB!T86)</f>
        <v>0</v>
      </c>
      <c r="U86" s="7">
        <f>SUM(MB!U86,SK!U86,AB!U86)</f>
        <v>0</v>
      </c>
      <c r="V86" s="7">
        <f>SUM(MB!V86,SK!V86,AB!V86)</f>
        <v>1206.5</v>
      </c>
      <c r="W86" s="7">
        <f>SUM(MB!W86,SK!W86,AB!W86)</f>
        <v>1757.7000000000003</v>
      </c>
      <c r="X86" s="7">
        <f>SUM(MB!X86,SK!X86,AB!X86)</f>
        <v>147712.5</v>
      </c>
      <c r="Y86" s="7">
        <f>SUM(MB!Y86,SK!Y86,AB!Y86)</f>
        <v>728.5</v>
      </c>
      <c r="Z86" s="7">
        <f>SUM(MB!Z86,SK!Z86,AB!Z86)</f>
        <v>550521.23179704521</v>
      </c>
      <c r="AA86" s="7">
        <f>SUM(MB!AA86,SK!AA86,AB!AA86)</f>
        <v>3972.4988662131518</v>
      </c>
      <c r="AB86" s="7">
        <f t="shared" si="4"/>
        <v>1412251.7099420209</v>
      </c>
      <c r="AC86" s="7">
        <f t="shared" si="5"/>
        <v>73262.096000000005</v>
      </c>
      <c r="AD86" s="7">
        <f>2205*AB86/SUM(area!F36:H36)/2.47</f>
        <v>44.539303949790714</v>
      </c>
      <c r="AE86" s="7">
        <f>2205*AC86/SUM(area!F36:H36)/2.47</f>
        <v>2.3105249147665812</v>
      </c>
    </row>
    <row r="87" spans="1:31" x14ac:dyDescent="0.2">
      <c r="A87" s="7">
        <f t="shared" si="3"/>
        <v>1998</v>
      </c>
      <c r="B87" s="7">
        <f>SUM(MB!B87,SK!B87,AB!B87)</f>
        <v>243652.5</v>
      </c>
      <c r="C87" s="7">
        <f>SUM(MB!C87,SK!C87,AB!C87)</f>
        <v>5875</v>
      </c>
      <c r="D87" s="7">
        <f>SUM(MB!D87,SK!D87,AB!D87)</f>
        <v>73.03</v>
      </c>
      <c r="E87" s="7">
        <f>SUM(MB!E87,SK!E87,AB!E87)</f>
        <v>8158.3216000000011</v>
      </c>
      <c r="F87" s="7">
        <f>SUM(MB!F87,SK!F87,AB!F87)</f>
        <v>252511.21965742848</v>
      </c>
      <c r="G87" s="7">
        <f>SUM(MB!G87,SK!G87,AB!G87)</f>
        <v>0</v>
      </c>
      <c r="H87" s="7">
        <f>SUM(MB!H87,SK!H87,AB!H87)</f>
        <v>1571.7920000000001</v>
      </c>
      <c r="I87" s="7">
        <f>SUM(MB!I87,SK!I87,AB!I87)</f>
        <v>0</v>
      </c>
      <c r="J87" s="7">
        <f>SUM(MB!J87,SK!J87,AB!J87)</f>
        <v>2727.6000000000004</v>
      </c>
      <c r="K87" s="7">
        <f>SUM(MB!K87,SK!K87,AB!K87)</f>
        <v>3556.42</v>
      </c>
      <c r="L87" s="7">
        <f>SUM(MB!L87,SK!L87,AB!L87)</f>
        <v>572.55040000000008</v>
      </c>
      <c r="M87" s="7">
        <f>SUM(MB!M87,SK!M87,AB!M87)</f>
        <v>48640.5</v>
      </c>
      <c r="N87" s="7">
        <f>SUM(MB!N87,SK!N87,AB!N87)</f>
        <v>19806.144</v>
      </c>
      <c r="O87" s="7">
        <f>SUM(MB!O87,SK!O87,AB!O87)</f>
        <v>2250</v>
      </c>
      <c r="P87" s="7">
        <f>SUM(MB!P87,SK!P87,AB!P87)</f>
        <v>9956.3007999999991</v>
      </c>
      <c r="Q87" s="7">
        <f>SUM(MB!Q87,SK!Q87,AB!Q87)</f>
        <v>85425.600000000006</v>
      </c>
      <c r="R87" s="7">
        <f>SUM(MB!R87,SK!R87,AB!R87)</f>
        <v>91432.055999999997</v>
      </c>
      <c r="S87" s="7">
        <f>SUM(MB!S87,SK!S87,AB!S87)</f>
        <v>8667.5</v>
      </c>
      <c r="T87" s="7">
        <f>SUM(MB!T87,SK!T87,AB!T87)</f>
        <v>36.243200000000002</v>
      </c>
      <c r="U87" s="7">
        <f>SUM(MB!U87,SK!U87,AB!U87)</f>
        <v>0</v>
      </c>
      <c r="V87" s="7">
        <f>SUM(MB!V87,SK!V87,AB!V87)</f>
        <v>1672</v>
      </c>
      <c r="W87" s="7">
        <f>SUM(MB!W87,SK!W87,AB!W87)</f>
        <v>3018.6</v>
      </c>
      <c r="X87" s="7">
        <f>SUM(MB!X87,SK!X87,AB!X87)</f>
        <v>212723.55</v>
      </c>
      <c r="Y87" s="7">
        <f>SUM(MB!Y87,SK!Y87,AB!Y87)</f>
        <v>2004.55</v>
      </c>
      <c r="Z87" s="7">
        <f>SUM(MB!Z87,SK!Z87,AB!Z87)</f>
        <v>532572.0938428978</v>
      </c>
      <c r="AA87" s="7">
        <f>SUM(MB!AA87,SK!AA87,AB!AA87)</f>
        <v>4358.8208616780048</v>
      </c>
      <c r="AB87" s="7">
        <f t="shared" si="4"/>
        <v>1541262.3923620044</v>
      </c>
      <c r="AC87" s="7">
        <f t="shared" si="5"/>
        <v>97307.055999999997</v>
      </c>
      <c r="AD87" s="7">
        <f>2205*AB87/SUM(area!F37:H37)/2.47</f>
        <v>48.83593466712675</v>
      </c>
      <c r="AE87" s="7">
        <f>2205*AC87/SUM(area!F37:H37)/2.47</f>
        <v>3.0832394620255537</v>
      </c>
    </row>
    <row r="88" spans="1:31" x14ac:dyDescent="0.2">
      <c r="A88" s="7">
        <f t="shared" si="3"/>
        <v>1999</v>
      </c>
      <c r="B88" s="7">
        <f>SUM(MB!B88,SK!B88,AB!B88)</f>
        <v>255036.6</v>
      </c>
      <c r="C88" s="7">
        <f>SUM(MB!C88,SK!C88,AB!C88)</f>
        <v>8215</v>
      </c>
      <c r="D88" s="7">
        <f>SUM(MB!D88,SK!D88,AB!D88)</f>
        <v>58.29</v>
      </c>
      <c r="E88" s="7">
        <f>SUM(MB!E88,SK!E88,AB!E88)</f>
        <v>5755.5520000000015</v>
      </c>
      <c r="F88" s="7">
        <f>SUM(MB!F88,SK!F88,AB!F88)</f>
        <v>287770.01350398979</v>
      </c>
      <c r="G88" s="7">
        <f>SUM(MB!G88,SK!G88,AB!G88)</f>
        <v>0</v>
      </c>
      <c r="H88" s="7">
        <f>SUM(MB!H88,SK!H88,AB!H88)</f>
        <v>5780.7360000000008</v>
      </c>
      <c r="I88" s="7">
        <f>SUM(MB!I88,SK!I88,AB!I88)</f>
        <v>0</v>
      </c>
      <c r="J88" s="7">
        <f>SUM(MB!J88,SK!J88,AB!J88)</f>
        <v>3109.2</v>
      </c>
      <c r="K88" s="7">
        <f>SUM(MB!K88,SK!K88,AB!K88)</f>
        <v>2000.18</v>
      </c>
      <c r="L88" s="7">
        <f>SUM(MB!L88,SK!L88,AB!L88)</f>
        <v>271.64800000000002</v>
      </c>
      <c r="M88" s="7">
        <f>SUM(MB!M88,SK!M88,AB!M88)</f>
        <v>46008</v>
      </c>
      <c r="N88" s="7">
        <f>SUM(MB!N88,SK!N88,AB!N88)</f>
        <v>29878.464</v>
      </c>
      <c r="O88" s="7">
        <f>SUM(MB!O88,SK!O88,AB!O88)</f>
        <v>1446.75</v>
      </c>
      <c r="P88" s="7">
        <f>SUM(MB!P88,SK!P88,AB!P88)</f>
        <v>12785.459199999998</v>
      </c>
      <c r="Q88" s="7">
        <f>SUM(MB!Q88,SK!Q88,AB!Q88)</f>
        <v>78060</v>
      </c>
      <c r="R88" s="7">
        <f>SUM(MB!R88,SK!R88,AB!R88)</f>
        <v>88230.736000000004</v>
      </c>
      <c r="S88" s="7">
        <f>SUM(MB!S88,SK!S88,AB!S88)</f>
        <v>7925</v>
      </c>
      <c r="T88" s="7">
        <f>SUM(MB!T88,SK!T88,AB!T88)</f>
        <v>98.374400000000009</v>
      </c>
      <c r="U88" s="7">
        <f>SUM(MB!U88,SK!U88,AB!U88)</f>
        <v>0</v>
      </c>
      <c r="V88" s="7">
        <f>SUM(MB!V88,SK!V88,AB!V88)</f>
        <v>1413.41</v>
      </c>
      <c r="W88" s="7">
        <f>SUM(MB!W88,SK!W88,AB!W88)</f>
        <v>3291.3</v>
      </c>
      <c r="X88" s="7">
        <f>SUM(MB!X88,SK!X88,AB!X88)</f>
        <v>262698.15000000002</v>
      </c>
      <c r="Y88" s="7">
        <f>SUM(MB!Y88,SK!Y88,AB!Y88)</f>
        <v>2965.7</v>
      </c>
      <c r="Z88" s="7">
        <f>SUM(MB!Z88,SK!Z88,AB!Z88)</f>
        <v>588497.19450393622</v>
      </c>
      <c r="AA88" s="7">
        <f>SUM(MB!AA88,SK!AA88,AB!AA88)</f>
        <v>4450.539682539682</v>
      </c>
      <c r="AB88" s="7">
        <f t="shared" si="4"/>
        <v>1695746.2972904658</v>
      </c>
      <c r="AC88" s="7">
        <f t="shared" si="5"/>
        <v>96445.736000000004</v>
      </c>
      <c r="AD88" s="7">
        <f>2205*AB88/SUM(area!F38:H38)/2.47</f>
        <v>54.546040921740435</v>
      </c>
      <c r="AE88" s="7">
        <f>2205*AC88/SUM(area!F38:H38)/2.47</f>
        <v>3.1023113958669368</v>
      </c>
    </row>
    <row r="89" spans="1:31" x14ac:dyDescent="0.2">
      <c r="A89" s="7">
        <f t="shared" si="3"/>
        <v>2000</v>
      </c>
      <c r="B89" s="7">
        <f>SUM(MB!B89,SK!B89,AB!B89)</f>
        <v>256042.5</v>
      </c>
      <c r="C89" s="7">
        <f>SUM(MB!C89,SK!C89,AB!C89)</f>
        <v>9545</v>
      </c>
      <c r="D89" s="7">
        <f>SUM(MB!D89,SK!D89,AB!D89)</f>
        <v>65.66</v>
      </c>
      <c r="E89" s="7">
        <f>SUM(MB!E89,SK!E89,AB!E89)</f>
        <v>5921.9776000000002</v>
      </c>
      <c r="F89" s="7">
        <f>SUM(MB!F89,SK!F89,AB!F89)</f>
        <v>237783.18340050094</v>
      </c>
      <c r="G89" s="7">
        <f>SUM(MB!G89,SK!G89,AB!G89)</f>
        <v>0</v>
      </c>
      <c r="H89" s="7">
        <f>SUM(MB!H89,SK!H89,AB!H89)</f>
        <v>11966.000000000002</v>
      </c>
      <c r="I89" s="7">
        <f>SUM(MB!I89,SK!I89,AB!I89)</f>
        <v>0</v>
      </c>
      <c r="J89" s="7">
        <f>SUM(MB!J89,SK!J89,AB!J89)</f>
        <v>3505.2000000000003</v>
      </c>
      <c r="K89" s="7">
        <f>SUM(MB!K89,SK!K89,AB!K89)</f>
        <v>4045.4400000000005</v>
      </c>
      <c r="L89" s="7">
        <f>SUM(MB!L89,SK!L89,AB!L89)</f>
        <v>643.59680000000003</v>
      </c>
      <c r="M89" s="7">
        <f>SUM(MB!M89,SK!M89,AB!M89)</f>
        <v>31203</v>
      </c>
      <c r="N89" s="7">
        <f>SUM(MB!N89,SK!N89,AB!N89)</f>
        <v>37734.047999999995</v>
      </c>
      <c r="O89" s="7">
        <f>SUM(MB!O89,SK!O89,AB!O89)</f>
        <v>2090.25</v>
      </c>
      <c r="P89" s="7">
        <f>SUM(MB!P89,SK!P89,AB!P89)</f>
        <v>8437.4015999999992</v>
      </c>
      <c r="Q89" s="7">
        <f>SUM(MB!Q89,SK!Q89,AB!Q89)</f>
        <v>73212</v>
      </c>
      <c r="R89" s="7">
        <f>SUM(MB!R89,SK!R89,AB!R89)</f>
        <v>112081.55200000001</v>
      </c>
      <c r="S89" s="7">
        <f>SUM(MB!S89,SK!S89,AB!S89)</f>
        <v>4905</v>
      </c>
      <c r="T89" s="7">
        <f>SUM(MB!T89,SK!T89,AB!T89)</f>
        <v>173.44959999999998</v>
      </c>
      <c r="U89" s="7">
        <f>SUM(MB!U89,SK!U89,AB!U89)</f>
        <v>0</v>
      </c>
      <c r="V89" s="7">
        <f>SUM(MB!V89,SK!V89,AB!V89)</f>
        <v>1559.9</v>
      </c>
      <c r="W89" s="7">
        <f>SUM(MB!W89,SK!W89,AB!W89)</f>
        <v>3221.1</v>
      </c>
      <c r="X89" s="7">
        <f>SUM(MB!X89,SK!X89,AB!X89)</f>
        <v>237488.55</v>
      </c>
      <c r="Y89" s="7">
        <f>SUM(MB!Y89,SK!Y89,AB!Y89)</f>
        <v>2107.9499999999998</v>
      </c>
      <c r="Z89" s="7">
        <f>SUM(MB!Z89,SK!Z89,AB!Z89)</f>
        <v>581863.05935632403</v>
      </c>
      <c r="AA89" s="7">
        <f>SUM(MB!AA89,SK!AA89,AB!AA89)</f>
        <v>5223.0385487528347</v>
      </c>
      <c r="AB89" s="7">
        <f t="shared" si="4"/>
        <v>1630818.8569055779</v>
      </c>
      <c r="AC89" s="7">
        <f t="shared" si="5"/>
        <v>121626.55200000001</v>
      </c>
      <c r="AD89" s="7">
        <f>2205*AB89/SUM(area!F39:H39)/2.47</f>
        <v>50.536782140849148</v>
      </c>
      <c r="AE89" s="7">
        <f>2205*AC89/SUM(area!F39:H39)/2.47</f>
        <v>3.7690357423445837</v>
      </c>
    </row>
    <row r="90" spans="1:31" x14ac:dyDescent="0.2">
      <c r="A90" s="7">
        <f t="shared" si="3"/>
        <v>2001</v>
      </c>
      <c r="B90" s="7">
        <f>SUM(MB!B90,SK!B90,AB!B90)</f>
        <v>202366.5</v>
      </c>
      <c r="C90" s="7">
        <f>SUM(MB!C90,SK!C90,AB!C90)</f>
        <v>10975</v>
      </c>
      <c r="D90" s="7">
        <f>SUM(MB!D90,SK!D90,AB!D90)</f>
        <v>83.75</v>
      </c>
      <c r="E90" s="7">
        <f>SUM(MB!E90,SK!E90,AB!E90)</f>
        <v>3949.1408000000006</v>
      </c>
      <c r="F90" s="7">
        <f>SUM(MB!F90,SK!F90,AB!F90)</f>
        <v>167053.02429564737</v>
      </c>
      <c r="G90" s="7">
        <f>SUM(MB!G90,SK!G90,AB!G90)</f>
        <v>63.263999999999996</v>
      </c>
      <c r="H90" s="7">
        <f>SUM(MB!H90,SK!H90,AB!H90)</f>
        <v>14050.400000000001</v>
      </c>
      <c r="I90" s="7">
        <f>SUM(MB!I90,SK!I90,AB!I90)</f>
        <v>0</v>
      </c>
      <c r="J90" s="7">
        <f>SUM(MB!J90,SK!J90,AB!J90)</f>
        <v>3081.6</v>
      </c>
      <c r="K90" s="7">
        <f>SUM(MB!K90,SK!K90,AB!K90)</f>
        <v>4800.5300000000007</v>
      </c>
      <c r="L90" s="7">
        <f>SUM(MB!L90,SK!L90,AB!L90)</f>
        <v>426.27839999999998</v>
      </c>
      <c r="M90" s="7">
        <f>SUM(MB!M90,SK!M90,AB!M90)</f>
        <v>32175</v>
      </c>
      <c r="N90" s="7">
        <f>SUM(MB!N90,SK!N90,AB!N90)</f>
        <v>23376.864000000001</v>
      </c>
      <c r="O90" s="7">
        <f>SUM(MB!O90,SK!O90,AB!O90)</f>
        <v>2205</v>
      </c>
      <c r="P90" s="7">
        <f>SUM(MB!P90,SK!P90,AB!P90)</f>
        <v>4469.0688</v>
      </c>
      <c r="Q90" s="7">
        <f>SUM(MB!Q90,SK!Q90,AB!Q90)</f>
        <v>55224</v>
      </c>
      <c r="R90" s="7">
        <f>SUM(MB!R90,SK!R90,AB!R90)</f>
        <v>80142.983999999997</v>
      </c>
      <c r="S90" s="7">
        <f>SUM(MB!S90,SK!S90,AB!S90)</f>
        <v>4117.5</v>
      </c>
      <c r="T90" s="7">
        <f>SUM(MB!T90,SK!T90,AB!T90)</f>
        <v>75.075200000000009</v>
      </c>
      <c r="U90" s="7">
        <f>SUM(MB!U90,SK!U90,AB!U90)</f>
        <v>2018.5</v>
      </c>
      <c r="V90" s="7">
        <f>SUM(MB!V90,SK!V90,AB!V90)</f>
        <v>1034.17</v>
      </c>
      <c r="W90" s="7">
        <f>SUM(MB!W90,SK!W90,AB!W90)</f>
        <v>2802.6</v>
      </c>
      <c r="X90" s="7">
        <f>SUM(MB!X90,SK!X90,AB!X90)</f>
        <v>186630.59999999998</v>
      </c>
      <c r="Y90" s="7">
        <f>SUM(MB!Y90,SK!Y90,AB!Y90)</f>
        <v>733.2</v>
      </c>
      <c r="Z90" s="7">
        <f>SUM(MB!Z90,SK!Z90,AB!Z90)</f>
        <v>456350.20899260289</v>
      </c>
      <c r="AA90" s="7">
        <f>SUM(MB!AA90,SK!AA90,AB!AA90)</f>
        <v>5590.2040816326535</v>
      </c>
      <c r="AB90" s="7">
        <f t="shared" si="4"/>
        <v>1263794.4625698826</v>
      </c>
      <c r="AC90" s="7">
        <f t="shared" si="5"/>
        <v>93136.483999999997</v>
      </c>
      <c r="AD90" s="7">
        <f>2205*AB90/SUM(area!F40:H40)/2.47</f>
        <v>41.6861686099138</v>
      </c>
      <c r="AE90" s="7">
        <f>2205*AC90/SUM(area!F40:H40)/2.47</f>
        <v>3.0721001640279395</v>
      </c>
    </row>
    <row r="91" spans="1:31" x14ac:dyDescent="0.2">
      <c r="A91" s="7">
        <f t="shared" si="3"/>
        <v>2002</v>
      </c>
      <c r="B91" s="7">
        <f>SUM(MB!B91,SK!B91,AB!B91)</f>
        <v>131222.70000000001</v>
      </c>
      <c r="C91" s="7">
        <f>SUM(MB!C91,SK!C91,AB!C91)</f>
        <v>13150</v>
      </c>
      <c r="D91" s="7">
        <f>SUM(MB!D91,SK!D91,AB!D91)</f>
        <v>47.57</v>
      </c>
      <c r="E91" s="7">
        <f>SUM(MB!E91,SK!E91,AB!E91)</f>
        <v>6154.2800000000016</v>
      </c>
      <c r="F91" s="7">
        <f>SUM(MB!F91,SK!F91,AB!F91)</f>
        <v>150765.00609108762</v>
      </c>
      <c r="G91" s="7">
        <f>SUM(MB!G91,SK!G91,AB!G91)</f>
        <v>75.916799999999995</v>
      </c>
      <c r="H91" s="7">
        <f>SUM(MB!H91,SK!H91,AB!H91)</f>
        <v>4462.1600000000008</v>
      </c>
      <c r="I91" s="7">
        <f>SUM(MB!I91,SK!I91,AB!I91)</f>
        <v>102.91839999999999</v>
      </c>
      <c r="J91" s="7">
        <f>SUM(MB!J91,SK!J91,AB!J91)</f>
        <v>4663.2000000000007</v>
      </c>
      <c r="K91" s="7">
        <f>SUM(MB!K91,SK!K91,AB!K91)</f>
        <v>3556.4200000000005</v>
      </c>
      <c r="L91" s="7">
        <f>SUM(MB!L91,SK!L91,AB!L91)</f>
        <v>380.30719999999997</v>
      </c>
      <c r="M91" s="7">
        <f>SUM(MB!M91,SK!M91,AB!M91)</f>
        <v>30573</v>
      </c>
      <c r="N91" s="7">
        <f>SUM(MB!N91,SK!N91,AB!N91)</f>
        <v>13539.84</v>
      </c>
      <c r="O91" s="7">
        <f>SUM(MB!O91,SK!O91,AB!O91)</f>
        <v>940.5</v>
      </c>
      <c r="P91" s="7">
        <f>SUM(MB!P91,SK!P91,AB!P91)</f>
        <v>6438.6303999999991</v>
      </c>
      <c r="Q91" s="7">
        <f>SUM(MB!Q91,SK!Q91,AB!Q91)</f>
        <v>58480.799999999996</v>
      </c>
      <c r="R91" s="7">
        <f>SUM(MB!R91,SK!R91,AB!R91)</f>
        <v>50290.183999999994</v>
      </c>
      <c r="S91" s="7">
        <f>SUM(MB!S91,SK!S91,AB!S91)</f>
        <v>2052.5</v>
      </c>
      <c r="T91" s="7">
        <f>SUM(MB!T91,SK!T91,AB!T91)</f>
        <v>28.476800000000001</v>
      </c>
      <c r="U91" s="7">
        <f>SUM(MB!U91,SK!U91,AB!U91)</f>
        <v>5989.5</v>
      </c>
      <c r="V91" s="7">
        <f>SUM(MB!V91,SK!V91,AB!V91)</f>
        <v>654.92999999999995</v>
      </c>
      <c r="W91" s="7">
        <f>SUM(MB!W91,SK!W91,AB!W91)</f>
        <v>4249.7999999999993</v>
      </c>
      <c r="X91" s="7">
        <f>SUM(MB!X91,SK!X91,AB!X91)</f>
        <v>142404.59999999998</v>
      </c>
      <c r="Y91" s="7">
        <f>SUM(MB!Y91,SK!Y91,AB!Y91)</f>
        <v>611</v>
      </c>
      <c r="Z91" s="7">
        <f>SUM(MB!Z91,SK!Z91,AB!Z91)</f>
        <v>342885.31357474846</v>
      </c>
      <c r="AA91" s="7">
        <f>SUM(MB!AA91,SK!AA91,AB!AA91)</f>
        <v>5466.4126984126988</v>
      </c>
      <c r="AB91" s="7">
        <f t="shared" si="4"/>
        <v>979185.96596424875</v>
      </c>
      <c r="AC91" s="7">
        <f t="shared" si="5"/>
        <v>69429.683999999994</v>
      </c>
      <c r="AD91" s="7">
        <f>2205*AB91/SUM(area!F41:H41)/2.47</f>
        <v>37.356793734569621</v>
      </c>
      <c r="AE91" s="7">
        <f>2205*AC91/SUM(area!F41:H41)/2.47</f>
        <v>2.6488026528140076</v>
      </c>
    </row>
    <row r="92" spans="1:31" x14ac:dyDescent="0.2">
      <c r="A92" s="7">
        <f t="shared" si="3"/>
        <v>2003</v>
      </c>
      <c r="B92" s="7">
        <f>SUM(MB!B92,SK!B92,AB!B92)</f>
        <v>232953</v>
      </c>
      <c r="C92" s="7">
        <f>SUM(MB!C92,SK!C92,AB!C92)</f>
        <v>11290</v>
      </c>
      <c r="D92" s="7">
        <f>SUM(MB!D92,SK!D92,AB!D92)</f>
        <v>36.18</v>
      </c>
      <c r="E92" s="7">
        <f>SUM(MB!E92,SK!E92,AB!E92)</f>
        <v>8134.0511999999999</v>
      </c>
      <c r="F92" s="7">
        <f>SUM(MB!F92,SK!F92,AB!F92)</f>
        <v>223126.70423376793</v>
      </c>
      <c r="G92" s="7">
        <f>SUM(MB!G92,SK!G92,AB!G92)</f>
        <v>101.22239999999999</v>
      </c>
      <c r="H92" s="7">
        <f>SUM(MB!H92,SK!H92,AB!H92)</f>
        <v>2087.4880000000003</v>
      </c>
      <c r="I92" s="7">
        <f>SUM(MB!I92,SK!I92,AB!I92)</f>
        <v>95.001599999999996</v>
      </c>
      <c r="J92" s="7">
        <f>SUM(MB!J92,SK!J92,AB!J92)</f>
        <v>6034.8</v>
      </c>
      <c r="K92" s="7">
        <f>SUM(MB!K92,SK!K92,AB!K92)</f>
        <v>5334.1399999999994</v>
      </c>
      <c r="L92" s="7">
        <f>SUM(MB!L92,SK!L92,AB!L92)</f>
        <v>351.05279999999999</v>
      </c>
      <c r="M92" s="7">
        <f>SUM(MB!M92,SK!M92,AB!M92)</f>
        <v>33948</v>
      </c>
      <c r="N92" s="7">
        <f>SUM(MB!N92,SK!N92,AB!N92)</f>
        <v>20004.287999999997</v>
      </c>
      <c r="O92" s="7">
        <f>SUM(MB!O92,SK!O92,AB!O92)</f>
        <v>1791</v>
      </c>
      <c r="P92" s="7">
        <f>SUM(MB!P92,SK!P92,AB!P92)</f>
        <v>9434.7007999999987</v>
      </c>
      <c r="Q92" s="7">
        <f>SUM(MB!Q92,SK!Q92,AB!Q92)</f>
        <v>68510.399999999994</v>
      </c>
      <c r="R92" s="7">
        <f>SUM(MB!R92,SK!R92,AB!R92)</f>
        <v>75472.592000000004</v>
      </c>
      <c r="S92" s="7">
        <f>SUM(MB!S92,SK!S92,AB!S92)</f>
        <v>6577.5</v>
      </c>
      <c r="T92" s="7">
        <f>SUM(MB!T92,SK!T92,AB!T92)</f>
        <v>0</v>
      </c>
      <c r="U92" s="7">
        <f>SUM(MB!U92,SK!U92,AB!U92)</f>
        <v>8233.5</v>
      </c>
      <c r="V92" s="7">
        <f>SUM(MB!V92,SK!V92,AB!V92)</f>
        <v>1292.76</v>
      </c>
      <c r="W92" s="7">
        <f>SUM(MB!W92,SK!W92,AB!W92)</f>
        <v>3842.1</v>
      </c>
      <c r="X92" s="7">
        <f>SUM(MB!X92,SK!X92,AB!X92)</f>
        <v>225550.65</v>
      </c>
      <c r="Y92" s="7">
        <f>SUM(MB!Y92,SK!Y92,AB!Y92)</f>
        <v>1513.4</v>
      </c>
      <c r="Z92" s="7">
        <f>SUM(MB!Z92,SK!Z92,AB!Z92)</f>
        <v>484520.03061168402</v>
      </c>
      <c r="AA92" s="7">
        <f>SUM(MB!AA92,SK!AA92,AB!AA92)</f>
        <v>7124.6077097505677</v>
      </c>
      <c r="AB92" s="7">
        <f t="shared" si="4"/>
        <v>1437359.1693552025</v>
      </c>
      <c r="AC92" s="7">
        <f t="shared" si="5"/>
        <v>94996.092000000004</v>
      </c>
      <c r="AD92" s="7">
        <f>2205*AB92/SUM(area!F42:H42)/2.47</f>
        <v>45.174091837324674</v>
      </c>
      <c r="AE92" s="7">
        <f>2205*AC92/SUM(area!F42:H42)/2.47</f>
        <v>2.9855879279776985</v>
      </c>
    </row>
    <row r="93" spans="1:31" x14ac:dyDescent="0.2">
      <c r="A93" s="7">
        <f t="shared" si="3"/>
        <v>2004</v>
      </c>
      <c r="B93" s="7">
        <f>SUM(MB!B93,SK!B93,AB!B93)</f>
        <v>243333.3</v>
      </c>
      <c r="C93" s="7">
        <f>SUM(MB!C93,SK!C93,AB!C93)</f>
        <v>3635</v>
      </c>
      <c r="D93" s="7">
        <f>SUM(MB!D93,SK!D93,AB!D93)</f>
        <v>10.050000000000001</v>
      </c>
      <c r="E93" s="7">
        <f>SUM(MB!E93,SK!E93,AB!E93)</f>
        <v>10418.936</v>
      </c>
      <c r="F93" s="7">
        <f>SUM(MB!F93,SK!F93,AB!F93)</f>
        <v>250381.72455365985</v>
      </c>
      <c r="G93" s="7">
        <f>SUM(MB!G93,SK!G93,AB!G93)</f>
        <v>79.08</v>
      </c>
      <c r="H93" s="7">
        <f>SUM(MB!H93,SK!H93,AB!H93)</f>
        <v>1581.056</v>
      </c>
      <c r="I93" s="7">
        <f>SUM(MB!I93,SK!I93,AB!I93)</f>
        <v>156.35679999999999</v>
      </c>
      <c r="J93" s="7">
        <f>SUM(MB!J93,SK!J93,AB!J93)</f>
        <v>313.2</v>
      </c>
      <c r="K93" s="7">
        <f>SUM(MB!K93,SK!K93,AB!K93)</f>
        <v>5000.9400000000005</v>
      </c>
      <c r="L93" s="7">
        <f>SUM(MB!L93,SK!L93,AB!L93)</f>
        <v>639.41759999999999</v>
      </c>
      <c r="M93" s="7">
        <f>SUM(MB!M93,SK!M93,AB!M93)</f>
        <v>23260.5</v>
      </c>
      <c r="N93" s="7">
        <f>SUM(MB!N93,SK!N93,AB!N93)</f>
        <v>37804.223999999995</v>
      </c>
      <c r="O93" s="7">
        <f>SUM(MB!O93,SK!O93,AB!O93)</f>
        <v>1262.25</v>
      </c>
      <c r="P93" s="7">
        <f>SUM(MB!P93,SK!P93,AB!P93)</f>
        <v>11963.417599999999</v>
      </c>
      <c r="Q93" s="7">
        <f>SUM(MB!Q93,SK!Q93,AB!Q93)</f>
        <v>71954.399999999994</v>
      </c>
      <c r="R93" s="7">
        <f>SUM(MB!R93,SK!R93,AB!R93)</f>
        <v>121524.46400000001</v>
      </c>
      <c r="S93" s="7">
        <f>SUM(MB!S93,SK!S93,AB!S93)</f>
        <v>8225</v>
      </c>
      <c r="T93" s="7">
        <f>SUM(MB!T93,SK!T93,AB!T93)</f>
        <v>0</v>
      </c>
      <c r="U93" s="7">
        <f>SUM(MB!U93,SK!U93,AB!U93)</f>
        <v>2244</v>
      </c>
      <c r="V93" s="7">
        <f>SUM(MB!V93,SK!V93,AB!V93)</f>
        <v>1413.41</v>
      </c>
      <c r="W93" s="7">
        <f>SUM(MB!W93,SK!W93,AB!W93)</f>
        <v>1409.3999999999999</v>
      </c>
      <c r="X93" s="7">
        <f>SUM(MB!X93,SK!X93,AB!X93)</f>
        <v>308694.75</v>
      </c>
      <c r="Y93" s="7">
        <f>SUM(MB!Y93,SK!Y93,AB!Y93)</f>
        <v>1880</v>
      </c>
      <c r="Z93" s="7">
        <f>SUM(MB!Z93,SK!Z93,AB!Z93)</f>
        <v>531594.53199970489</v>
      </c>
      <c r="AA93" s="7">
        <f>SUM(MB!AA93,SK!AA93,AB!AA93)</f>
        <v>6689.5238095238092</v>
      </c>
      <c r="AB93" s="7">
        <f t="shared" si="4"/>
        <v>1645468.9323628887</v>
      </c>
      <c r="AC93" s="7">
        <f t="shared" si="5"/>
        <v>127403.46400000001</v>
      </c>
      <c r="AD93" s="7">
        <f>2205*AB93/SUM(area!F43:H43)/2.47</f>
        <v>54.388002094968968</v>
      </c>
      <c r="AE93" s="7">
        <f>2205*AC93/SUM(area!F43:H43)/2.47</f>
        <v>4.2110912765687791</v>
      </c>
    </row>
    <row r="94" spans="1:31" x14ac:dyDescent="0.2">
      <c r="A94" s="7">
        <f t="shared" si="3"/>
        <v>2005</v>
      </c>
      <c r="B94" s="7">
        <f>SUM(MB!B94,SK!B94,AB!B94)</f>
        <v>226873.5</v>
      </c>
      <c r="C94" s="7">
        <f>SUM(MB!C94,SK!C94,AB!C94)</f>
        <v>5510</v>
      </c>
      <c r="D94" s="7">
        <f>SUM(MB!D94,SK!D94,AB!D94)</f>
        <v>30.82</v>
      </c>
      <c r="E94" s="7">
        <f>SUM(MB!E94,SK!E94,AB!E94)</f>
        <v>7877.4784000000009</v>
      </c>
      <c r="F94" s="7">
        <f>SUM(MB!F94,SK!F94,AB!F94)</f>
        <v>305516.07293096115</v>
      </c>
      <c r="G94" s="7">
        <f>SUM(MB!G94,SK!G94,AB!G94)</f>
        <v>0</v>
      </c>
      <c r="H94" s="7">
        <f>SUM(MB!H94,SK!H94,AB!H94)</f>
        <v>3208.4320000000002</v>
      </c>
      <c r="I94" s="7">
        <f>SUM(MB!I94,SK!I94,AB!I94)</f>
        <v>176.14879999999999</v>
      </c>
      <c r="J94" s="7">
        <f>SUM(MB!J94,SK!J94,AB!J94)</f>
        <v>2353.2000000000003</v>
      </c>
      <c r="K94" s="7">
        <f>SUM(MB!K94,SK!K94,AB!K94)</f>
        <v>4889.71</v>
      </c>
      <c r="L94" s="7">
        <f>SUM(MB!L94,SK!L94,AB!L94)</f>
        <v>409.5616</v>
      </c>
      <c r="M94" s="7">
        <f>SUM(MB!M94,SK!M94,AB!M94)</f>
        <v>44577</v>
      </c>
      <c r="N94" s="7">
        <f>SUM(MB!N94,SK!N94,AB!N94)</f>
        <v>48062.304000000004</v>
      </c>
      <c r="O94" s="7">
        <f>SUM(MB!O94,SK!O94,AB!O94)</f>
        <v>1293.75</v>
      </c>
      <c r="P94" s="7">
        <f>SUM(MB!P94,SK!P94,AB!P94)</f>
        <v>7669.6063999999978</v>
      </c>
      <c r="Q94" s="7">
        <f>SUM(MB!Q94,SK!Q94,AB!Q94)</f>
        <v>67612.800000000003</v>
      </c>
      <c r="R94" s="7">
        <f>SUM(MB!R94,SK!R94,AB!R94)</f>
        <v>117360.78400000001</v>
      </c>
      <c r="S94" s="7">
        <f>SUM(MB!S94,SK!S94,AB!S94)</f>
        <v>6832.5</v>
      </c>
      <c r="T94" s="7">
        <f>SUM(MB!T94,SK!T94,AB!T94)</f>
        <v>0</v>
      </c>
      <c r="U94" s="7">
        <f>SUM(MB!U94,SK!U94,AB!U94)</f>
        <v>3069</v>
      </c>
      <c r="V94" s="7">
        <f>SUM(MB!V94,SK!V94,AB!V94)</f>
        <v>1154.82</v>
      </c>
      <c r="W94" s="7">
        <f>SUM(MB!W94,SK!W94,AB!W94)</f>
        <v>2278.8000000000002</v>
      </c>
      <c r="X94" s="7">
        <f>SUM(MB!X94,SK!X94,AB!X94)</f>
        <v>350705.55000000005</v>
      </c>
      <c r="Y94" s="7">
        <f>SUM(MB!Y94,SK!Y94,AB!Y94)</f>
        <v>1015.2</v>
      </c>
      <c r="Z94" s="7">
        <f>SUM(MB!Z94,SK!Z94,AB!Z94)</f>
        <v>550264.8750086301</v>
      </c>
      <c r="AA94" s="7">
        <f>SUM(MB!AA94,SK!AA94,AB!AA94)</f>
        <v>5306.4852607709754</v>
      </c>
      <c r="AB94" s="7">
        <f t="shared" si="4"/>
        <v>1764048.3984003621</v>
      </c>
      <c r="AC94" s="7">
        <f t="shared" si="5"/>
        <v>125939.78400000001</v>
      </c>
      <c r="AD94" s="7">
        <f>2205*AB94/SUM(area!F44:H44)/2.47</f>
        <v>58.025452900882463</v>
      </c>
      <c r="AE94" s="7">
        <f>2205*AC94/SUM(area!F44:H44)/2.47</f>
        <v>4.1425807882969314</v>
      </c>
    </row>
    <row r="95" spans="1:31" x14ac:dyDescent="0.2">
      <c r="A95" s="7">
        <f t="shared" si="3"/>
        <v>2006</v>
      </c>
      <c r="B95" s="7">
        <f>SUM(MB!B95,SK!B95,AB!B95)</f>
        <v>185564.40000000002</v>
      </c>
      <c r="C95" s="7">
        <f>SUM(MB!C95,SK!C95,AB!C95)</f>
        <v>10705</v>
      </c>
      <c r="D95" s="7">
        <f>SUM(MB!D95,SK!D95,AB!D95)</f>
        <v>49.58</v>
      </c>
      <c r="E95" s="7">
        <f>SUM(MB!E95,SK!E95,AB!E95)</f>
        <v>4614.8432000000003</v>
      </c>
      <c r="F95" s="7">
        <f>SUM(MB!F95,SK!F95,AB!F95)</f>
        <v>294391.29995415045</v>
      </c>
      <c r="G95" s="7">
        <f>SUM(MB!G95,SK!G95,AB!G95)</f>
        <v>0</v>
      </c>
      <c r="H95" s="7">
        <f>SUM(MB!H95,SK!H95,AB!H95)</f>
        <v>5039.616</v>
      </c>
      <c r="I95" s="7">
        <f>SUM(MB!I95,SK!I95,AB!I95)</f>
        <v>0</v>
      </c>
      <c r="J95" s="7">
        <f>SUM(MB!J95,SK!J95,AB!J95)</f>
        <v>4675.2</v>
      </c>
      <c r="K95" s="7">
        <f>SUM(MB!K95,SK!K95,AB!K95)</f>
        <v>9712.7799999999988</v>
      </c>
      <c r="L95" s="7">
        <f>SUM(MB!L95,SK!L95,AB!L95)</f>
        <v>597.62560000000008</v>
      </c>
      <c r="M95" s="7">
        <f>SUM(MB!M95,SK!M95,AB!M95)</f>
        <v>44496</v>
      </c>
      <c r="N95" s="7">
        <f>SUM(MB!N95,SK!N95,AB!N95)</f>
        <v>28598.784</v>
      </c>
      <c r="O95" s="7">
        <f>SUM(MB!O95,SK!O95,AB!O95)</f>
        <v>2400.75</v>
      </c>
      <c r="P95" s="7">
        <f>SUM(MB!P95,SK!P95,AB!P95)</f>
        <v>4514.9695999999994</v>
      </c>
      <c r="Q95" s="7">
        <f>SUM(MB!Q95,SK!Q95,AB!Q95)</f>
        <v>81624</v>
      </c>
      <c r="R95" s="7">
        <f>SUM(MB!R95,SK!R95,AB!R95)</f>
        <v>98891.327999999994</v>
      </c>
      <c r="S95" s="7">
        <f>SUM(MB!S95,SK!S95,AB!S95)</f>
        <v>8320</v>
      </c>
      <c r="T95" s="7">
        <f>SUM(MB!T95,SK!T95,AB!T95)</f>
        <v>0</v>
      </c>
      <c r="U95" s="7">
        <f>SUM(MB!U95,SK!U95,AB!U95)</f>
        <v>13876.5</v>
      </c>
      <c r="V95" s="7">
        <f>SUM(MB!V95,SK!V95,AB!V95)</f>
        <v>1654.71</v>
      </c>
      <c r="W95" s="7">
        <f>SUM(MB!W95,SK!W95,AB!W95)</f>
        <v>4247.1000000000004</v>
      </c>
      <c r="X95" s="7">
        <f>SUM(MB!X95,SK!X95,AB!X95)</f>
        <v>333902.40000000002</v>
      </c>
      <c r="Y95" s="7">
        <f>SUM(MB!Y95,SK!Y95,AB!Y95)</f>
        <v>632.15</v>
      </c>
      <c r="Z95" s="7">
        <f>SUM(MB!Z95,SK!Z95,AB!Z95)</f>
        <v>523224.16972731077</v>
      </c>
      <c r="AA95" s="7">
        <f>SUM(MB!AA95,SK!AA95,AB!AA95)</f>
        <v>6177.9591836734699</v>
      </c>
      <c r="AB95" s="7">
        <f t="shared" si="4"/>
        <v>1667911.1652651343</v>
      </c>
      <c r="AC95" s="7">
        <f t="shared" si="5"/>
        <v>123472.82799999999</v>
      </c>
      <c r="AD95" s="7">
        <f>2205*AB95/SUM(area!F45:H45)/2.47</f>
        <v>54.756802971013713</v>
      </c>
      <c r="AE95" s="7">
        <f>2205*AC95/SUM(area!F45:H45)/2.47</f>
        <v>4.0535595994976905</v>
      </c>
    </row>
    <row r="96" spans="1:31" x14ac:dyDescent="0.2">
      <c r="A96" s="7">
        <f t="shared" si="3"/>
        <v>2007</v>
      </c>
      <c r="B96" s="7">
        <f>SUM(MB!B96,SK!B96,AB!B96)</f>
        <v>213429.3</v>
      </c>
      <c r="C96" s="7">
        <f>SUM(MB!C96,SK!C96,AB!C96)</f>
        <v>7825</v>
      </c>
      <c r="D96" s="7">
        <f>SUM(MB!D96,SK!D96,AB!D96)</f>
        <v>30.82</v>
      </c>
      <c r="E96" s="7">
        <f>SUM(MB!E96,SK!E96,AB!E96)</f>
        <v>5634.2</v>
      </c>
      <c r="F96" s="7">
        <f>SUM(MB!F96,SK!F96,AB!F96)</f>
        <v>317328.35198692791</v>
      </c>
      <c r="G96" s="7">
        <f>SUM(MB!G96,SK!G96,AB!G96)</f>
        <v>0</v>
      </c>
      <c r="H96" s="7">
        <f>SUM(MB!H96,SK!H96,AB!H96)</f>
        <v>6941.8240000000014</v>
      </c>
      <c r="I96" s="7">
        <f>SUM(MB!I96,SK!I96,AB!I96)</f>
        <v>0</v>
      </c>
      <c r="J96" s="7">
        <f>SUM(MB!J96,SK!J96,AB!J96)</f>
        <v>6196.8</v>
      </c>
      <c r="K96" s="7">
        <f>SUM(MB!K96,SK!K96,AB!K96)</f>
        <v>8935.1500000000015</v>
      </c>
      <c r="L96" s="7">
        <f>SUM(MB!L96,SK!L96,AB!L96)</f>
        <v>321.79840000000002</v>
      </c>
      <c r="M96" s="7">
        <f>SUM(MB!M96,SK!M96,AB!M96)</f>
        <v>28507.5</v>
      </c>
      <c r="N96" s="7">
        <f>SUM(MB!N96,SK!N96,AB!N96)</f>
        <v>30295.392</v>
      </c>
      <c r="O96" s="7">
        <f>SUM(MB!O96,SK!O96,AB!O96)</f>
        <v>828</v>
      </c>
      <c r="P96" s="7">
        <f>SUM(MB!P96,SK!P96,AB!P96)</f>
        <v>5207.6543999999994</v>
      </c>
      <c r="Q96" s="7">
        <f>SUM(MB!Q96,SK!Q96,AB!Q96)</f>
        <v>99595.200000000012</v>
      </c>
      <c r="R96" s="7">
        <f>SUM(MB!R96,SK!R96,AB!R96)</f>
        <v>115278.944</v>
      </c>
      <c r="S96" s="7">
        <f>SUM(MB!S96,SK!S96,AB!S96)</f>
        <v>5220</v>
      </c>
      <c r="T96" s="7">
        <f>SUM(MB!T96,SK!T96,AB!T96)</f>
        <v>0</v>
      </c>
      <c r="U96" s="7">
        <f>SUM(MB!U96,SK!U96,AB!U96)</f>
        <v>11154</v>
      </c>
      <c r="V96" s="7">
        <f>SUM(MB!V96,SK!V96,AB!V96)</f>
        <v>1447.8</v>
      </c>
      <c r="W96" s="7">
        <f>SUM(MB!W96,SK!W96,AB!W96)</f>
        <v>3342.6</v>
      </c>
      <c r="X96" s="7">
        <f>SUM(MB!X96,SK!X96,AB!X96)</f>
        <v>347786.4</v>
      </c>
      <c r="Y96" s="7">
        <f>SUM(MB!Y96,SK!Y96,AB!Y96)</f>
        <v>1334.8000000000002</v>
      </c>
      <c r="Z96" s="7">
        <f>SUM(MB!Z96,SK!Z96,AB!Z96)</f>
        <v>432527.56984915817</v>
      </c>
      <c r="AA96" s="7">
        <f>SUM(MB!AA96,SK!AA96,AB!AA96)</f>
        <v>6483.4467120181407</v>
      </c>
      <c r="AB96" s="7">
        <f t="shared" si="4"/>
        <v>1655652.5513481046</v>
      </c>
      <c r="AC96" s="7">
        <f t="shared" si="5"/>
        <v>134257.94400000002</v>
      </c>
      <c r="AD96" s="7">
        <f>2205*AB96/SUM(area!F46:H46)/2.47</f>
        <v>52.165687078836946</v>
      </c>
      <c r="AE96" s="7">
        <f>2205*AC96/SUM(area!F46:H46)/2.47</f>
        <v>4.2301495497043327</v>
      </c>
    </row>
    <row r="97" spans="1:31" x14ac:dyDescent="0.2">
      <c r="A97" s="7">
        <f t="shared" si="3"/>
        <v>2008</v>
      </c>
      <c r="B97" s="7">
        <f>SUM(MB!B97,SK!B97,AB!B97)</f>
        <v>234418.8</v>
      </c>
      <c r="C97" s="7">
        <f>SUM(MB!C97,SK!C97,AB!C97)</f>
        <v>6340</v>
      </c>
      <c r="D97" s="7">
        <f>SUM(MB!D97,SK!D97,AB!D97)</f>
        <v>0</v>
      </c>
      <c r="E97" s="7">
        <f>SUM(MB!E97,SK!E97,AB!E97)</f>
        <v>6761.0400000000018</v>
      </c>
      <c r="F97" s="7">
        <f>SUM(MB!F97,SK!F97,AB!F97)</f>
        <v>405902.86980839248</v>
      </c>
      <c r="G97" s="7">
        <f>SUM(MB!G97,SK!G97,AB!G97)</f>
        <v>0</v>
      </c>
      <c r="H97" s="7">
        <f>SUM(MB!H97,SK!H97,AB!H97)</f>
        <v>2068.96</v>
      </c>
      <c r="I97" s="7">
        <f>SUM(MB!I97,SK!I97,AB!I97)</f>
        <v>0</v>
      </c>
      <c r="J97" s="7">
        <f>SUM(MB!J97,SK!J97,AB!J97)</f>
        <v>6111.5999999999995</v>
      </c>
      <c r="K97" s="7">
        <f>SUM(MB!K97,SK!K97,AB!K97)</f>
        <v>8712.6899999999987</v>
      </c>
      <c r="L97" s="7">
        <f>SUM(MB!L97,SK!L97,AB!L97)</f>
        <v>0</v>
      </c>
      <c r="M97" s="7">
        <f>SUM(MB!M97,SK!M97,AB!M97)</f>
        <v>38749.5</v>
      </c>
      <c r="N97" s="7">
        <f>SUM(MB!N97,SK!N97,AB!N97)</f>
        <v>43063.296000000002</v>
      </c>
      <c r="O97" s="7">
        <f>SUM(MB!O97,SK!O97,AB!O97)</f>
        <v>1053</v>
      </c>
      <c r="P97" s="7">
        <f>SUM(MB!P97,SK!P97,AB!P97)</f>
        <v>6722.380799999999</v>
      </c>
      <c r="Q97" s="7">
        <f>SUM(MB!Q97,SK!Q97,AB!Q97)</f>
        <v>94200</v>
      </c>
      <c r="R97" s="7">
        <f>SUM(MB!R97,SK!R97,AB!R97)</f>
        <v>140013.56</v>
      </c>
      <c r="S97" s="7">
        <f>SUM(MB!S97,SK!S97,AB!S97)</f>
        <v>6287.5</v>
      </c>
      <c r="T97" s="7">
        <f>SUM(MB!T97,SK!T97,AB!T97)</f>
        <v>0</v>
      </c>
      <c r="U97" s="7">
        <f>SUM(MB!U97,SK!U97,AB!U97)</f>
        <v>13321</v>
      </c>
      <c r="V97" s="7">
        <f>SUM(MB!V97,SK!V97,AB!V97)</f>
        <v>654.92999999999995</v>
      </c>
      <c r="W97" s="7">
        <f>SUM(MB!W97,SK!W97,AB!W97)</f>
        <v>2851.2</v>
      </c>
      <c r="X97" s="7">
        <f>SUM(MB!X97,SK!X97,AB!X97)</f>
        <v>317007.59999999998</v>
      </c>
      <c r="Y97" s="7">
        <f>SUM(MB!Y97,SK!Y97,AB!Y97)</f>
        <v>890.65</v>
      </c>
      <c r="Z97" s="7">
        <f>SUM(MB!Z97,SK!Z97,AB!Z97)</f>
        <v>586989.30514933087</v>
      </c>
      <c r="AA97" s="7">
        <f>SUM(MB!AA97,SK!AA97,AB!AA97)</f>
        <v>6206.2585034013609</v>
      </c>
      <c r="AB97" s="7">
        <f t="shared" si="4"/>
        <v>1928326.1402611246</v>
      </c>
      <c r="AC97" s="7">
        <f t="shared" si="5"/>
        <v>159674.56</v>
      </c>
      <c r="AD97" s="7">
        <f>2205*AB97/SUM(area!F47:H47)/2.47</f>
        <v>59.641852834500504</v>
      </c>
      <c r="AE97" s="7">
        <f>2205*AC97/SUM(area!F47:H47)/2.47</f>
        <v>4.9386285909312129</v>
      </c>
    </row>
    <row r="98" spans="1:31" x14ac:dyDescent="0.2">
      <c r="A98" s="7">
        <f t="shared" si="3"/>
        <v>2009</v>
      </c>
      <c r="B98" s="7">
        <f>SUM(MB!B98,SK!B98,AB!B98)</f>
        <v>186456.9</v>
      </c>
      <c r="C98" s="7">
        <f>SUM(MB!C98,SK!C98,AB!C98)</f>
        <v>6985</v>
      </c>
      <c r="D98" s="7">
        <f>SUM(MB!D98,SK!D98,AB!D98)</f>
        <v>0</v>
      </c>
      <c r="E98" s="7">
        <f>SUM(MB!E98,SK!E98,AB!E98)</f>
        <v>6844.2528000000002</v>
      </c>
      <c r="F98" s="7">
        <f>SUM(MB!F98,SK!F98,AB!F98)</f>
        <v>413037.73426414805</v>
      </c>
      <c r="G98" s="7">
        <f>SUM(MB!G98,SK!G98,AB!G98)</f>
        <v>0</v>
      </c>
      <c r="H98" s="7">
        <f>SUM(MB!H98,SK!H98,AB!H98)</f>
        <v>2331.44</v>
      </c>
      <c r="I98" s="7">
        <f>SUM(MB!I98,SK!I98,AB!I98)</f>
        <v>0</v>
      </c>
      <c r="J98" s="7">
        <f>SUM(MB!J98,SK!J98,AB!J98)</f>
        <v>4876.7999999999993</v>
      </c>
      <c r="K98" s="7">
        <f>SUM(MB!K98,SK!K98,AB!K98)</f>
        <v>11757.060000000001</v>
      </c>
      <c r="L98" s="7">
        <f>SUM(MB!L98,SK!L98,AB!L98)</f>
        <v>0</v>
      </c>
      <c r="M98" s="7">
        <f>SUM(MB!M98,SK!M98,AB!M98)</f>
        <v>41170.5</v>
      </c>
      <c r="N98" s="7">
        <f>SUM(MB!N98,SK!N98,AB!N98)</f>
        <v>63166.656000000003</v>
      </c>
      <c r="O98" s="7">
        <f>SUM(MB!O98,SK!O98,AB!O98)</f>
        <v>864</v>
      </c>
      <c r="P98" s="7">
        <f>SUM(MB!P98,SK!P98,AB!P98)</f>
        <v>8691.9423999999981</v>
      </c>
      <c r="Q98" s="7">
        <f>SUM(MB!Q98,SK!Q98,AB!Q98)</f>
        <v>61070.400000000001</v>
      </c>
      <c r="R98" s="7">
        <f>SUM(MB!R98,SK!R98,AB!R98)</f>
        <v>132742.83199999999</v>
      </c>
      <c r="S98" s="7">
        <f>SUM(MB!S98,SK!S98,AB!S98)</f>
        <v>6072.5</v>
      </c>
      <c r="T98" s="7">
        <f>SUM(MB!T98,SK!T98,AB!T98)</f>
        <v>0</v>
      </c>
      <c r="U98" s="7">
        <f>SUM(MB!U98,SK!U98,AB!U98)</f>
        <v>17660.5</v>
      </c>
      <c r="V98" s="7">
        <f>SUM(MB!V98,SK!V98,AB!V98)</f>
        <v>1249.6300000000001</v>
      </c>
      <c r="W98" s="7">
        <f>SUM(MB!W98,SK!W98,AB!W98)</f>
        <v>2751.3</v>
      </c>
      <c r="X98" s="7">
        <f>SUM(MB!X98,SK!X98,AB!X98)</f>
        <v>228202.65000000002</v>
      </c>
      <c r="Y98" s="7">
        <f>SUM(MB!Y98,SK!Y98,AB!Y98)</f>
        <v>705</v>
      </c>
      <c r="Z98" s="7">
        <f>SUM(MB!Z98,SK!Z98,AB!Z98)</f>
        <v>570157.12971229875</v>
      </c>
      <c r="AA98" s="7">
        <f>SUM(MB!AA98,SK!AA98,AB!AA98)</f>
        <v>5808.3265306122457</v>
      </c>
      <c r="AB98" s="7">
        <f t="shared" si="4"/>
        <v>1772602.553707059</v>
      </c>
      <c r="AC98" s="7">
        <f t="shared" si="5"/>
        <v>157388.33199999999</v>
      </c>
      <c r="AD98" s="7">
        <f>2205*AB98/SUM(area!F48:H48)/2.47</f>
        <v>57.45680829265428</v>
      </c>
      <c r="AE98" s="7">
        <f>2205*AC98/SUM(area!F48:H48)/2.47</f>
        <v>5.1015560145238741</v>
      </c>
    </row>
    <row r="99" spans="1:31" x14ac:dyDescent="0.2">
      <c r="A99" s="7">
        <v>2010</v>
      </c>
      <c r="B99" s="7">
        <f>SUM(MB!B99,SK!B99,AB!B99)</f>
        <v>146036.09999999998</v>
      </c>
      <c r="C99" s="7">
        <f>SUM(MB!C99,SK!C99,AB!C99)</f>
        <v>5395</v>
      </c>
      <c r="D99" s="7">
        <f>SUM(MB!D99,SK!D99,AB!D99)</f>
        <v>0</v>
      </c>
      <c r="E99" s="7">
        <f>SUM(MB!E99,SK!E99,AB!E99)</f>
        <v>5322.152000000001</v>
      </c>
      <c r="F99" s="7">
        <f>SUM(MB!F99,SK!F99,AB!F99)</f>
        <v>411804.5422142726</v>
      </c>
      <c r="G99" s="7">
        <f>SUM(MB!G99,SK!G99,AB!G99)</f>
        <v>0</v>
      </c>
      <c r="H99" s="7">
        <f>SUM(MB!H99,SK!H99,AB!H99)</f>
        <v>3961.9040000000005</v>
      </c>
      <c r="I99" s="7">
        <f>SUM(MB!I99,SK!I99,AB!I99)</f>
        <v>0</v>
      </c>
      <c r="J99" s="7">
        <f>SUM(MB!J99,SK!J99,AB!J99)</f>
        <v>5761.2</v>
      </c>
      <c r="K99" s="7">
        <f>SUM(MB!K99,SK!K99,AB!K99)</f>
        <v>6934.9700000000012</v>
      </c>
      <c r="L99" s="7">
        <f>SUM(MB!L99,SK!L99,AB!L99)</f>
        <v>0</v>
      </c>
      <c r="M99" s="7">
        <f>SUM(MB!M99,SK!M99,AB!M99)</f>
        <v>18832.5</v>
      </c>
      <c r="N99" s="7">
        <f>SUM(MB!N99,SK!N99,AB!N99)</f>
        <v>82758.144</v>
      </c>
      <c r="O99" s="7">
        <f>SUM(MB!O99,SK!O99,AB!O99)</f>
        <v>834.75</v>
      </c>
      <c r="P99" s="7">
        <f>SUM(MB!P99,SK!P99,AB!P99)</f>
        <v>7594.4959999999992</v>
      </c>
      <c r="Q99" s="7">
        <f>SUM(MB!Q99,SK!Q99,AB!Q99)</f>
        <v>48856.800000000003</v>
      </c>
      <c r="R99" s="7">
        <f>SUM(MB!R99,SK!R99,AB!R99)</f>
        <v>118554.89600000001</v>
      </c>
      <c r="S99" s="7">
        <f>SUM(MB!S99,SK!S99,AB!S99)</f>
        <v>4920</v>
      </c>
      <c r="T99" s="7">
        <f>SUM(MB!T99,SK!T99,AB!T99)</f>
        <v>0</v>
      </c>
      <c r="U99" s="7">
        <f>SUM(MB!U99,SK!U99,AB!U99)</f>
        <v>23947</v>
      </c>
      <c r="V99" s="7">
        <f>SUM(MB!V99,SK!V99,AB!V99)</f>
        <v>965.2</v>
      </c>
      <c r="W99" s="7">
        <f>SUM(MB!W99,SK!W99,AB!W99)</f>
        <v>1825.2</v>
      </c>
      <c r="X99" s="7">
        <f>SUM(MB!X99,SK!X99,AB!X99)</f>
        <v>346990.8</v>
      </c>
      <c r="Y99" s="7">
        <f>SUM(MB!Y99,SK!Y99,AB!Y99)</f>
        <v>1551</v>
      </c>
      <c r="Z99" s="7">
        <f>SUM(MB!Z99,SK!Z99,AB!Z99)</f>
        <v>487310.69901926769</v>
      </c>
      <c r="AA99" s="7">
        <f>SUM(MB!AA99,SK!AA99,AB!AA99)</f>
        <v>5072.8344671201812</v>
      </c>
      <c r="AB99" s="7">
        <f t="shared" si="4"/>
        <v>1735230.1877006604</v>
      </c>
      <c r="AC99" s="7">
        <f t="shared" si="5"/>
        <v>147896.89600000001</v>
      </c>
      <c r="AD99" s="7">
        <f>2205*AB99/SUM(area!F49:H49)/2.47</f>
        <v>59.751743782823013</v>
      </c>
      <c r="AE99" s="7">
        <f>2205*AC99/SUM(area!F49:H49)/2.47</f>
        <v>5.0927522461886099</v>
      </c>
    </row>
    <row r="100" spans="1:31" x14ac:dyDescent="0.2">
      <c r="A100" s="7">
        <v>2011</v>
      </c>
      <c r="B100" s="7">
        <f>SUM(MB!B100,SK!B100,AB!B100)</f>
        <v>154723.79999999999</v>
      </c>
      <c r="C100" s="7">
        <f>SUM(MB!C100,SK!C100,AB!C100)</f>
        <v>4265</v>
      </c>
      <c r="D100" s="7">
        <f>SUM(MB!D100,SK!D100,AB!D100)</f>
        <v>0</v>
      </c>
      <c r="E100" s="7">
        <f>SUM(MB!E100,SK!E100,AB!E100)</f>
        <v>4458.8191999999999</v>
      </c>
      <c r="F100" s="7">
        <f>SUM(MB!F100,SK!F100,AB!F100)</f>
        <v>468105.11350959749</v>
      </c>
      <c r="G100" s="7">
        <f>SUM(MB!G100,SK!G100,AB!G100)</f>
        <v>0</v>
      </c>
      <c r="H100" s="7">
        <f>SUM(MB!H100,SK!H100,AB!H100)</f>
        <v>2643.328</v>
      </c>
      <c r="I100" s="7">
        <f>SUM(MB!I100,SK!I100,AB!I100)</f>
        <v>0</v>
      </c>
      <c r="J100" s="7">
        <f>SUM(MB!J100,SK!J100,AB!J100)</f>
        <v>5395.2</v>
      </c>
      <c r="K100" s="7">
        <f>SUM(MB!K100,SK!K100,AB!K100)</f>
        <v>9290.4000000000015</v>
      </c>
      <c r="L100" s="7">
        <f>SUM(MB!L100,SK!L100,AB!L100)</f>
        <v>0</v>
      </c>
      <c r="M100" s="7">
        <f>SUM(MB!M100,SK!M100,AB!M100)</f>
        <v>17950.5</v>
      </c>
      <c r="N100" s="7">
        <f>SUM(MB!N100,SK!N100,AB!N100)</f>
        <v>64954.080000000002</v>
      </c>
      <c r="O100" s="7">
        <f>SUM(MB!O100,SK!O100,AB!O100)</f>
        <v>1791</v>
      </c>
      <c r="P100" s="7">
        <f>SUM(MB!P100,SK!P100,AB!P100)</f>
        <v>5424.6399999999994</v>
      </c>
      <c r="Q100" s="7">
        <f>SUM(MB!Q100,SK!Q100,AB!Q100)</f>
        <v>66067.199999999997</v>
      </c>
      <c r="R100" s="7">
        <f>SUM(MB!R100,SK!R100,AB!R100)</f>
        <v>98278.56</v>
      </c>
      <c r="S100" s="7">
        <f>SUM(MB!S100,SK!S100,AB!S100)</f>
        <v>5255</v>
      </c>
      <c r="T100" s="7">
        <f>SUM(MB!T100,SK!T100,AB!T100)</f>
        <v>0</v>
      </c>
      <c r="U100" s="7">
        <f>SUM(MB!U100,SK!U100,AB!U100)</f>
        <v>22753.5</v>
      </c>
      <c r="V100" s="7">
        <f>SUM(MB!V100,SK!V100,AB!V100)</f>
        <v>1335.89</v>
      </c>
      <c r="W100" s="7">
        <f>SUM(MB!W100,SK!W100,AB!W100)</f>
        <v>534.6</v>
      </c>
      <c r="X100" s="7">
        <f>SUM(MB!X100,SK!X100,AB!X100)</f>
        <v>322845.90000000002</v>
      </c>
      <c r="Y100" s="7">
        <f>SUM(MB!Y100,SK!Y100,AB!Y100)</f>
        <v>747.3</v>
      </c>
      <c r="Z100" s="7">
        <f>SUM(MB!Z100,SK!Z100,AB!Z100)</f>
        <v>521468.37045930431</v>
      </c>
      <c r="AA100" s="7">
        <f>SUM(MB!AA100,SK!AA100,AB!AA100)</f>
        <v>5208.9614512471653</v>
      </c>
      <c r="AB100" s="7">
        <f t="shared" si="4"/>
        <v>1783497.1626201489</v>
      </c>
      <c r="AC100" s="7">
        <f t="shared" si="5"/>
        <v>125297.06</v>
      </c>
      <c r="AD100" s="7">
        <f>2205*AB100/SUM(area!F50:H50)/2.47</f>
        <v>61.369351746925652</v>
      </c>
      <c r="AE100" s="7">
        <f>2205*AC100/SUM(area!F50:H50)/2.47</f>
        <v>4.3114166420646818</v>
      </c>
    </row>
    <row r="101" spans="1:31" x14ac:dyDescent="0.2">
      <c r="A101" s="7">
        <v>2012</v>
      </c>
      <c r="B101" s="7">
        <f>SUM(MB!B101,SK!B101,AB!B101)</f>
        <v>156093</v>
      </c>
      <c r="C101" s="7">
        <f>SUM(MB!C101,SK!C101,AB!C101)</f>
        <v>7825</v>
      </c>
      <c r="D101" s="7">
        <f>SUM(MB!D101,SK!D101,AB!D101)</f>
        <v>0</v>
      </c>
      <c r="E101" s="7">
        <f>SUM(MB!E101,SK!E101,AB!E101)</f>
        <v>5190.3984</v>
      </c>
      <c r="F101" s="7">
        <f>SUM(MB!F101,SK!F101,AB!F101)</f>
        <v>454239.37373104767</v>
      </c>
      <c r="G101" s="7">
        <f>SUM(MB!G101,SK!G101,AB!G101)</f>
        <v>0</v>
      </c>
      <c r="H101" s="7">
        <f>SUM(MB!H101,SK!H101,AB!H101)</f>
        <v>4984.0320000000002</v>
      </c>
      <c r="I101" s="7">
        <f>SUM(MB!I101,SK!I101,AB!I101)</f>
        <v>0</v>
      </c>
      <c r="J101" s="7">
        <f>SUM(MB!J101,SK!J101,AB!J101)</f>
        <v>10212</v>
      </c>
      <c r="K101" s="7">
        <f>SUM(MB!K101,SK!K101,AB!K101)</f>
        <v>9757.3700000000008</v>
      </c>
      <c r="L101" s="7">
        <f>SUM(MB!L101,SK!L101,AB!L101)</f>
        <v>0</v>
      </c>
      <c r="M101" s="7">
        <f>SUM(MB!M101,SK!M101,AB!M101)</f>
        <v>22000.5</v>
      </c>
      <c r="N101" s="7">
        <f>SUM(MB!N101,SK!N101,AB!N101)</f>
        <v>63484.511999999995</v>
      </c>
      <c r="O101" s="7">
        <f>SUM(MB!O101,SK!O101,AB!O101)</f>
        <v>274.5</v>
      </c>
      <c r="P101" s="7">
        <f>SUM(MB!P101,SK!P101,AB!P101)</f>
        <v>4948.9407999999994</v>
      </c>
      <c r="Q101" s="7">
        <f>SUM(MB!Q101,SK!Q101,AB!Q101)</f>
        <v>58704</v>
      </c>
      <c r="R101" s="7">
        <f>SUM(MB!R101,SK!R101,AB!R101)</f>
        <v>131226.62399999998</v>
      </c>
      <c r="S101" s="7">
        <f>SUM(MB!S101,SK!S101,AB!S101)</f>
        <v>7685</v>
      </c>
      <c r="T101" s="7">
        <f>SUM(MB!T101,SK!T101,AB!T101)</f>
        <v>0</v>
      </c>
      <c r="U101" s="7">
        <f>SUM(MB!U101,SK!U101,AB!U101)</f>
        <v>42361</v>
      </c>
      <c r="V101" s="7">
        <f>SUM(MB!V101,SK!V101,AB!V101)</f>
        <v>1137.53</v>
      </c>
      <c r="W101" s="7">
        <f>SUM(MB!W101,SK!W101,AB!W101)</f>
        <v>2346.3000000000002</v>
      </c>
      <c r="X101" s="7">
        <f>SUM(MB!X101,SK!X101,AB!X101)</f>
        <v>301263.30000000005</v>
      </c>
      <c r="Y101" s="7">
        <f>SUM(MB!Y101,SK!Y101,AB!Y101)</f>
        <v>836.6</v>
      </c>
      <c r="Z101" s="7">
        <f>SUM(MB!Z101,SK!Z101,AB!Z101)</f>
        <v>578358.37064550875</v>
      </c>
      <c r="AA101" s="7">
        <f>SUM(MB!AA101,SK!AA101,AB!AA101)</f>
        <v>5962.1587301587306</v>
      </c>
      <c r="AB101" s="7">
        <f t="shared" si="4"/>
        <v>1868890.5103067153</v>
      </c>
      <c r="AC101" s="7">
        <f t="shared" si="5"/>
        <v>181412.62399999998</v>
      </c>
      <c r="AD101" s="7">
        <f>2205*AB101/SUM(area!F51:H51)/2.47</f>
        <v>56.908114809488453</v>
      </c>
      <c r="AE101" s="7">
        <f>2205*AC101/SUM(area!F51:H51)/2.47</f>
        <v>5.5240531093436003</v>
      </c>
    </row>
    <row r="102" spans="1:31" x14ac:dyDescent="0.2">
      <c r="A102" s="7">
        <v>2013</v>
      </c>
      <c r="B102" s="7">
        <f>SUM(MB!B102,SK!B102,AB!B102)</f>
        <v>202912.5</v>
      </c>
      <c r="C102" s="7">
        <f>SUM(MB!C102,SK!C102,AB!C102)</f>
        <v>6145</v>
      </c>
      <c r="D102" s="7">
        <f>SUM(MB!D102,SK!D102,AB!D102)</f>
        <v>0</v>
      </c>
      <c r="E102" s="7">
        <f>SUM(MB!E102,SK!E102,AB!E102)</f>
        <v>4542.0320000000011</v>
      </c>
      <c r="F102" s="7">
        <f>SUM(MB!F102,SK!F102,AB!F102)</f>
        <v>564096.72549897677</v>
      </c>
      <c r="G102" s="7">
        <f>SUM(MB!G102,SK!G102,AB!G102)</f>
        <v>0</v>
      </c>
      <c r="H102" s="7">
        <f>SUM(MB!H102,SK!H102,AB!H102)</f>
        <v>5231.0720000000001</v>
      </c>
      <c r="I102" s="7">
        <f>SUM(MB!I102,SK!I102,AB!I102)</f>
        <v>0</v>
      </c>
      <c r="J102" s="7">
        <f>SUM(MB!J102,SK!J102,AB!J102)</f>
        <v>15423.6</v>
      </c>
      <c r="K102" s="7">
        <f>SUM(MB!K102,SK!K102,AB!K102)</f>
        <v>14647.080000000002</v>
      </c>
      <c r="L102" s="7">
        <f>SUM(MB!L102,SK!L102,AB!L102)</f>
        <v>0</v>
      </c>
      <c r="M102" s="7">
        <f>SUM(MB!M102,SK!M102,AB!M102)</f>
        <v>32053.5</v>
      </c>
      <c r="N102" s="7">
        <f>SUM(MB!N102,SK!N102,AB!N102)</f>
        <v>77627.040000000008</v>
      </c>
      <c r="O102" s="7">
        <f>SUM(MB!O102,SK!O102,AB!O102)</f>
        <v>299.25</v>
      </c>
      <c r="P102" s="7">
        <f>SUM(MB!P102,SK!P102,AB!P102)</f>
        <v>6446.9759999999987</v>
      </c>
      <c r="Q102" s="7">
        <f>SUM(MB!Q102,SK!Q102,AB!Q102)</f>
        <v>84501.6</v>
      </c>
      <c r="R102" s="7">
        <f>SUM(MB!R102,SK!R102,AB!R102)</f>
        <v>151200.50399999999</v>
      </c>
      <c r="S102" s="7">
        <f>SUM(MB!S102,SK!S102,AB!S102)</f>
        <v>4462.5</v>
      </c>
      <c r="T102" s="7">
        <f>SUM(MB!T102,SK!T102,AB!T102)</f>
        <v>0</v>
      </c>
      <c r="U102" s="7">
        <f>SUM(MB!U102,SK!U102,AB!U102)</f>
        <v>65263</v>
      </c>
      <c r="V102" s="7">
        <f>SUM(MB!V102,SK!V102,AB!V102)</f>
        <v>1137.53</v>
      </c>
      <c r="W102" s="7">
        <f>SUM(MB!W102,SK!W102,AB!W102)</f>
        <v>1401.3</v>
      </c>
      <c r="X102" s="7">
        <f>SUM(MB!X102,SK!X102,AB!X102)</f>
        <v>297458.84999999998</v>
      </c>
      <c r="Y102" s="7">
        <f>SUM(MB!Y102,SK!Y102,AB!Y102)</f>
        <v>695.59999999999991</v>
      </c>
      <c r="Z102" s="7">
        <f>SUM(MB!Z102,SK!Z102,AB!Z102)</f>
        <v>783670.64330382098</v>
      </c>
      <c r="AA102" s="7">
        <f>SUM(MB!AA102,SK!AA102,AB!AA102)</f>
        <v>6032.3990929705224</v>
      </c>
      <c r="AB102" s="7">
        <f t="shared" si="4"/>
        <v>2325248.7018957683</v>
      </c>
      <c r="AC102" s="7">
        <f t="shared" si="5"/>
        <v>222608.50399999999</v>
      </c>
      <c r="AD102" s="7">
        <f>2205*AB102/SUM(area!F52:H52)/2.47</f>
        <v>70.930588751772845</v>
      </c>
      <c r="AE102" s="7">
        <f>2205*AC102/SUM(area!F52:H52)/2.47</f>
        <v>6.7905649133350954</v>
      </c>
    </row>
    <row r="103" spans="1:31" x14ac:dyDescent="0.2">
      <c r="B103" s="7"/>
      <c r="C103" s="7"/>
      <c r="D103" s="7"/>
      <c r="E103" s="7"/>
      <c r="F103" s="7"/>
      <c r="G103" s="7"/>
      <c r="H103" s="7"/>
      <c r="I103" s="7"/>
      <c r="J103" s="7"/>
      <c r="K103" s="7"/>
      <c r="L103" s="7"/>
      <c r="M103" s="7"/>
      <c r="N103" s="7"/>
      <c r="O103" s="7"/>
      <c r="P103" s="7"/>
      <c r="Q103" s="7"/>
      <c r="R103" s="8"/>
      <c r="S103" s="8"/>
      <c r="T103" s="8"/>
      <c r="U103" s="8"/>
    </row>
    <row r="104" spans="1:31" x14ac:dyDescent="0.2">
      <c r="B104" s="7"/>
      <c r="C104" s="7"/>
      <c r="D104" s="7"/>
      <c r="E104" s="7"/>
      <c r="F104" s="7"/>
      <c r="G104" s="7"/>
      <c r="H104" s="7"/>
      <c r="I104" s="7"/>
      <c r="J104" s="7"/>
      <c r="K104" s="7"/>
      <c r="L104" s="7"/>
      <c r="M104" s="7"/>
      <c r="N104" s="7"/>
      <c r="O104" s="7"/>
      <c r="P104" s="7"/>
      <c r="Q104" s="7"/>
      <c r="R104" s="8"/>
      <c r="S104" s="8"/>
      <c r="T104" s="8"/>
      <c r="U104" s="8"/>
    </row>
    <row r="105" spans="1:31" x14ac:dyDescent="0.2">
      <c r="B105" s="7"/>
      <c r="C105" s="7"/>
      <c r="D105" s="7"/>
      <c r="E105" s="7"/>
      <c r="F105" s="7"/>
      <c r="G105" s="7"/>
      <c r="H105" s="7"/>
      <c r="I105" s="7"/>
      <c r="J105" s="7"/>
      <c r="K105" s="7"/>
      <c r="L105" s="7"/>
      <c r="M105" s="7"/>
      <c r="N105" s="7"/>
      <c r="O105" s="7"/>
      <c r="P105" s="7"/>
      <c r="Q105" s="7"/>
      <c r="R105" s="8"/>
      <c r="S105" s="8"/>
      <c r="T105" s="8"/>
      <c r="U105" s="8"/>
    </row>
    <row r="106" spans="1:31" ht="25.5" x14ac:dyDescent="0.35">
      <c r="A106" s="9" t="s">
        <v>96</v>
      </c>
      <c r="Q106" s="7"/>
      <c r="R106" s="8"/>
      <c r="S106" s="8"/>
    </row>
    <row r="107" spans="1:31" x14ac:dyDescent="0.2">
      <c r="A107" s="15" t="s">
        <v>20</v>
      </c>
      <c r="B107" s="16">
        <f>Coefficients!C15</f>
        <v>8.3000000000000007</v>
      </c>
      <c r="C107" s="16">
        <f>Coefficients!D15</f>
        <v>13</v>
      </c>
      <c r="D107" s="16">
        <f>Coefficients!E15</f>
        <v>2.5190000000000001</v>
      </c>
      <c r="E107" s="16">
        <f>Coefficients!F15</f>
        <v>13.3507</v>
      </c>
      <c r="F107" s="16">
        <f>Coefficients!G15</f>
        <v>16.0142144</v>
      </c>
      <c r="G107" s="16">
        <f>Coefficients!H15</f>
        <v>13.007199999999999</v>
      </c>
      <c r="H107" s="16">
        <f>Coefficients!I15</f>
        <v>8.3813999999999993</v>
      </c>
      <c r="I107" s="16">
        <f>Coefficients!J15</f>
        <v>9.3660999999999994</v>
      </c>
      <c r="J107" s="16">
        <f>Coefficients!K15</f>
        <v>6.3</v>
      </c>
      <c r="K107" s="16">
        <f>Coefficients!L15</f>
        <v>1.6</v>
      </c>
      <c r="L107" s="16">
        <f>Coefficients!M15</f>
        <v>9.6409000000000002</v>
      </c>
      <c r="M107" s="16">
        <f>Coefficients!N15</f>
        <v>13</v>
      </c>
      <c r="N107" s="16">
        <f>Coefficients!O15</f>
        <v>10.3279</v>
      </c>
      <c r="O107" s="16">
        <f>Coefficients!P15</f>
        <v>8.5500000000000007</v>
      </c>
      <c r="P107" s="16">
        <f>Coefficients!Q15</f>
        <v>18.961199999999998</v>
      </c>
      <c r="Q107" s="16">
        <f>Coefficients!R15</f>
        <v>8.8000000000000007</v>
      </c>
      <c r="R107" s="16">
        <f>Coefficients!S15</f>
        <v>8.3814000000000011</v>
      </c>
      <c r="S107" s="16">
        <f>Coefficients!T15</f>
        <v>8.1999999999999993</v>
      </c>
      <c r="T107" s="16">
        <f>Coefficients!U15</f>
        <v>14.7476</v>
      </c>
      <c r="U107" s="16">
        <f>Coefficients!V15</f>
        <v>12</v>
      </c>
      <c r="V107" s="16">
        <f>Coefficients!W15</f>
        <v>1.1000000000000001</v>
      </c>
      <c r="W107" s="16">
        <f>Coefficients!X15</f>
        <v>9.6999999999999993</v>
      </c>
      <c r="X107" s="16">
        <f>Coefficients!Y15</f>
        <v>5.75</v>
      </c>
      <c r="Y107" s="16">
        <f>Coefficients!Z15</f>
        <v>9.5</v>
      </c>
      <c r="Z107" s="16">
        <f>Coefficients!AA15</f>
        <v>9.5</v>
      </c>
      <c r="AA107" s="16"/>
    </row>
    <row r="109" spans="1:31" x14ac:dyDescent="0.2">
      <c r="A109" t="s">
        <v>19</v>
      </c>
      <c r="B109" t="str">
        <f>B57</f>
        <v>Barley</v>
      </c>
      <c r="C109" t="str">
        <f t="shared" ref="C109:Z109" si="6">C57</f>
        <v>Beans, dry</v>
      </c>
      <c r="D109" t="str">
        <f t="shared" si="6"/>
        <v>Buckwheat</v>
      </c>
      <c r="E109" t="str">
        <f t="shared" si="6"/>
        <v>Canary seed</v>
      </c>
      <c r="F109" t="str">
        <f t="shared" si="6"/>
        <v>Canola</v>
      </c>
      <c r="G109" t="str">
        <f t="shared" si="6"/>
        <v>Caraway seed</v>
      </c>
      <c r="H109" t="str">
        <f t="shared" si="6"/>
        <v>Chick peas</v>
      </c>
      <c r="I109" t="str">
        <f t="shared" si="6"/>
        <v>Coriander</v>
      </c>
      <c r="J109" t="str">
        <f t="shared" si="6"/>
        <v>Corn for grain</v>
      </c>
      <c r="K109" t="str">
        <f t="shared" si="6"/>
        <v>Corn, fodder</v>
      </c>
      <c r="L109" t="str">
        <f t="shared" si="6"/>
        <v>Fababeans</v>
      </c>
      <c r="M109" t="str">
        <f t="shared" si="6"/>
        <v>Flaxseed</v>
      </c>
      <c r="N109" t="str">
        <f t="shared" si="6"/>
        <v>Lentils</v>
      </c>
      <c r="O109" t="str">
        <f t="shared" si="6"/>
        <v>Mixed grains</v>
      </c>
      <c r="P109" t="str">
        <f t="shared" si="6"/>
        <v>Mustard seed</v>
      </c>
      <c r="Q109" t="str">
        <f t="shared" si="6"/>
        <v>Oats</v>
      </c>
      <c r="R109" t="str">
        <f t="shared" si="6"/>
        <v>Peas, dry</v>
      </c>
      <c r="S109" t="str">
        <f t="shared" si="6"/>
        <v>Rye, all</v>
      </c>
      <c r="T109" t="str">
        <f t="shared" si="6"/>
        <v>Safflower</v>
      </c>
      <c r="U109" t="str">
        <f t="shared" si="6"/>
        <v>Soybeans</v>
      </c>
      <c r="V109" t="str">
        <f t="shared" si="6"/>
        <v>Sugar beets</v>
      </c>
      <c r="W109" t="str">
        <f t="shared" si="6"/>
        <v>Sunflower seed</v>
      </c>
      <c r="X109" t="str">
        <f t="shared" si="6"/>
        <v>Tame hay</v>
      </c>
      <c r="Y109" t="str">
        <f t="shared" si="6"/>
        <v>Triticale</v>
      </c>
      <c r="Z109" t="str">
        <f t="shared" si="6"/>
        <v>Wheat, all</v>
      </c>
    </row>
    <row r="110" spans="1:31" x14ac:dyDescent="0.2">
      <c r="A110">
        <f t="shared" ref="A110:A150" si="7">A8</f>
        <v>1969</v>
      </c>
      <c r="B110" s="7">
        <f>SUM(MB!B110,SK!B110,AB!B110)</f>
        <v>62698.2</v>
      </c>
      <c r="C110" s="7">
        <f>SUM(MB!C110,SK!C110,AB!C110)</f>
        <v>0</v>
      </c>
      <c r="D110" s="7">
        <f>SUM(MB!D110,SK!D110,AB!D110)</f>
        <v>53.276850000000003</v>
      </c>
      <c r="E110" s="7">
        <f>SUM(MB!E110,SK!E110,AB!E110)</f>
        <v>0</v>
      </c>
      <c r="F110" s="7">
        <f>SUM(MB!F110,SK!F110,AB!F110)</f>
        <v>12132.368829440002</v>
      </c>
      <c r="G110" s="7">
        <f>SUM(MB!G110,SK!G110,AB!G110)</f>
        <v>0</v>
      </c>
      <c r="H110" s="7">
        <f>SUM(MB!H110,SK!H110,AB!H110)</f>
        <v>0</v>
      </c>
      <c r="I110" s="7">
        <f>SUM(MB!I110,SK!I110,AB!I110)</f>
        <v>0</v>
      </c>
      <c r="J110" s="7">
        <f>SUM(MB!J110,SK!J110,AB!J110)</f>
        <v>15.75</v>
      </c>
      <c r="K110" s="7">
        <f>SUM(MB!K110,SK!K110,AB!K110)</f>
        <v>256</v>
      </c>
      <c r="L110" s="7">
        <f>SUM(MB!L110,SK!L110,AB!L110)</f>
        <v>0</v>
      </c>
      <c r="M110" s="7">
        <f>SUM(MB!M110,SK!M110,AB!M110)</f>
        <v>9179.2999999999993</v>
      </c>
      <c r="N110" s="7">
        <f>SUM(MB!N110,SK!N110,AB!N110)</f>
        <v>0</v>
      </c>
      <c r="O110" s="7">
        <f>SUM(MB!O110,SK!O110,AB!O110)</f>
        <v>5008.59</v>
      </c>
      <c r="P110" s="7">
        <f>SUM(MB!P110,SK!P110,AB!P110)</f>
        <v>2218.4603999999999</v>
      </c>
      <c r="Q110" s="7">
        <f>SUM(MB!Q110,SK!Q110,AB!Q110)</f>
        <v>36370.400000000001</v>
      </c>
      <c r="R110" s="7">
        <f>SUM(MB!R110,SK!R110,AB!R110)</f>
        <v>261.91875000000005</v>
      </c>
      <c r="S110" s="7">
        <f>SUM(MB!S110,SK!S110,AB!S110)</f>
        <v>2799.4799999999996</v>
      </c>
      <c r="T110" s="7">
        <f>SUM(MB!T110,SK!T110,AB!T110)</f>
        <v>0</v>
      </c>
      <c r="U110" s="7">
        <f>SUM(MB!U110,SK!U110,AB!U110)</f>
        <v>0</v>
      </c>
      <c r="V110" s="7">
        <f>SUM(MB!V110,SK!V110,AB!V110)</f>
        <v>917.83999999999992</v>
      </c>
      <c r="W110" s="7">
        <f>SUM(MB!W110,SK!W110,AB!W110)</f>
        <v>149.38</v>
      </c>
      <c r="X110" s="7">
        <f>SUM(MB!X110,SK!X110,AB!X110)</f>
        <v>39491</v>
      </c>
      <c r="Y110" s="7">
        <f>SUM(MB!Y110,SK!Y110,AB!Y110)</f>
        <v>0</v>
      </c>
      <c r="Z110" s="7">
        <f>SUM(MB!Z110,SK!Z110,AB!Z110)</f>
        <v>168577.5</v>
      </c>
      <c r="AA110" s="7">
        <f>SUM(MB!AA110,SK!AA110,AB!AA110)</f>
        <v>482.88435374149651</v>
      </c>
      <c r="AB110" s="7">
        <f>SUM(B110:AA110)</f>
        <v>340612.34918318148</v>
      </c>
      <c r="AD110" s="7">
        <f>2205*AB110/area!I8/2.47</f>
        <v>14.986385621586864</v>
      </c>
    </row>
    <row r="111" spans="1:31" x14ac:dyDescent="0.2">
      <c r="A111">
        <f t="shared" si="7"/>
        <v>1970</v>
      </c>
      <c r="B111" s="7">
        <f>SUM(MB!B111,SK!B111,AB!B111)</f>
        <v>69031.100000000006</v>
      </c>
      <c r="C111" s="7">
        <f>SUM(MB!C111,SK!C111,AB!C111)</f>
        <v>0</v>
      </c>
      <c r="D111" s="7">
        <f>SUM(MB!D111,SK!D111,AB!D111)</f>
        <v>119.9044</v>
      </c>
      <c r="E111" s="7">
        <f>SUM(MB!E111,SK!E111,AB!E111)</f>
        <v>0</v>
      </c>
      <c r="F111" s="7">
        <f>SUM(MB!F111,SK!F111,AB!F111)</f>
        <v>26221.674658560001</v>
      </c>
      <c r="G111" s="7">
        <f>SUM(MB!G111,SK!G111,AB!G111)</f>
        <v>0</v>
      </c>
      <c r="H111" s="7">
        <f>SUM(MB!H111,SK!H111,AB!H111)</f>
        <v>0</v>
      </c>
      <c r="I111" s="7">
        <f>SUM(MB!I111,SK!I111,AB!I111)</f>
        <v>0</v>
      </c>
      <c r="J111" s="7">
        <f>SUM(MB!J111,SK!J111,AB!J111)</f>
        <v>22.68</v>
      </c>
      <c r="K111" s="7">
        <f>SUM(MB!K111,SK!K111,AB!K111)</f>
        <v>192</v>
      </c>
      <c r="L111" s="7">
        <f>SUM(MB!L111,SK!L111,AB!L111)</f>
        <v>0</v>
      </c>
      <c r="M111" s="7">
        <f>SUM(MB!M111,SK!M111,AB!M111)</f>
        <v>15784.6</v>
      </c>
      <c r="N111" s="7">
        <f>SUM(MB!N111,SK!N111,AB!N111)</f>
        <v>0</v>
      </c>
      <c r="O111" s="7">
        <f>SUM(MB!O111,SK!O111,AB!O111)</f>
        <v>6579.2250000000013</v>
      </c>
      <c r="P111" s="7">
        <f>SUM(MB!P111,SK!P111,AB!P111)</f>
        <v>1615.49424</v>
      </c>
      <c r="Q111" s="7">
        <f>SUM(MB!Q111,SK!Q111,AB!Q111)</f>
        <v>37584.800000000003</v>
      </c>
      <c r="R111" s="7">
        <f>SUM(MB!R111,SK!R111,AB!R111)</f>
        <v>345.31368000000009</v>
      </c>
      <c r="S111" s="7">
        <f>SUM(MB!S111,SK!S111,AB!S111)</f>
        <v>3545.68</v>
      </c>
      <c r="T111" s="7">
        <f>SUM(MB!T111,SK!T111,AB!T111)</f>
        <v>0</v>
      </c>
      <c r="U111" s="7">
        <f>SUM(MB!U111,SK!U111,AB!U111)</f>
        <v>0</v>
      </c>
      <c r="V111" s="7">
        <f>SUM(MB!V111,SK!V111,AB!V111)</f>
        <v>738.10000000000014</v>
      </c>
      <c r="W111" s="7">
        <f>SUM(MB!W111,SK!W111,AB!W111)</f>
        <v>243.95499999999996</v>
      </c>
      <c r="X111" s="7">
        <f>SUM(MB!X111,SK!X111,AB!X111)</f>
        <v>58581</v>
      </c>
      <c r="Y111" s="7">
        <f>SUM(MB!Y111,SK!Y111,AB!Y111)</f>
        <v>0</v>
      </c>
      <c r="Z111" s="7">
        <f>SUM(MB!Z111,SK!Z111,AB!Z111)</f>
        <v>80788</v>
      </c>
      <c r="AA111" s="7">
        <f>SUM(MB!AA111,SK!AA111,AB!AA111)</f>
        <v>560.54421768707482</v>
      </c>
      <c r="AB111" s="7">
        <f t="shared" ref="AB111:AB154" si="8">SUM(B111:AA111)</f>
        <v>301954.07119624713</v>
      </c>
      <c r="AD111" s="7">
        <f>2205*AB111/area!I9/2.47</f>
        <v>15.739184490817689</v>
      </c>
    </row>
    <row r="112" spans="1:31" x14ac:dyDescent="0.2">
      <c r="A112">
        <f t="shared" si="7"/>
        <v>1971</v>
      </c>
      <c r="B112" s="7">
        <f>SUM(MB!B112,SK!B112,AB!B112)</f>
        <v>103011.3</v>
      </c>
      <c r="C112" s="7">
        <f>SUM(MB!C112,SK!C112,AB!C112)</f>
        <v>0</v>
      </c>
      <c r="D112" s="7">
        <f>SUM(MB!D112,SK!D112,AB!D112)</f>
        <v>105.92395000000002</v>
      </c>
      <c r="E112" s="7">
        <f>SUM(MB!E112,SK!E112,AB!E112)</f>
        <v>0</v>
      </c>
      <c r="F112" s="7">
        <f>SUM(MB!F112,SK!F112,AB!F112)</f>
        <v>34504.226346240001</v>
      </c>
      <c r="G112" s="7">
        <f>SUM(MB!G112,SK!G112,AB!G112)</f>
        <v>0</v>
      </c>
      <c r="H112" s="7">
        <f>SUM(MB!H112,SK!H112,AB!H112)</f>
        <v>0</v>
      </c>
      <c r="I112" s="7">
        <f>SUM(MB!I112,SK!I112,AB!I112)</f>
        <v>0</v>
      </c>
      <c r="J112" s="7">
        <f>SUM(MB!J112,SK!J112,AB!J112)</f>
        <v>70.56</v>
      </c>
      <c r="K112" s="7">
        <f>SUM(MB!K112,SK!K112,AB!K112)</f>
        <v>113.60000000000001</v>
      </c>
      <c r="L112" s="7">
        <f>SUM(MB!L112,SK!L112,AB!L112)</f>
        <v>0</v>
      </c>
      <c r="M112" s="7">
        <f>SUM(MB!M112,SK!M112,AB!M112)</f>
        <v>7364.5</v>
      </c>
      <c r="N112" s="7">
        <f>SUM(MB!N112,SK!N112,AB!N112)</f>
        <v>0</v>
      </c>
      <c r="O112" s="7">
        <f>SUM(MB!O112,SK!O112,AB!O112)</f>
        <v>7103.3400000000011</v>
      </c>
      <c r="P112" s="7">
        <f>SUM(MB!P112,SK!P112,AB!P112)</f>
        <v>1596.5330399999998</v>
      </c>
      <c r="Q112" s="7">
        <f>SUM(MB!Q112,SK!Q112,AB!Q112)</f>
        <v>39089.600000000006</v>
      </c>
      <c r="R112" s="7">
        <f>SUM(MB!R112,SK!R112,AB!R112)</f>
        <v>410.68860000000001</v>
      </c>
      <c r="S112" s="7">
        <f>SUM(MB!S112,SK!S112,AB!S112)</f>
        <v>4273.84</v>
      </c>
      <c r="T112" s="7">
        <f>SUM(MB!T112,SK!T112,AB!T112)</f>
        <v>0</v>
      </c>
      <c r="U112" s="7">
        <f>SUM(MB!U112,SK!U112,AB!U112)</f>
        <v>0</v>
      </c>
      <c r="V112" s="7">
        <f>SUM(MB!V112,SK!V112,AB!V112)</f>
        <v>1045.1100000000001</v>
      </c>
      <c r="W112" s="7">
        <f>SUM(MB!W112,SK!W112,AB!W112)</f>
        <v>743.9899999999999</v>
      </c>
      <c r="X112" s="7">
        <f>SUM(MB!X112,SK!X112,AB!X112)</f>
        <v>49818</v>
      </c>
      <c r="Y112" s="7">
        <f>SUM(MB!Y112,SK!Y112,AB!Y112)</f>
        <v>0</v>
      </c>
      <c r="Z112" s="7">
        <f>SUM(MB!Z112,SK!Z112,AB!Z112)</f>
        <v>131860</v>
      </c>
      <c r="AA112" s="7">
        <f>SUM(MB!AA112,SK!AA112,AB!AA112)</f>
        <v>458.77551020408163</v>
      </c>
      <c r="AB112" s="7">
        <f t="shared" si="8"/>
        <v>381569.98744644405</v>
      </c>
      <c r="AD112" s="7">
        <f>2205*AB112/area!I10/2.47</f>
        <v>15.924890470980063</v>
      </c>
    </row>
    <row r="113" spans="1:30" x14ac:dyDescent="0.2">
      <c r="A113">
        <f t="shared" si="7"/>
        <v>1972</v>
      </c>
      <c r="B113" s="7">
        <f>SUM(MB!B113,SK!B113,AB!B113)</f>
        <v>88917.900000000009</v>
      </c>
      <c r="C113" s="7">
        <f>SUM(MB!C113,SK!C113,AB!C113)</f>
        <v>0</v>
      </c>
      <c r="D113" s="7">
        <f>SUM(MB!D113,SK!D113,AB!D113)</f>
        <v>66.627549999999999</v>
      </c>
      <c r="E113" s="7">
        <f>SUM(MB!E113,SK!E113,AB!E113)</f>
        <v>0</v>
      </c>
      <c r="F113" s="7">
        <f>SUM(MB!F113,SK!F113,AB!F113)</f>
        <v>20812.073034239998</v>
      </c>
      <c r="G113" s="7">
        <f>SUM(MB!G113,SK!G113,AB!G113)</f>
        <v>0</v>
      </c>
      <c r="H113" s="7">
        <f>SUM(MB!H113,SK!H113,AB!H113)</f>
        <v>0</v>
      </c>
      <c r="I113" s="7">
        <f>SUM(MB!I113,SK!I113,AB!I113)</f>
        <v>0</v>
      </c>
      <c r="J113" s="7">
        <f>SUM(MB!J113,SK!J113,AB!J113)</f>
        <v>112.14</v>
      </c>
      <c r="K113" s="7">
        <f>SUM(MB!K113,SK!K113,AB!K113)</f>
        <v>232</v>
      </c>
      <c r="L113" s="7">
        <f>SUM(MB!L113,SK!L113,AB!L113)</f>
        <v>0</v>
      </c>
      <c r="M113" s="7">
        <f>SUM(MB!M113,SK!M113,AB!M113)</f>
        <v>5812.3</v>
      </c>
      <c r="N113" s="7">
        <f>SUM(MB!N113,SK!N113,AB!N113)</f>
        <v>0</v>
      </c>
      <c r="O113" s="7">
        <f>SUM(MB!O113,SK!O113,AB!O113)</f>
        <v>7591.5450000000001</v>
      </c>
      <c r="P113" s="7">
        <f>SUM(MB!P113,SK!P113,AB!P113)</f>
        <v>1304.5305599999997</v>
      </c>
      <c r="Q113" s="7">
        <f>SUM(MB!Q113,SK!Q113,AB!Q113)</f>
        <v>32296</v>
      </c>
      <c r="R113" s="7">
        <f>SUM(MB!R113,SK!R113,AB!R113)</f>
        <v>341.96112000000005</v>
      </c>
      <c r="S113" s="7">
        <f>SUM(MB!S113,SK!S113,AB!S113)</f>
        <v>2483.7799999999997</v>
      </c>
      <c r="T113" s="7">
        <f>SUM(MB!T113,SK!T113,AB!T113)</f>
        <v>0</v>
      </c>
      <c r="U113" s="7">
        <f>SUM(MB!U113,SK!U113,AB!U113)</f>
        <v>0</v>
      </c>
      <c r="V113" s="7">
        <f>SUM(MB!V113,SK!V113,AB!V113)</f>
        <v>985.93000000000006</v>
      </c>
      <c r="W113" s="7">
        <f>SUM(MB!W113,SK!W113,AB!W113)</f>
        <v>747.3850000000001</v>
      </c>
      <c r="X113" s="7">
        <f>SUM(MB!X113,SK!X113,AB!X113)</f>
        <v>52164</v>
      </c>
      <c r="Y113" s="7">
        <f>SUM(MB!Y113,SK!Y113,AB!Y113)</f>
        <v>0</v>
      </c>
      <c r="Z113" s="7">
        <f>SUM(MB!Z113,SK!Z113,AB!Z113)</f>
        <v>132629.5</v>
      </c>
      <c r="AA113" s="7">
        <f>SUM(MB!AA113,SK!AA113,AB!AA113)</f>
        <v>385.03401360544217</v>
      </c>
      <c r="AB113" s="7">
        <f t="shared" si="8"/>
        <v>346882.70627784543</v>
      </c>
      <c r="AD113" s="7">
        <f>2205*AB113/area!I11/2.47</f>
        <v>15.217832902820739</v>
      </c>
    </row>
    <row r="114" spans="1:30" x14ac:dyDescent="0.2">
      <c r="A114">
        <f t="shared" si="7"/>
        <v>1973</v>
      </c>
      <c r="B114" s="7">
        <f>SUM(MB!B114,SK!B114,AB!B114)</f>
        <v>80236.100000000006</v>
      </c>
      <c r="C114" s="7">
        <f>SUM(MB!C114,SK!C114,AB!C114)</f>
        <v>0</v>
      </c>
      <c r="D114" s="7">
        <f>SUM(MB!D114,SK!D114,AB!D114)</f>
        <v>52.143299999999996</v>
      </c>
      <c r="E114" s="7">
        <f>SUM(MB!E114,SK!E114,AB!E114)</f>
        <v>0</v>
      </c>
      <c r="F114" s="7">
        <f>SUM(MB!F114,SK!F114,AB!F114)</f>
        <v>19321.149673599997</v>
      </c>
      <c r="G114" s="7">
        <f>SUM(MB!G114,SK!G114,AB!G114)</f>
        <v>0</v>
      </c>
      <c r="H114" s="7">
        <f>SUM(MB!H114,SK!H114,AB!H114)</f>
        <v>0</v>
      </c>
      <c r="I114" s="7">
        <f>SUM(MB!I114,SK!I114,AB!I114)</f>
        <v>0</v>
      </c>
      <c r="J114" s="7">
        <f>SUM(MB!J114,SK!J114,AB!J114)</f>
        <v>141.12</v>
      </c>
      <c r="K114" s="7">
        <f>SUM(MB!K114,SK!K114,AB!K114)</f>
        <v>240</v>
      </c>
      <c r="L114" s="7">
        <f>SUM(MB!L114,SK!L114,AB!L114)</f>
        <v>0</v>
      </c>
      <c r="M114" s="7">
        <f>SUM(MB!M114,SK!M114,AB!M114)</f>
        <v>6406.4000000000005</v>
      </c>
      <c r="N114" s="7">
        <f>SUM(MB!N114,SK!N114,AB!N114)</f>
        <v>0</v>
      </c>
      <c r="O114" s="7">
        <f>SUM(MB!O114,SK!O114,AB!O114)</f>
        <v>6997.3200000000015</v>
      </c>
      <c r="P114" s="7">
        <f>SUM(MB!P114,SK!P114,AB!P114)</f>
        <v>2252.5905599999996</v>
      </c>
      <c r="Q114" s="7">
        <f>SUM(MB!Q114,SK!Q114,AB!Q114)</f>
        <v>37056.800000000003</v>
      </c>
      <c r="R114" s="7">
        <f>SUM(MB!R114,SK!R114,AB!R114)</f>
        <v>349.50438000000008</v>
      </c>
      <c r="S114" s="7">
        <f>SUM(MB!S114,SK!S114,AB!S114)</f>
        <v>2676.4799999999996</v>
      </c>
      <c r="T114" s="7">
        <f>SUM(MB!T114,SK!T114,AB!T114)</f>
        <v>0</v>
      </c>
      <c r="U114" s="7">
        <f>SUM(MB!U114,SK!U114,AB!U114)</f>
        <v>0</v>
      </c>
      <c r="V114" s="7">
        <f>SUM(MB!V114,SK!V114,AB!V114)</f>
        <v>885.82999999999993</v>
      </c>
      <c r="W114" s="7">
        <f>SUM(MB!W114,SK!W114,AB!W114)</f>
        <v>400.125</v>
      </c>
      <c r="X114" s="7">
        <f>SUM(MB!X114,SK!X114,AB!X114)</f>
        <v>56338.5</v>
      </c>
      <c r="Y114" s="7">
        <f>SUM(MB!Y114,SK!Y114,AB!Y114)</f>
        <v>0</v>
      </c>
      <c r="Z114" s="7">
        <f>SUM(MB!Z114,SK!Z114,AB!Z114)</f>
        <v>148390</v>
      </c>
      <c r="AA114" s="7">
        <f>SUM(MB!AA114,SK!AA114,AB!AA114)</f>
        <v>515.91836734693879</v>
      </c>
      <c r="AB114" s="7">
        <f t="shared" si="8"/>
        <v>362259.98128094693</v>
      </c>
      <c r="AD114" s="7">
        <f>2205*AB114/area!I12/2.47</f>
        <v>15.109849254355478</v>
      </c>
    </row>
    <row r="115" spans="1:30" x14ac:dyDescent="0.2">
      <c r="A115">
        <f t="shared" si="7"/>
        <v>1974</v>
      </c>
      <c r="B115" s="7">
        <f>SUM(MB!B115,SK!B115,AB!B115)</f>
        <v>68491.600000000006</v>
      </c>
      <c r="C115" s="7">
        <f>SUM(MB!C115,SK!C115,AB!C115)</f>
        <v>0</v>
      </c>
      <c r="D115" s="7">
        <f>SUM(MB!D115,SK!D115,AB!D115)</f>
        <v>38.414749999999998</v>
      </c>
      <c r="E115" s="7">
        <f>SUM(MB!E115,SK!E115,AB!E115)</f>
        <v>0</v>
      </c>
      <c r="F115" s="7">
        <f>SUM(MB!F115,SK!F115,AB!F115)</f>
        <v>18305.848480640001</v>
      </c>
      <c r="G115" s="7">
        <f>SUM(MB!G115,SK!G115,AB!G115)</f>
        <v>0</v>
      </c>
      <c r="H115" s="7">
        <f>SUM(MB!H115,SK!H115,AB!H115)</f>
        <v>0</v>
      </c>
      <c r="I115" s="7">
        <f>SUM(MB!I115,SK!I115,AB!I115)</f>
        <v>0</v>
      </c>
      <c r="J115" s="7">
        <f>SUM(MB!J115,SK!J115,AB!J115)</f>
        <v>30.24</v>
      </c>
      <c r="K115" s="7">
        <f>SUM(MB!K115,SK!K115,AB!K115)</f>
        <v>305.60000000000002</v>
      </c>
      <c r="L115" s="7">
        <f>SUM(MB!L115,SK!L115,AB!L115)</f>
        <v>0</v>
      </c>
      <c r="M115" s="7">
        <f>SUM(MB!M115,SK!M115,AB!M115)</f>
        <v>4556.5</v>
      </c>
      <c r="N115" s="7">
        <f>SUM(MB!N115,SK!N115,AB!N115)</f>
        <v>0</v>
      </c>
      <c r="O115" s="7">
        <f>SUM(MB!O115,SK!O115,AB!O115)</f>
        <v>4711.9050000000007</v>
      </c>
      <c r="P115" s="7">
        <f>SUM(MB!P115,SK!P115,AB!P115)</f>
        <v>2235.5254799999998</v>
      </c>
      <c r="Q115" s="7">
        <f>SUM(MB!Q115,SK!Q115,AB!Q115)</f>
        <v>26875.200000000001</v>
      </c>
      <c r="R115" s="7">
        <f>SUM(MB!R115,SK!R115,AB!R115)</f>
        <v>369.61974000000004</v>
      </c>
      <c r="S115" s="7">
        <f>SUM(MB!S115,SK!S115,AB!S115)</f>
        <v>3681.7999999999993</v>
      </c>
      <c r="T115" s="7">
        <f>SUM(MB!T115,SK!T115,AB!T115)</f>
        <v>0</v>
      </c>
      <c r="U115" s="7">
        <f>SUM(MB!U115,SK!U115,AB!U115)</f>
        <v>0</v>
      </c>
      <c r="V115" s="7">
        <f>SUM(MB!V115,SK!V115,AB!V115)</f>
        <v>744.92000000000007</v>
      </c>
      <c r="W115" s="7">
        <f>SUM(MB!W115,SK!W115,AB!W115)</f>
        <v>80.510000000000005</v>
      </c>
      <c r="X115" s="7">
        <f>SUM(MB!X115,SK!X115,AB!X115)</f>
        <v>61030.5</v>
      </c>
      <c r="Y115" s="7">
        <f>SUM(MB!Y115,SK!Y115,AB!Y115)</f>
        <v>0</v>
      </c>
      <c r="Z115" s="7">
        <f>SUM(MB!Z115,SK!Z115,AB!Z115)</f>
        <v>120213</v>
      </c>
      <c r="AA115" s="7">
        <f>SUM(MB!AA115,SK!AA115,AB!AA115)</f>
        <v>505.03401360544217</v>
      </c>
      <c r="AB115" s="7">
        <f t="shared" si="8"/>
        <v>312176.21746424545</v>
      </c>
      <c r="AD115" s="7">
        <f>2205*AB115/area!I13/2.47</f>
        <v>13.532677637355969</v>
      </c>
    </row>
    <row r="116" spans="1:30" x14ac:dyDescent="0.2">
      <c r="A116">
        <f t="shared" si="7"/>
        <v>1975</v>
      </c>
      <c r="B116" s="7">
        <f>SUM(MB!B116,SK!B116,AB!B116)</f>
        <v>73903.199999999997</v>
      </c>
      <c r="C116" s="7">
        <f>SUM(MB!C116,SK!C116,AB!C116)</f>
        <v>0</v>
      </c>
      <c r="D116" s="7">
        <f>SUM(MB!D116,SK!D116,AB!D116)</f>
        <v>23.55265</v>
      </c>
      <c r="E116" s="7">
        <f>SUM(MB!E116,SK!E116,AB!E116)</f>
        <v>0</v>
      </c>
      <c r="F116" s="7">
        <f>SUM(MB!F116,SK!F116,AB!F116)</f>
        <v>29054.589185919998</v>
      </c>
      <c r="G116" s="7">
        <f>SUM(MB!G116,SK!G116,AB!G116)</f>
        <v>0</v>
      </c>
      <c r="H116" s="7">
        <f>SUM(MB!H116,SK!H116,AB!H116)</f>
        <v>0</v>
      </c>
      <c r="I116" s="7">
        <f>SUM(MB!I116,SK!I116,AB!I116)</f>
        <v>0</v>
      </c>
      <c r="J116" s="7">
        <f>SUM(MB!J116,SK!J116,AB!J116)</f>
        <v>120.33</v>
      </c>
      <c r="K116" s="7">
        <f>SUM(MB!K116,SK!K116,AB!K116)</f>
        <v>420.8</v>
      </c>
      <c r="L116" s="7">
        <f>SUM(MB!L116,SK!L116,AB!L116)</f>
        <v>0</v>
      </c>
      <c r="M116" s="7">
        <f>SUM(MB!M116,SK!M116,AB!M116)</f>
        <v>5779.7999999999993</v>
      </c>
      <c r="N116" s="7">
        <f>SUM(MB!N116,SK!N116,AB!N116)</f>
        <v>0</v>
      </c>
      <c r="O116" s="7">
        <f>SUM(MB!O116,SK!O116,AB!O116)</f>
        <v>5828.5350000000008</v>
      </c>
      <c r="P116" s="7">
        <f>SUM(MB!P116,SK!P116,AB!P116)</f>
        <v>951.85223999999994</v>
      </c>
      <c r="Q116" s="7">
        <f>SUM(MB!Q116,SK!Q116,AB!Q116)</f>
        <v>31213.600000000006</v>
      </c>
      <c r="R116" s="7">
        <f>SUM(MB!R116,SK!R116,AB!R116)</f>
        <v>401.46906000000001</v>
      </c>
      <c r="S116" s="7">
        <f>SUM(MB!S116,SK!S116,AB!S116)</f>
        <v>3957.3199999999997</v>
      </c>
      <c r="T116" s="7">
        <f>SUM(MB!T116,SK!T116,AB!T116)</f>
        <v>0</v>
      </c>
      <c r="U116" s="7">
        <f>SUM(MB!U116,SK!U116,AB!U116)</f>
        <v>0</v>
      </c>
      <c r="V116" s="7">
        <f>SUM(MB!V116,SK!V116,AB!V116)</f>
        <v>882.31000000000017</v>
      </c>
      <c r="W116" s="7">
        <f>SUM(MB!W116,SK!W116,AB!W116)</f>
        <v>290.02999999999997</v>
      </c>
      <c r="X116" s="7">
        <f>SUM(MB!X116,SK!X116,AB!X116)</f>
        <v>61030.5</v>
      </c>
      <c r="Y116" s="7">
        <f>SUM(MB!Y116,SK!Y116,AB!Y116)</f>
        <v>0</v>
      </c>
      <c r="Z116" s="7">
        <f>SUM(MB!Z116,SK!Z116,AB!Z116)</f>
        <v>155135</v>
      </c>
      <c r="AA116" s="7">
        <f>SUM(MB!AA116,SK!AA116,AB!AA116)</f>
        <v>458.50340136054422</v>
      </c>
      <c r="AB116" s="7">
        <f t="shared" si="8"/>
        <v>369451.39153728058</v>
      </c>
      <c r="AD116" s="7">
        <f>2205*AB116/area!I14/2.47</f>
        <v>15.587738727938937</v>
      </c>
    </row>
    <row r="117" spans="1:30" x14ac:dyDescent="0.2">
      <c r="A117">
        <f t="shared" si="7"/>
        <v>1976</v>
      </c>
      <c r="B117" s="7">
        <f>SUM(MB!B117,SK!B117,AB!B117)</f>
        <v>82228.100000000006</v>
      </c>
      <c r="C117" s="7">
        <f>SUM(MB!C117,SK!C117,AB!C117)</f>
        <v>0</v>
      </c>
      <c r="D117" s="7">
        <f>SUM(MB!D117,SK!D117,AB!D117)</f>
        <v>21.915300000000002</v>
      </c>
      <c r="E117" s="7">
        <f>SUM(MB!E117,SK!E117,AB!E117)</f>
        <v>0</v>
      </c>
      <c r="F117" s="7">
        <f>SUM(MB!F117,SK!F117,AB!F117)</f>
        <v>13221.33540864</v>
      </c>
      <c r="G117" s="7">
        <f>SUM(MB!G117,SK!G117,AB!G117)</f>
        <v>0</v>
      </c>
      <c r="H117" s="7">
        <f>SUM(MB!H117,SK!H117,AB!H117)</f>
        <v>0</v>
      </c>
      <c r="I117" s="7">
        <f>SUM(MB!I117,SK!I117,AB!I117)</f>
        <v>0</v>
      </c>
      <c r="J117" s="7">
        <f>SUM(MB!J117,SK!J117,AB!J117)</f>
        <v>183.96</v>
      </c>
      <c r="K117" s="7">
        <f>SUM(MB!K117,SK!K117,AB!K117)</f>
        <v>406.4</v>
      </c>
      <c r="L117" s="7">
        <f>SUM(MB!L117,SK!L117,AB!L117)</f>
        <v>0</v>
      </c>
      <c r="M117" s="7">
        <f>SUM(MB!M117,SK!M117,AB!M117)</f>
        <v>3599.7</v>
      </c>
      <c r="N117" s="7">
        <f>SUM(MB!N117,SK!N117,AB!N117)</f>
        <v>0</v>
      </c>
      <c r="O117" s="7">
        <f>SUM(MB!O117,SK!O117,AB!O117)</f>
        <v>4520.3850000000002</v>
      </c>
      <c r="P117" s="7">
        <f>SUM(MB!P117,SK!P117,AB!P117)</f>
        <v>669.33035999999993</v>
      </c>
      <c r="Q117" s="7">
        <f>SUM(MB!Q117,SK!Q117,AB!Q117)</f>
        <v>34883.200000000004</v>
      </c>
      <c r="R117" s="7">
        <f>SUM(MB!R117,SK!R117,AB!R117)</f>
        <v>358.30485000000004</v>
      </c>
      <c r="S117" s="7">
        <f>SUM(MB!S117,SK!S117,AB!S117)</f>
        <v>3117.64</v>
      </c>
      <c r="T117" s="7">
        <f>SUM(MB!T117,SK!T117,AB!T117)</f>
        <v>0</v>
      </c>
      <c r="U117" s="7">
        <f>SUM(MB!U117,SK!U117,AB!U117)</f>
        <v>0</v>
      </c>
      <c r="V117" s="7">
        <f>SUM(MB!V117,SK!V117,AB!V117)</f>
        <v>1157.3100000000002</v>
      </c>
      <c r="W117" s="7">
        <f>SUM(MB!W117,SK!W117,AB!W117)</f>
        <v>232.79999999999998</v>
      </c>
      <c r="X117" s="7">
        <f>SUM(MB!X117,SK!X117,AB!X117)</f>
        <v>63641</v>
      </c>
      <c r="Y117" s="7">
        <f>SUM(MB!Y117,SK!Y117,AB!Y117)</f>
        <v>0</v>
      </c>
      <c r="Z117" s="7">
        <f>SUM(MB!Z117,SK!Z117,AB!Z117)</f>
        <v>216144</v>
      </c>
      <c r="AA117" s="7">
        <f>SUM(MB!AA117,SK!AA117,AB!AA117)</f>
        <v>448.43537414965988</v>
      </c>
      <c r="AB117" s="7">
        <f t="shared" si="8"/>
        <v>424833.81629278965</v>
      </c>
      <c r="AD117" s="7">
        <f>2205*AB117/area!I15/2.47</f>
        <v>17.573432227890379</v>
      </c>
    </row>
    <row r="118" spans="1:30" x14ac:dyDescent="0.2">
      <c r="A118">
        <f t="shared" si="7"/>
        <v>1977</v>
      </c>
      <c r="B118" s="7">
        <f>SUM(MB!B118,SK!B118,AB!B118)</f>
        <v>93067.900000000009</v>
      </c>
      <c r="C118" s="7">
        <f>SUM(MB!C118,SK!C118,AB!C118)</f>
        <v>0</v>
      </c>
      <c r="D118" s="7">
        <f>SUM(MB!D118,SK!D118,AB!D118)</f>
        <v>82.245350000000002</v>
      </c>
      <c r="E118" s="7">
        <f>SUM(MB!E118,SK!E118,AB!E118)</f>
        <v>0</v>
      </c>
      <c r="F118" s="7">
        <f>SUM(MB!F118,SK!F118,AB!F118)</f>
        <v>30979.497756800003</v>
      </c>
      <c r="G118" s="7">
        <f>SUM(MB!G118,SK!G118,AB!G118)</f>
        <v>0</v>
      </c>
      <c r="H118" s="7">
        <f>SUM(MB!H118,SK!H118,AB!H118)</f>
        <v>0</v>
      </c>
      <c r="I118" s="7">
        <f>SUM(MB!I118,SK!I118,AB!I118)</f>
        <v>0</v>
      </c>
      <c r="J118" s="7">
        <f>SUM(MB!J118,SK!J118,AB!J118)</f>
        <v>248.22</v>
      </c>
      <c r="K118" s="7">
        <f>SUM(MB!K118,SK!K118,AB!K118)</f>
        <v>508.8</v>
      </c>
      <c r="L118" s="7">
        <f>SUM(MB!L118,SK!L118,AB!L118)</f>
        <v>0</v>
      </c>
      <c r="M118" s="7">
        <f>SUM(MB!M118,SK!M118,AB!M118)</f>
        <v>8486.4</v>
      </c>
      <c r="N118" s="7">
        <f>SUM(MB!N118,SK!N118,AB!N118)</f>
        <v>0</v>
      </c>
      <c r="O118" s="7">
        <f>SUM(MB!O118,SK!O118,AB!O118)</f>
        <v>4398.12</v>
      </c>
      <c r="P118" s="7">
        <f>SUM(MB!P118,SK!P118,AB!P118)</f>
        <v>1503.6231600000001</v>
      </c>
      <c r="Q118" s="7">
        <f>SUM(MB!Q118,SK!Q118,AB!Q118)</f>
        <v>30940.800000000003</v>
      </c>
      <c r="R118" s="7">
        <f>SUM(MB!R118,SK!R118,AB!R118)</f>
        <v>460.97700000000003</v>
      </c>
      <c r="S118" s="7">
        <f>SUM(MB!S118,SK!S118,AB!S118)</f>
        <v>2976.5999999999995</v>
      </c>
      <c r="T118" s="7">
        <f>SUM(MB!T118,SK!T118,AB!T118)</f>
        <v>0</v>
      </c>
      <c r="U118" s="7">
        <f>SUM(MB!U118,SK!U118,AB!U118)</f>
        <v>0</v>
      </c>
      <c r="V118" s="7">
        <f>SUM(MB!V118,SK!V118,AB!V118)</f>
        <v>1036.8600000000001</v>
      </c>
      <c r="W118" s="7">
        <f>SUM(MB!W118,SK!W118,AB!W118)</f>
        <v>785.69999999999993</v>
      </c>
      <c r="X118" s="7">
        <f>SUM(MB!X118,SK!X118,AB!X118)</f>
        <v>62600.25</v>
      </c>
      <c r="Y118" s="7">
        <f>SUM(MB!Y118,SK!Y118,AB!Y118)</f>
        <v>0</v>
      </c>
      <c r="Z118" s="7">
        <f>SUM(MB!Z118,SK!Z118,AB!Z118)</f>
        <v>178923</v>
      </c>
      <c r="AA118" s="7">
        <f>SUM(MB!AA118,SK!AA118,AB!AA118)</f>
        <v>527.34693877551013</v>
      </c>
      <c r="AB118" s="7">
        <f t="shared" si="8"/>
        <v>417526.34020557557</v>
      </c>
      <c r="AD118" s="7">
        <f>2205*AB118/area!I16/2.47</f>
        <v>17.20376643961206</v>
      </c>
    </row>
    <row r="119" spans="1:30" x14ac:dyDescent="0.2">
      <c r="A119">
        <f t="shared" si="7"/>
        <v>1978</v>
      </c>
      <c r="B119" s="7">
        <f>SUM(MB!B119,SK!B119,AB!B119)</f>
        <v>80783.899999999994</v>
      </c>
      <c r="C119" s="7">
        <f>SUM(MB!C119,SK!C119,AB!C119)</f>
        <v>0</v>
      </c>
      <c r="D119" s="7">
        <f>SUM(MB!D119,SK!D119,AB!D119)</f>
        <v>148.11720000000003</v>
      </c>
      <c r="E119" s="7">
        <f>SUM(MB!E119,SK!E119,AB!E119)</f>
        <v>0</v>
      </c>
      <c r="F119" s="7">
        <f>SUM(MB!F119,SK!F119,AB!F119)</f>
        <v>55023.239256960005</v>
      </c>
      <c r="G119" s="7">
        <f>SUM(MB!G119,SK!G119,AB!G119)</f>
        <v>0</v>
      </c>
      <c r="H119" s="7">
        <f>SUM(MB!H119,SK!H119,AB!H119)</f>
        <v>0</v>
      </c>
      <c r="I119" s="7">
        <f>SUM(MB!I119,SK!I119,AB!I119)</f>
        <v>0</v>
      </c>
      <c r="J119" s="7">
        <f>SUM(MB!J119,SK!J119,AB!J119)</f>
        <v>927.99</v>
      </c>
      <c r="K119" s="7">
        <f>SUM(MB!K119,SK!K119,AB!K119)</f>
        <v>1104</v>
      </c>
      <c r="L119" s="7">
        <f>SUM(MB!L119,SK!L119,AB!L119)</f>
        <v>0</v>
      </c>
      <c r="M119" s="7">
        <f>SUM(MB!M119,SK!M119,AB!M119)</f>
        <v>7429.5</v>
      </c>
      <c r="N119" s="7">
        <f>SUM(MB!N119,SK!N119,AB!N119)</f>
        <v>0</v>
      </c>
      <c r="O119" s="7">
        <f>SUM(MB!O119,SK!O119,AB!O119)</f>
        <v>4030.4700000000003</v>
      </c>
      <c r="P119" s="7">
        <f>SUM(MB!P119,SK!P119,AB!P119)</f>
        <v>1958.6919599999997</v>
      </c>
      <c r="Q119" s="7">
        <f>SUM(MB!Q119,SK!Q119,AB!Q119)</f>
        <v>24156</v>
      </c>
      <c r="R119" s="7">
        <f>SUM(MB!R119,SK!R119,AB!R119)</f>
        <v>667.99757999999997</v>
      </c>
      <c r="S119" s="7">
        <f>SUM(MB!S119,SK!S119,AB!S119)</f>
        <v>4584.619999999999</v>
      </c>
      <c r="T119" s="7">
        <f>SUM(MB!T119,SK!T119,AB!T119)</f>
        <v>0</v>
      </c>
      <c r="U119" s="7">
        <f>SUM(MB!U119,SK!U119,AB!U119)</f>
        <v>0</v>
      </c>
      <c r="V119" s="7">
        <f>SUM(MB!V119,SK!V119,AB!V119)</f>
        <v>933.0200000000001</v>
      </c>
      <c r="W119" s="7">
        <f>SUM(MB!W119,SK!W119,AB!W119)</f>
        <v>1165.94</v>
      </c>
      <c r="X119" s="7">
        <f>SUM(MB!X119,SK!X119,AB!X119)</f>
        <v>73548.25</v>
      </c>
      <c r="Y119" s="7">
        <f>SUM(MB!Y119,SK!Y119,AB!Y119)</f>
        <v>0</v>
      </c>
      <c r="Z119" s="7">
        <f>SUM(MB!Z119,SK!Z119,AB!Z119)</f>
        <v>195453</v>
      </c>
      <c r="AA119" s="7">
        <f>SUM(MB!AA119,SK!AA119,AB!AA119)</f>
        <v>574.69387755102048</v>
      </c>
      <c r="AB119" s="7">
        <f t="shared" si="8"/>
        <v>452489.42987451097</v>
      </c>
      <c r="AD119" s="7">
        <f>2205*AB119/area!I17/2.47</f>
        <v>17.733956996310329</v>
      </c>
    </row>
    <row r="120" spans="1:30" x14ac:dyDescent="0.2">
      <c r="A120">
        <f t="shared" si="7"/>
        <v>1979</v>
      </c>
      <c r="B120" s="7">
        <f>SUM(MB!B120,SK!B120,AB!B120)</f>
        <v>64515.9</v>
      </c>
      <c r="C120" s="7">
        <f>SUM(MB!C120,SK!C120,AB!C120)</f>
        <v>0</v>
      </c>
      <c r="D120" s="7">
        <f>SUM(MB!D120,SK!D120,AB!D120)</f>
        <v>54.788249999999998</v>
      </c>
      <c r="E120" s="7">
        <f>SUM(MB!E120,SK!E120,AB!E120)</f>
        <v>0</v>
      </c>
      <c r="F120" s="7">
        <f>SUM(MB!F120,SK!F120,AB!F120)</f>
        <v>52664.345475839997</v>
      </c>
      <c r="G120" s="7">
        <f>SUM(MB!G120,SK!G120,AB!G120)</f>
        <v>0</v>
      </c>
      <c r="H120" s="7">
        <f>SUM(MB!H120,SK!H120,AB!H120)</f>
        <v>0</v>
      </c>
      <c r="I120" s="7">
        <f>SUM(MB!I120,SK!I120,AB!I120)</f>
        <v>0</v>
      </c>
      <c r="J120" s="7">
        <f>SUM(MB!J120,SK!J120,AB!J120)</f>
        <v>1317.33</v>
      </c>
      <c r="K120" s="7">
        <f>SUM(MB!K120,SK!K120,AB!K120)</f>
        <v>1190.4000000000001</v>
      </c>
      <c r="L120" s="7">
        <f>SUM(MB!L120,SK!L120,AB!L120)</f>
        <v>0</v>
      </c>
      <c r="M120" s="7">
        <f>SUM(MB!M120,SK!M120,AB!M120)</f>
        <v>10600.199999999999</v>
      </c>
      <c r="N120" s="7">
        <f>SUM(MB!N120,SK!N120,AB!N120)</f>
        <v>0</v>
      </c>
      <c r="O120" s="7">
        <f>SUM(MB!O120,SK!O120,AB!O120)</f>
        <v>3874.86</v>
      </c>
      <c r="P120" s="7">
        <f>SUM(MB!P120,SK!P120,AB!P120)</f>
        <v>946.16387999999984</v>
      </c>
      <c r="Q120" s="7">
        <f>SUM(MB!Q120,SK!Q120,AB!Q120)</f>
        <v>18180.8</v>
      </c>
      <c r="R120" s="7">
        <f>SUM(MB!R120,SK!R120,AB!R120)</f>
        <v>649.97757000000001</v>
      </c>
      <c r="S120" s="7">
        <f>SUM(MB!S120,SK!S120,AB!S120)</f>
        <v>3763.7999999999993</v>
      </c>
      <c r="T120" s="7">
        <f>SUM(MB!T120,SK!T120,AB!T120)</f>
        <v>0</v>
      </c>
      <c r="U120" s="7">
        <f>SUM(MB!U120,SK!U120,AB!U120)</f>
        <v>0</v>
      </c>
      <c r="V120" s="7">
        <f>SUM(MB!V120,SK!V120,AB!V120)</f>
        <v>824.89</v>
      </c>
      <c r="W120" s="7">
        <f>SUM(MB!W120,SK!W120,AB!W120)</f>
        <v>2112.66</v>
      </c>
      <c r="X120" s="7">
        <f>SUM(MB!X120,SK!X120,AB!X120)</f>
        <v>65210.75</v>
      </c>
      <c r="Y120" s="7">
        <f>SUM(MB!Y120,SK!Y120,AB!Y120)</f>
        <v>0</v>
      </c>
      <c r="Z120" s="7">
        <f>SUM(MB!Z120,SK!Z120,AB!Z120)</f>
        <v>154612.5</v>
      </c>
      <c r="AA120" s="7">
        <f>SUM(MB!AA120,SK!AA120,AB!AA120)</f>
        <v>572.40816326530603</v>
      </c>
      <c r="AB120" s="7">
        <f t="shared" si="8"/>
        <v>381091.7733391053</v>
      </c>
      <c r="AD120" s="7">
        <f>2205*AB120/area!I18/2.47</f>
        <v>14.918826143885919</v>
      </c>
    </row>
    <row r="121" spans="1:30" x14ac:dyDescent="0.2">
      <c r="A121">
        <f t="shared" si="7"/>
        <v>1980</v>
      </c>
      <c r="B121" s="7">
        <f>SUM(MB!B121,SK!B121,AB!B121)</f>
        <v>86569</v>
      </c>
      <c r="C121" s="7">
        <f>SUM(MB!C121,SK!C121,AB!C121)</f>
        <v>0</v>
      </c>
      <c r="D121" s="7">
        <f>SUM(MB!D121,SK!D121,AB!D121)</f>
        <v>43.830600000000004</v>
      </c>
      <c r="E121" s="7">
        <f>SUM(MB!E121,SK!E121,AB!E121)</f>
        <v>0</v>
      </c>
      <c r="F121" s="7">
        <f>SUM(MB!F121,SK!F121,AB!F121)</f>
        <v>38861.694084479997</v>
      </c>
      <c r="G121" s="7">
        <f>SUM(MB!G121,SK!G121,AB!G121)</f>
        <v>0</v>
      </c>
      <c r="H121" s="7">
        <f>SUM(MB!H121,SK!H121,AB!H121)</f>
        <v>0</v>
      </c>
      <c r="I121" s="7">
        <f>SUM(MB!I121,SK!I121,AB!I121)</f>
        <v>0</v>
      </c>
      <c r="J121" s="7">
        <f>SUM(MB!J121,SK!J121,AB!J121)</f>
        <v>1291.5</v>
      </c>
      <c r="K121" s="7">
        <f>SUM(MB!K121,SK!K121,AB!K121)</f>
        <v>1305.5999999999999</v>
      </c>
      <c r="L121" s="7">
        <f>SUM(MB!L121,SK!L121,AB!L121)</f>
        <v>0</v>
      </c>
      <c r="M121" s="7">
        <f>SUM(MB!M121,SK!M121,AB!M121)</f>
        <v>5744.7000000000007</v>
      </c>
      <c r="N121" s="7">
        <f>SUM(MB!N121,SK!N121,AB!N121)</f>
        <v>0</v>
      </c>
      <c r="O121" s="7">
        <f>SUM(MB!O121,SK!O121,AB!O121)</f>
        <v>3141.2700000000004</v>
      </c>
      <c r="P121" s="7">
        <f>SUM(MB!P121,SK!P121,AB!P121)</f>
        <v>1719.7808399999999</v>
      </c>
      <c r="Q121" s="7">
        <f>SUM(MB!Q121,SK!Q121,AB!Q121)</f>
        <v>19008</v>
      </c>
      <c r="R121" s="7">
        <f>SUM(MB!R121,SK!R121,AB!R121)</f>
        <v>636.56733000000008</v>
      </c>
      <c r="S121" s="7">
        <f>SUM(MB!S121,SK!S121,AB!S121)</f>
        <v>3006.9399999999996</v>
      </c>
      <c r="T121" s="7">
        <f>SUM(MB!T121,SK!T121,AB!T121)</f>
        <v>0</v>
      </c>
      <c r="U121" s="7">
        <f>SUM(MB!U121,SK!U121,AB!U121)</f>
        <v>0</v>
      </c>
      <c r="V121" s="7">
        <f>SUM(MB!V121,SK!V121,AB!V121)</f>
        <v>835.33999999999992</v>
      </c>
      <c r="W121" s="7">
        <f>SUM(MB!W121,SK!W121,AB!W121)</f>
        <v>1611.1699999999998</v>
      </c>
      <c r="X121" s="7">
        <f>SUM(MB!X121,SK!X121,AB!X121)</f>
        <v>47989.5</v>
      </c>
      <c r="Y121" s="7">
        <f>SUM(MB!Y121,SK!Y121,AB!Y121)</f>
        <v>0</v>
      </c>
      <c r="Z121" s="7">
        <f>SUM(MB!Z121,SK!Z121,AB!Z121)</f>
        <v>173223</v>
      </c>
      <c r="AA121" s="7">
        <f>SUM(MB!AA121,SK!AA121,AB!AA121)</f>
        <v>593.79591836734699</v>
      </c>
      <c r="AB121" s="7">
        <f t="shared" si="8"/>
        <v>385581.68877284729</v>
      </c>
      <c r="AD121" s="7">
        <f>2205*AB121/area!I19/2.47</f>
        <v>15.292596925772678</v>
      </c>
    </row>
    <row r="122" spans="1:30" x14ac:dyDescent="0.2">
      <c r="A122">
        <f t="shared" si="7"/>
        <v>1981</v>
      </c>
      <c r="B122" s="7">
        <f>SUM(MB!B122,SK!B122,AB!B122)</f>
        <v>104812.40000000001</v>
      </c>
      <c r="C122" s="7">
        <f>SUM(MB!C122,SK!C122,AB!C122)</f>
        <v>0</v>
      </c>
      <c r="D122" s="7">
        <f>SUM(MB!D122,SK!D122,AB!D122)</f>
        <v>115.1183</v>
      </c>
      <c r="E122" s="7">
        <f>SUM(MB!E122,SK!E122,AB!E122)</f>
        <v>0</v>
      </c>
      <c r="F122" s="7">
        <f>SUM(MB!F122,SK!F122,AB!F122)</f>
        <v>29238.752651520001</v>
      </c>
      <c r="G122" s="7">
        <f>SUM(MB!G122,SK!G122,AB!G122)</f>
        <v>0</v>
      </c>
      <c r="H122" s="7">
        <f>SUM(MB!H122,SK!H122,AB!H122)</f>
        <v>0</v>
      </c>
      <c r="I122" s="7">
        <f>SUM(MB!I122,SK!I122,AB!I122)</f>
        <v>0</v>
      </c>
      <c r="J122" s="7">
        <f>SUM(MB!J122,SK!J122,AB!J122)</f>
        <v>2912.4900000000002</v>
      </c>
      <c r="K122" s="7">
        <f>SUM(MB!K122,SK!K122,AB!K122)</f>
        <v>1248</v>
      </c>
      <c r="L122" s="7">
        <f>SUM(MB!L122,SK!L122,AB!L122)</f>
        <v>0</v>
      </c>
      <c r="M122" s="7">
        <f>SUM(MB!M122,SK!M122,AB!M122)</f>
        <v>6076.2</v>
      </c>
      <c r="N122" s="7">
        <f>SUM(MB!N122,SK!N122,AB!N122)</f>
        <v>575.26402999999993</v>
      </c>
      <c r="O122" s="7">
        <f>SUM(MB!O122,SK!O122,AB!O122)</f>
        <v>2809.53</v>
      </c>
      <c r="P122" s="7">
        <f>SUM(MB!P122,SK!P122,AB!P122)</f>
        <v>1858.1976</v>
      </c>
      <c r="Q122" s="7">
        <f>SUM(MB!Q122,SK!Q122,AB!Q122)</f>
        <v>22255.200000000004</v>
      </c>
      <c r="R122" s="7">
        <f>SUM(MB!R122,SK!R122,AB!R122)</f>
        <v>926.14470000000006</v>
      </c>
      <c r="S122" s="7">
        <f>SUM(MB!S122,SK!S122,AB!S122)</f>
        <v>6765</v>
      </c>
      <c r="T122" s="7">
        <f>SUM(MB!T122,SK!T122,AB!T122)</f>
        <v>0</v>
      </c>
      <c r="U122" s="7">
        <f>SUM(MB!U122,SK!U122,AB!U122)</f>
        <v>0</v>
      </c>
      <c r="V122" s="7">
        <f>SUM(MB!V122,SK!V122,AB!V122)</f>
        <v>1160.0600000000002</v>
      </c>
      <c r="W122" s="7">
        <f>SUM(MB!W122,SK!W122,AB!W122)</f>
        <v>1602.4399999999998</v>
      </c>
      <c r="X122" s="7">
        <f>SUM(MB!X122,SK!X122,AB!X122)</f>
        <v>58943.25</v>
      </c>
      <c r="Y122" s="7">
        <f>SUM(MB!Y122,SK!Y122,AB!Y122)</f>
        <v>0</v>
      </c>
      <c r="Z122" s="7">
        <f>SUM(MB!Z122,SK!Z122,AB!Z122)</f>
        <v>226432.5</v>
      </c>
      <c r="AA122" s="7">
        <f>SUM(MB!AA122,SK!AA122,AB!AA122)</f>
        <v>601.90476190476193</v>
      </c>
      <c r="AB122" s="7">
        <f t="shared" si="8"/>
        <v>468332.45204342477</v>
      </c>
      <c r="AD122" s="7">
        <f>2205*AB122/area!I20/2.47</f>
        <v>17.472473101421301</v>
      </c>
    </row>
    <row r="123" spans="1:30" x14ac:dyDescent="0.2">
      <c r="A123">
        <f t="shared" si="7"/>
        <v>1982</v>
      </c>
      <c r="B123" s="7">
        <f>SUM(MB!B123,SK!B123,AB!B123)</f>
        <v>104447.20000000001</v>
      </c>
      <c r="C123" s="7">
        <f>SUM(MB!C123,SK!C123,AB!C123)</f>
        <v>0</v>
      </c>
      <c r="D123" s="7">
        <f>SUM(MB!D123,SK!D123,AB!D123)</f>
        <v>54.788249999999998</v>
      </c>
      <c r="E123" s="7">
        <f>SUM(MB!E123,SK!E123,AB!E123)</f>
        <v>0</v>
      </c>
      <c r="F123" s="7">
        <f>SUM(MB!F123,SK!F123,AB!F123)</f>
        <v>34722.019662079998</v>
      </c>
      <c r="G123" s="7">
        <f>SUM(MB!G123,SK!G123,AB!G123)</f>
        <v>0</v>
      </c>
      <c r="H123" s="7">
        <f>SUM(MB!H123,SK!H123,AB!H123)</f>
        <v>0</v>
      </c>
      <c r="I123" s="7">
        <f>SUM(MB!I123,SK!I123,AB!I123)</f>
        <v>0</v>
      </c>
      <c r="J123" s="7">
        <f>SUM(MB!J123,SK!J123,AB!J123)</f>
        <v>1750.77</v>
      </c>
      <c r="K123" s="7">
        <f>SUM(MB!K123,SK!K123,AB!K123)</f>
        <v>1422.4</v>
      </c>
      <c r="L123" s="7">
        <f>SUM(MB!L123,SK!L123,AB!L123)</f>
        <v>0</v>
      </c>
      <c r="M123" s="7">
        <f>SUM(MB!M123,SK!M123,AB!M123)</f>
        <v>9774.6999999999989</v>
      </c>
      <c r="N123" s="7">
        <f>SUM(MB!N123,SK!N123,AB!N123)</f>
        <v>931.57657999999992</v>
      </c>
      <c r="O123" s="7">
        <f>SUM(MB!O123,SK!O123,AB!O123)</f>
        <v>3036.1050000000005</v>
      </c>
      <c r="P123" s="7">
        <f>SUM(MB!P123,SK!P123,AB!P123)</f>
        <v>1450.5317999999997</v>
      </c>
      <c r="Q123" s="7">
        <f>SUM(MB!Q123,SK!Q123,AB!Q123)</f>
        <v>24965.600000000002</v>
      </c>
      <c r="R123" s="7">
        <f>SUM(MB!R123,SK!R123,AB!R123)</f>
        <v>1314.20352</v>
      </c>
      <c r="S123" s="7">
        <f>SUM(MB!S123,SK!S123,AB!S123)</f>
        <v>6822.3999999999987</v>
      </c>
      <c r="T123" s="7">
        <f>SUM(MB!T123,SK!T123,AB!T123)</f>
        <v>0</v>
      </c>
      <c r="U123" s="7">
        <f>SUM(MB!U123,SK!U123,AB!U123)</f>
        <v>0</v>
      </c>
      <c r="V123" s="7">
        <f>SUM(MB!V123,SK!V123,AB!V123)</f>
        <v>931.59000000000015</v>
      </c>
      <c r="W123" s="7">
        <f>SUM(MB!W123,SK!W123,AB!W123)</f>
        <v>917.61999999999989</v>
      </c>
      <c r="X123" s="7">
        <f>SUM(MB!X123,SK!X123,AB!X123)</f>
        <v>60513</v>
      </c>
      <c r="Y123" s="7">
        <f>SUM(MB!Y123,SK!Y123,AB!Y123)</f>
        <v>0</v>
      </c>
      <c r="Z123" s="7">
        <f>SUM(MB!Z123,SK!Z123,AB!Z123)</f>
        <v>248206.5</v>
      </c>
      <c r="AA123" s="7">
        <f>SUM(MB!AA123,SK!AA123,AB!AA123)</f>
        <v>579.75510204081627</v>
      </c>
      <c r="AB123" s="7">
        <f t="shared" si="8"/>
        <v>501840.75991412083</v>
      </c>
      <c r="AD123" s="7">
        <f>2205*AB123/area!I21/2.47</f>
        <v>18.467471485231979</v>
      </c>
    </row>
    <row r="124" spans="1:30" x14ac:dyDescent="0.2">
      <c r="A124">
        <f t="shared" si="7"/>
        <v>1983</v>
      </c>
      <c r="B124" s="7">
        <f>SUM(MB!B124,SK!B124,AB!B124)</f>
        <v>75538.3</v>
      </c>
      <c r="C124" s="7">
        <f>SUM(MB!C124,SK!C124,AB!C124)</f>
        <v>0</v>
      </c>
      <c r="D124" s="7">
        <f>SUM(MB!D124,SK!D124,AB!D124)</f>
        <v>60.204100000000004</v>
      </c>
      <c r="E124" s="7">
        <f>SUM(MB!E124,SK!E124,AB!E124)</f>
        <v>0</v>
      </c>
      <c r="F124" s="7">
        <f>SUM(MB!F124,SK!F124,AB!F124)</f>
        <v>40499.948217600002</v>
      </c>
      <c r="G124" s="7">
        <f>SUM(MB!G124,SK!G124,AB!G124)</f>
        <v>0</v>
      </c>
      <c r="H124" s="7">
        <f>SUM(MB!H124,SK!H124,AB!H124)</f>
        <v>0</v>
      </c>
      <c r="I124" s="7">
        <f>SUM(MB!I124,SK!I124,AB!I124)</f>
        <v>0</v>
      </c>
      <c r="J124" s="7">
        <f>SUM(MB!J124,SK!J124,AB!J124)</f>
        <v>1573.74</v>
      </c>
      <c r="K124" s="7">
        <f>SUM(MB!K124,SK!K124,AB!K124)</f>
        <v>1102.4000000000001</v>
      </c>
      <c r="L124" s="7">
        <f>SUM(MB!L124,SK!L124,AB!L124)</f>
        <v>0</v>
      </c>
      <c r="M124" s="7">
        <f>SUM(MB!M124,SK!M124,AB!M124)</f>
        <v>5770.7</v>
      </c>
      <c r="N124" s="7">
        <f>SUM(MB!N124,SK!N124,AB!N124)</f>
        <v>592.82145999999989</v>
      </c>
      <c r="O124" s="7">
        <f>SUM(MB!O124,SK!O124,AB!O124)</f>
        <v>2652.21</v>
      </c>
      <c r="P124" s="7">
        <f>SUM(MB!P124,SK!P124,AB!P124)</f>
        <v>1638.2476799999997</v>
      </c>
      <c r="Q124" s="7">
        <f>SUM(MB!Q124,SK!Q124,AB!Q124)</f>
        <v>18462.400000000001</v>
      </c>
      <c r="R124" s="7">
        <f>SUM(MB!R124,SK!R124,AB!R124)</f>
        <v>978.10938000000021</v>
      </c>
      <c r="S124" s="7">
        <f>SUM(MB!S124,SK!S124,AB!S124)</f>
        <v>5915.4799999999987</v>
      </c>
      <c r="T124" s="7">
        <f>SUM(MB!T124,SK!T124,AB!T124)</f>
        <v>0</v>
      </c>
      <c r="U124" s="7">
        <f>SUM(MB!U124,SK!U124,AB!U124)</f>
        <v>0</v>
      </c>
      <c r="V124" s="7">
        <f>SUM(MB!V124,SK!V124,AB!V124)</f>
        <v>1012.22</v>
      </c>
      <c r="W124" s="7">
        <f>SUM(MB!W124,SK!W124,AB!W124)</f>
        <v>448.14</v>
      </c>
      <c r="X124" s="7">
        <f>SUM(MB!X124,SK!X124,AB!X124)</f>
        <v>65205</v>
      </c>
      <c r="Y124" s="7">
        <f>SUM(MB!Y124,SK!Y124,AB!Y124)</f>
        <v>0</v>
      </c>
      <c r="Z124" s="7">
        <f>SUM(MB!Z124,SK!Z124,AB!Z124)</f>
        <v>241557.45</v>
      </c>
      <c r="AA124" s="7">
        <f>SUM(MB!AA124,SK!AA124,AB!AA124)</f>
        <v>585.74149659863951</v>
      </c>
      <c r="AB124" s="7">
        <f t="shared" si="8"/>
        <v>463593.11233419873</v>
      </c>
      <c r="AD124" s="7">
        <f>2205*AB124/area!I22/2.47</f>
        <v>16.796615977503919</v>
      </c>
    </row>
    <row r="125" spans="1:30" x14ac:dyDescent="0.2">
      <c r="A125">
        <f t="shared" si="7"/>
        <v>1984</v>
      </c>
      <c r="B125" s="7">
        <f>SUM(MB!B125,SK!B125,AB!B125)</f>
        <v>74998.8</v>
      </c>
      <c r="C125" s="7">
        <f>SUM(MB!C125,SK!C125,AB!C125)</f>
        <v>0</v>
      </c>
      <c r="D125" s="7">
        <f>SUM(MB!D125,SK!D125,AB!D125)</f>
        <v>32.998899999999999</v>
      </c>
      <c r="E125" s="7">
        <f>SUM(MB!E125,SK!E125,AB!E125)</f>
        <v>0</v>
      </c>
      <c r="F125" s="7">
        <f>SUM(MB!F125,SK!F125,AB!F125)</f>
        <v>53391.390809600001</v>
      </c>
      <c r="G125" s="7">
        <f>SUM(MB!G125,SK!G125,AB!G125)</f>
        <v>0</v>
      </c>
      <c r="H125" s="7">
        <f>SUM(MB!H125,SK!H125,AB!H125)</f>
        <v>0</v>
      </c>
      <c r="I125" s="7">
        <f>SUM(MB!I125,SK!I125,AB!I125)</f>
        <v>0</v>
      </c>
      <c r="J125" s="7">
        <f>SUM(MB!J125,SK!J125,AB!J125)</f>
        <v>1702.8899999999999</v>
      </c>
      <c r="K125" s="7">
        <f>SUM(MB!K125,SK!K125,AB!K125)</f>
        <v>944</v>
      </c>
      <c r="L125" s="7">
        <f>SUM(MB!L125,SK!L125,AB!L125)</f>
        <v>0</v>
      </c>
      <c r="M125" s="7">
        <f>SUM(MB!M125,SK!M125,AB!M125)</f>
        <v>9015.5</v>
      </c>
      <c r="N125" s="7">
        <f>SUM(MB!N125,SK!N125,AB!N125)</f>
        <v>401.75531000000001</v>
      </c>
      <c r="O125" s="7">
        <f>SUM(MB!O125,SK!O125,AB!O125)</f>
        <v>2340.1350000000002</v>
      </c>
      <c r="P125" s="7">
        <f>SUM(MB!P125,SK!P125,AB!P125)</f>
        <v>2131.2388799999999</v>
      </c>
      <c r="Q125" s="7">
        <f>SUM(MB!Q125,SK!Q125,AB!Q125)</f>
        <v>16016</v>
      </c>
      <c r="R125" s="7">
        <f>SUM(MB!R125,SK!R125,AB!R125)</f>
        <v>1098.8015400000002</v>
      </c>
      <c r="S125" s="7">
        <f>SUM(MB!S125,SK!S125,AB!S125)</f>
        <v>4615.78</v>
      </c>
      <c r="T125" s="7">
        <f>SUM(MB!T125,SK!T125,AB!T125)</f>
        <v>0</v>
      </c>
      <c r="U125" s="7">
        <f>SUM(MB!U125,SK!U125,AB!U125)</f>
        <v>0</v>
      </c>
      <c r="V125" s="7">
        <f>SUM(MB!V125,SK!V125,AB!V125)</f>
        <v>874.50000000000011</v>
      </c>
      <c r="W125" s="7">
        <f>SUM(MB!W125,SK!W125,AB!W125)</f>
        <v>822.56</v>
      </c>
      <c r="X125" s="7">
        <f>SUM(MB!X125,SK!X125,AB!X125)</f>
        <v>60513</v>
      </c>
      <c r="Y125" s="7">
        <f>SUM(MB!Y125,SK!Y125,AB!Y125)</f>
        <v>0</v>
      </c>
      <c r="Z125" s="7">
        <f>SUM(MB!Z125,SK!Z125,AB!Z125)</f>
        <v>191047.85</v>
      </c>
      <c r="AA125" s="7">
        <f>SUM(MB!AA125,SK!AA125,AB!AA125)</f>
        <v>626.01360544217687</v>
      </c>
      <c r="AB125" s="7">
        <f t="shared" si="8"/>
        <v>420573.21404504223</v>
      </c>
      <c r="AD125" s="7">
        <f>2205*AB125/area!I23/2.47</f>
        <v>14.717257810577646</v>
      </c>
    </row>
    <row r="126" spans="1:30" x14ac:dyDescent="0.2">
      <c r="A126">
        <f t="shared" si="7"/>
        <v>1985</v>
      </c>
      <c r="B126" s="7">
        <f>SUM(MB!B126,SK!B126,AB!B126)</f>
        <v>90719</v>
      </c>
      <c r="C126" s="7">
        <f>SUM(MB!C126,SK!C126,AB!C126)</f>
        <v>0</v>
      </c>
      <c r="D126" s="7">
        <f>SUM(MB!D126,SK!D126,AB!D126)</f>
        <v>26.953300000000002</v>
      </c>
      <c r="E126" s="7">
        <f>SUM(MB!E126,SK!E126,AB!E126)</f>
        <v>0</v>
      </c>
      <c r="F126" s="7">
        <f>SUM(MB!F126,SK!F126,AB!F126)</f>
        <v>54832.670105600002</v>
      </c>
      <c r="G126" s="7">
        <f>SUM(MB!G126,SK!G126,AB!G126)</f>
        <v>0</v>
      </c>
      <c r="H126" s="7">
        <f>SUM(MB!H126,SK!H126,AB!H126)</f>
        <v>0</v>
      </c>
      <c r="I126" s="7">
        <f>SUM(MB!I126,SK!I126,AB!I126)</f>
        <v>0</v>
      </c>
      <c r="J126" s="7">
        <f>SUM(MB!J126,SK!J126,AB!J126)</f>
        <v>670.95</v>
      </c>
      <c r="K126" s="7">
        <f>SUM(MB!K126,SK!K126,AB!K126)</f>
        <v>944</v>
      </c>
      <c r="L126" s="7">
        <f>SUM(MB!L126,SK!L126,AB!L126)</f>
        <v>0</v>
      </c>
      <c r="M126" s="7">
        <f>SUM(MB!M126,SK!M126,AB!M126)</f>
        <v>11659.7</v>
      </c>
      <c r="N126" s="7">
        <f>SUM(MB!N126,SK!N126,AB!N126)</f>
        <v>644.46095999999989</v>
      </c>
      <c r="O126" s="7">
        <f>SUM(MB!O126,SK!O126,AB!O126)</f>
        <v>2480.3550000000005</v>
      </c>
      <c r="P126" s="7">
        <f>SUM(MB!P126,SK!P126,AB!P126)</f>
        <v>2375.8383600000002</v>
      </c>
      <c r="Q126" s="7">
        <f>SUM(MB!Q126,SK!Q126,AB!Q126)</f>
        <v>17371.2</v>
      </c>
      <c r="R126" s="7">
        <f>SUM(MB!R126,SK!R126,AB!R126)</f>
        <v>1414.7803200000001</v>
      </c>
      <c r="S126" s="7">
        <f>SUM(MB!S126,SK!S126,AB!S126)</f>
        <v>4035.2199999999993</v>
      </c>
      <c r="T126" s="7">
        <f>SUM(MB!T126,SK!T126,AB!T126)</f>
        <v>0</v>
      </c>
      <c r="U126" s="7">
        <f>SUM(MB!U126,SK!U126,AB!U126)</f>
        <v>0</v>
      </c>
      <c r="V126" s="7">
        <f>SUM(MB!V126,SK!V126,AB!V126)</f>
        <v>319</v>
      </c>
      <c r="W126" s="7">
        <f>SUM(MB!W126,SK!W126,AB!W126)</f>
        <v>598.49</v>
      </c>
      <c r="X126" s="7">
        <f>SUM(MB!X126,SK!X126,AB!X126)</f>
        <v>51640.75</v>
      </c>
      <c r="Y126" s="7">
        <f>SUM(MB!Y126,SK!Y126,AB!Y126)</f>
        <v>0</v>
      </c>
      <c r="Z126" s="7">
        <f>SUM(MB!Z126,SK!Z126,AB!Z126)</f>
        <v>218300.5</v>
      </c>
      <c r="AA126" s="7">
        <f>SUM(MB!AA126,SK!AA126,AB!AA126)</f>
        <v>741.49659863945578</v>
      </c>
      <c r="AB126" s="7">
        <f t="shared" si="8"/>
        <v>458775.36464423948</v>
      </c>
      <c r="AD126" s="7">
        <f>2205*AB126/area!I24/2.47</f>
        <v>15.85157867433516</v>
      </c>
    </row>
    <row r="127" spans="1:30" x14ac:dyDescent="0.2">
      <c r="A127">
        <f t="shared" si="7"/>
        <v>1986</v>
      </c>
      <c r="B127" s="7">
        <f>SUM(MB!B127,SK!B127,AB!B127)</f>
        <v>107704.12000000001</v>
      </c>
      <c r="C127" s="7">
        <f>SUM(MB!C127,SK!C127,AB!C127)</f>
        <v>0</v>
      </c>
      <c r="D127" s="7">
        <f>SUM(MB!D127,SK!D127,AB!D127)</f>
        <v>50.883800000000001</v>
      </c>
      <c r="E127" s="7">
        <f>SUM(MB!E127,SK!E127,AB!E127)</f>
        <v>1683.5232700000001</v>
      </c>
      <c r="F127" s="7">
        <f>SUM(MB!F127,SK!F127,AB!F127)</f>
        <v>57567.897925120007</v>
      </c>
      <c r="G127" s="7">
        <f>SUM(MB!G127,SK!G127,AB!G127)</f>
        <v>0</v>
      </c>
      <c r="H127" s="7">
        <f>SUM(MB!H127,SK!H127,AB!H127)</f>
        <v>0</v>
      </c>
      <c r="I127" s="7">
        <f>SUM(MB!I127,SK!I127,AB!I127)</f>
        <v>0</v>
      </c>
      <c r="J127" s="7">
        <f>SUM(MB!J127,SK!J127,AB!J127)</f>
        <v>493.29</v>
      </c>
      <c r="K127" s="7">
        <f>SUM(MB!K127,SK!K127,AB!K127)</f>
        <v>958.07999999999993</v>
      </c>
      <c r="L127" s="7">
        <f>SUM(MB!L127,SK!L127,AB!L127)</f>
        <v>0</v>
      </c>
      <c r="M127" s="7">
        <f>SUM(MB!M127,SK!M127,AB!M127)</f>
        <v>12879.1</v>
      </c>
      <c r="N127" s="7">
        <f>SUM(MB!N127,SK!N127,AB!N127)</f>
        <v>1760.9069500000001</v>
      </c>
      <c r="O127" s="7">
        <f>SUM(MB!O127,SK!O127,AB!O127)</f>
        <v>1011.4650000000001</v>
      </c>
      <c r="P127" s="7">
        <f>SUM(MB!P127,SK!P127,AB!P127)</f>
        <v>4300.4001599999992</v>
      </c>
      <c r="Q127" s="7">
        <f>SUM(MB!Q127,SK!Q127,AB!Q127)</f>
        <v>23411.520000000004</v>
      </c>
      <c r="R127" s="7">
        <f>SUM(MB!R127,SK!R127,AB!R127)</f>
        <v>2002.3164600000002</v>
      </c>
      <c r="S127" s="7">
        <f>SUM(MB!S127,SK!S127,AB!S127)</f>
        <v>3782.66</v>
      </c>
      <c r="T127" s="7">
        <f>SUM(MB!T127,SK!T127,AB!T127)</f>
        <v>0</v>
      </c>
      <c r="U127" s="7">
        <f>SUM(MB!U127,SK!U127,AB!U127)</f>
        <v>0</v>
      </c>
      <c r="V127" s="7">
        <f>SUM(MB!V127,SK!V127,AB!V127)</f>
        <v>1039.8300000000002</v>
      </c>
      <c r="W127" s="7">
        <f>SUM(MB!W127,SK!W127,AB!W127)</f>
        <v>387.03000000000003</v>
      </c>
      <c r="X127" s="7">
        <f>SUM(MB!X127,SK!X127,AB!X127)</f>
        <v>79287.899999999994</v>
      </c>
      <c r="Y127" s="7">
        <f>SUM(MB!Y127,SK!Y127,AB!Y127)</f>
        <v>0</v>
      </c>
      <c r="Z127" s="7">
        <f>SUM(MB!Z127,SK!Z127,AB!Z127)</f>
        <v>285387.59999999998</v>
      </c>
      <c r="AA127" s="7">
        <f>SUM(MB!AA127,SK!AA127,AB!AA127)</f>
        <v>775.78231292517012</v>
      </c>
      <c r="AB127" s="7">
        <f t="shared" si="8"/>
        <v>584484.30587804527</v>
      </c>
      <c r="AD127" s="7">
        <f>2205*AB127/area!I25/2.47</f>
        <v>19.786616742467888</v>
      </c>
    </row>
    <row r="128" spans="1:30" x14ac:dyDescent="0.2">
      <c r="A128">
        <f t="shared" si="7"/>
        <v>1987</v>
      </c>
      <c r="B128" s="7">
        <f>SUM(MB!B128,SK!B128,AB!B128)</f>
        <v>103276.07</v>
      </c>
      <c r="C128" s="7">
        <f>SUM(MB!C128,SK!C128,AB!C128)</f>
        <v>0</v>
      </c>
      <c r="D128" s="7">
        <f>SUM(MB!D128,SK!D128,AB!D128)</f>
        <v>50.883800000000001</v>
      </c>
      <c r="E128" s="7">
        <f>SUM(MB!E128,SK!E128,AB!E128)</f>
        <v>1329.72972</v>
      </c>
      <c r="F128" s="7">
        <f>SUM(MB!F128,SK!F128,AB!F128)</f>
        <v>58293.341837440006</v>
      </c>
      <c r="G128" s="7">
        <f>SUM(MB!G128,SK!G128,AB!G128)</f>
        <v>0</v>
      </c>
      <c r="H128" s="7">
        <f>SUM(MB!H128,SK!H128,AB!H128)</f>
        <v>0</v>
      </c>
      <c r="I128" s="7">
        <f>SUM(MB!I128,SK!I128,AB!I128)</f>
        <v>0</v>
      </c>
      <c r="J128" s="7">
        <f>SUM(MB!J128,SK!J128,AB!J128)</f>
        <v>800.1</v>
      </c>
      <c r="K128" s="7">
        <f>SUM(MB!K128,SK!K128,AB!K128)</f>
        <v>696.8</v>
      </c>
      <c r="L128" s="7">
        <f>SUM(MB!L128,SK!L128,AB!L128)</f>
        <v>0</v>
      </c>
      <c r="M128" s="7">
        <f>SUM(MB!M128,SK!M128,AB!M128)</f>
        <v>9114.2999999999993</v>
      </c>
      <c r="N128" s="7">
        <f>SUM(MB!N128,SK!N128,AB!N128)</f>
        <v>2958.94335</v>
      </c>
      <c r="O128" s="7">
        <f>SUM(MB!O128,SK!O128,AB!O128)</f>
        <v>977.2650000000001</v>
      </c>
      <c r="P128" s="7">
        <f>SUM(MB!P128,SK!P128,AB!P128)</f>
        <v>2510.4628799999996</v>
      </c>
      <c r="Q128" s="7">
        <f>SUM(MB!Q128,SK!Q128,AB!Q128)</f>
        <v>21035.52</v>
      </c>
      <c r="R128" s="7">
        <f>SUM(MB!R128,SK!R128,AB!R128)</f>
        <v>3478.2809999999999</v>
      </c>
      <c r="S128" s="7">
        <f>SUM(MB!S128,SK!S128,AB!S128)</f>
        <v>2998.74</v>
      </c>
      <c r="T128" s="7">
        <f>SUM(MB!T128,SK!T128,AB!T128)</f>
        <v>0</v>
      </c>
      <c r="U128" s="7">
        <f>SUM(MB!U128,SK!U128,AB!U128)</f>
        <v>0</v>
      </c>
      <c r="V128" s="7">
        <f>SUM(MB!V128,SK!V128,AB!V128)</f>
        <v>1107.7</v>
      </c>
      <c r="W128" s="7">
        <f>SUM(MB!W128,SK!W128,AB!W128)</f>
        <v>502.45999999999987</v>
      </c>
      <c r="X128" s="7">
        <f>SUM(MB!X128,SK!X128,AB!X128)</f>
        <v>78244.850000000006</v>
      </c>
      <c r="Y128" s="7">
        <f>SUM(MB!Y128,SK!Y128,AB!Y128)</f>
        <v>0</v>
      </c>
      <c r="Z128" s="7">
        <f>SUM(MB!Z128,SK!Z128,AB!Z128)</f>
        <v>237059.20000000001</v>
      </c>
      <c r="AA128" s="7">
        <f>SUM(MB!AA128,SK!AA128,AB!AA128)</f>
        <v>921.25170068027228</v>
      </c>
      <c r="AB128" s="7">
        <f t="shared" si="8"/>
        <v>525355.89928812021</v>
      </c>
      <c r="AD128" s="7">
        <f>2205*AB128/area!I26/2.47</f>
        <v>18.02113529224134</v>
      </c>
    </row>
    <row r="129" spans="1:30" x14ac:dyDescent="0.2">
      <c r="A129">
        <f t="shared" si="7"/>
        <v>1988</v>
      </c>
      <c r="B129" s="7">
        <f>SUM(MB!B129,SK!B129,AB!B129)</f>
        <v>75356.530000000013</v>
      </c>
      <c r="C129" s="7">
        <f>SUM(MB!C129,SK!C129,AB!C129)</f>
        <v>0</v>
      </c>
      <c r="D129" s="7">
        <f>SUM(MB!D129,SK!D129,AB!D129)</f>
        <v>34.510300000000001</v>
      </c>
      <c r="E129" s="7">
        <f>SUM(MB!E129,SK!E129,AB!E129)</f>
        <v>799.70693000000006</v>
      </c>
      <c r="F129" s="7">
        <f>SUM(MB!F129,SK!F129,AB!F129)</f>
        <v>66463.794024319999</v>
      </c>
      <c r="G129" s="7">
        <f>SUM(MB!G129,SK!G129,AB!G129)</f>
        <v>0</v>
      </c>
      <c r="H129" s="7">
        <f>SUM(MB!H129,SK!H129,AB!H129)</f>
        <v>0</v>
      </c>
      <c r="I129" s="7">
        <f>SUM(MB!I129,SK!I129,AB!I129)</f>
        <v>0</v>
      </c>
      <c r="J129" s="7">
        <f>SUM(MB!J129,SK!J129,AB!J129)</f>
        <v>880.11</v>
      </c>
      <c r="K129" s="7">
        <f>SUM(MB!K129,SK!K129,AB!K129)</f>
        <v>667.68</v>
      </c>
      <c r="L129" s="7">
        <f>SUM(MB!L129,SK!L129,AB!L129)</f>
        <v>0</v>
      </c>
      <c r="M129" s="7">
        <f>SUM(MB!M129,SK!M129,AB!M129)</f>
        <v>4258.8</v>
      </c>
      <c r="N129" s="7">
        <f>SUM(MB!N129,SK!N129,AB!N129)</f>
        <v>605.21494000000007</v>
      </c>
      <c r="O129" s="7">
        <f>SUM(MB!O129,SK!O129,AB!O129)</f>
        <v>749.83500000000004</v>
      </c>
      <c r="P129" s="7">
        <f>SUM(MB!P129,SK!P129,AB!P129)</f>
        <v>2226.0448799999999</v>
      </c>
      <c r="Q129" s="7">
        <f>SUM(MB!Q129,SK!Q129,AB!Q129)</f>
        <v>20900.000000000004</v>
      </c>
      <c r="R129" s="7">
        <f>SUM(MB!R129,SK!R129,AB!R129)</f>
        <v>2679.5335800000003</v>
      </c>
      <c r="S129" s="7">
        <f>SUM(MB!S129,SK!S129,AB!S129)</f>
        <v>1979.4799999999998</v>
      </c>
      <c r="T129" s="7">
        <f>SUM(MB!T129,SK!T129,AB!T129)</f>
        <v>0</v>
      </c>
      <c r="U129" s="7">
        <f>SUM(MB!U129,SK!U129,AB!U129)</f>
        <v>0</v>
      </c>
      <c r="V129" s="7">
        <f>SUM(MB!V129,SK!V129,AB!V129)</f>
        <v>848.21</v>
      </c>
      <c r="W129" s="7">
        <f>SUM(MB!W129,SK!W129,AB!W129)</f>
        <v>470.44999999999993</v>
      </c>
      <c r="X129" s="7">
        <f>SUM(MB!X129,SK!X129,AB!X129)</f>
        <v>71985.399999999994</v>
      </c>
      <c r="Y129" s="7">
        <f>SUM(MB!Y129,SK!Y129,AB!Y129)</f>
        <v>0</v>
      </c>
      <c r="Z129" s="7">
        <f>SUM(MB!Z129,SK!Z129,AB!Z129)</f>
        <v>137494.45000000001</v>
      </c>
      <c r="AA129" s="7">
        <f>SUM(MB!AA129,SK!AA129,AB!AA129)</f>
        <v>725.44217687074831</v>
      </c>
      <c r="AB129" s="7">
        <f t="shared" si="8"/>
        <v>389125.19183119072</v>
      </c>
      <c r="AD129" s="7">
        <f>2205*AB129/area!I27/2.47</f>
        <v>13.401500428575433</v>
      </c>
    </row>
    <row r="130" spans="1:30" x14ac:dyDescent="0.2">
      <c r="A130">
        <f t="shared" si="7"/>
        <v>1989</v>
      </c>
      <c r="B130" s="7">
        <f>SUM(MB!B130,SK!B130,AB!B130)</f>
        <v>86379.760000000009</v>
      </c>
      <c r="C130" s="7">
        <f>SUM(MB!C130,SK!C130,AB!C130)</f>
        <v>0</v>
      </c>
      <c r="D130" s="7">
        <f>SUM(MB!D130,SK!D130,AB!D130)</f>
        <v>29.7242</v>
      </c>
      <c r="E130" s="7">
        <f>SUM(MB!E130,SK!E130,AB!E130)</f>
        <v>1542.00585</v>
      </c>
      <c r="F130" s="7">
        <f>SUM(MB!F130,SK!F130,AB!F130)</f>
        <v>50484.810896000003</v>
      </c>
      <c r="G130" s="7">
        <f>SUM(MB!G130,SK!G130,AB!G130)</f>
        <v>0</v>
      </c>
      <c r="H130" s="7">
        <f>SUM(MB!H130,SK!H130,AB!H130)</f>
        <v>0</v>
      </c>
      <c r="I130" s="7">
        <f>SUM(MB!I130,SK!I130,AB!I130)</f>
        <v>0</v>
      </c>
      <c r="J130" s="7">
        <f>SUM(MB!J130,SK!J130,AB!J130)</f>
        <v>808.29000000000008</v>
      </c>
      <c r="K130" s="7">
        <f>SUM(MB!K130,SK!K130,AB!K130)</f>
        <v>580.48</v>
      </c>
      <c r="L130" s="7">
        <f>SUM(MB!L130,SK!L130,AB!L130)</f>
        <v>0</v>
      </c>
      <c r="M130" s="7">
        <f>SUM(MB!M130,SK!M130,AB!M130)</f>
        <v>6472.7000000000007</v>
      </c>
      <c r="N130" s="7">
        <f>SUM(MB!N130,SK!N130,AB!N130)</f>
        <v>993.54398000000003</v>
      </c>
      <c r="O130" s="7">
        <f>SUM(MB!O130,SK!O130,AB!O130)</f>
        <v>819.94500000000005</v>
      </c>
      <c r="P130" s="7">
        <f>SUM(MB!P130,SK!P130,AB!P130)</f>
        <v>2935.1937599999997</v>
      </c>
      <c r="Q130" s="7">
        <f>SUM(MB!Q130,SK!Q130,AB!Q130)</f>
        <v>22990.000000000004</v>
      </c>
      <c r="R130" s="7">
        <f>SUM(MB!R130,SK!R130,AB!R130)</f>
        <v>1962.0857400000002</v>
      </c>
      <c r="S130" s="7">
        <f>SUM(MB!S130,SK!S130,AB!S130)</f>
        <v>6227.08</v>
      </c>
      <c r="T130" s="7">
        <f>SUM(MB!T130,SK!T130,AB!T130)</f>
        <v>0</v>
      </c>
      <c r="U130" s="7">
        <f>SUM(MB!U130,SK!U130,AB!U130)</f>
        <v>0</v>
      </c>
      <c r="V130" s="7">
        <f>SUM(MB!V130,SK!V130,AB!V130)</f>
        <v>911.13000000000011</v>
      </c>
      <c r="W130" s="7">
        <f>SUM(MB!W130,SK!W130,AB!W130)</f>
        <v>661.54</v>
      </c>
      <c r="X130" s="7">
        <f>SUM(MB!X130,SK!X130,AB!X130)</f>
        <v>78244.274999999994</v>
      </c>
      <c r="Y130" s="7">
        <f>SUM(MB!Y130,SK!Y130,AB!Y130)</f>
        <v>0</v>
      </c>
      <c r="Z130" s="7">
        <f>SUM(MB!Z130,SK!Z130,AB!Z130)</f>
        <v>222373.15000000002</v>
      </c>
      <c r="AA130" s="7">
        <f>SUM(MB!AA130,SK!AA130,AB!AA130)</f>
        <v>737.08843537414964</v>
      </c>
      <c r="AB130" s="7">
        <f t="shared" si="8"/>
        <v>485152.80286137416</v>
      </c>
      <c r="AD130" s="7">
        <f>2205*AB130/area!I28/2.47</f>
        <v>16.095696393507055</v>
      </c>
    </row>
    <row r="131" spans="1:30" x14ac:dyDescent="0.2">
      <c r="A131">
        <f t="shared" si="7"/>
        <v>1990</v>
      </c>
      <c r="B131" s="7">
        <f>SUM(MB!B131,SK!B131,AB!B131)</f>
        <v>100475.65000000001</v>
      </c>
      <c r="C131" s="7">
        <f>SUM(MB!C131,SK!C131,AB!C131)</f>
        <v>0</v>
      </c>
      <c r="D131" s="7">
        <f>SUM(MB!D131,SK!D131,AB!D131)</f>
        <v>54.914200000000001</v>
      </c>
      <c r="E131" s="7">
        <f>SUM(MB!E131,SK!E131,AB!E131)</f>
        <v>2300.3256099999999</v>
      </c>
      <c r="F131" s="7">
        <f>SUM(MB!F131,SK!F131,AB!F131)</f>
        <v>51138.190843520002</v>
      </c>
      <c r="G131" s="7">
        <f>SUM(MB!G131,SK!G131,AB!G131)</f>
        <v>0</v>
      </c>
      <c r="H131" s="7">
        <f>SUM(MB!H131,SK!H131,AB!H131)</f>
        <v>0</v>
      </c>
      <c r="I131" s="7">
        <f>SUM(MB!I131,SK!I131,AB!I131)</f>
        <v>0</v>
      </c>
      <c r="J131" s="7">
        <f>SUM(MB!J131,SK!J131,AB!J131)</f>
        <v>1144.0800000000002</v>
      </c>
      <c r="K131" s="7">
        <f>SUM(MB!K131,SK!K131,AB!K131)</f>
        <v>580.48</v>
      </c>
      <c r="L131" s="7">
        <f>SUM(MB!L131,SK!L131,AB!L131)</f>
        <v>0</v>
      </c>
      <c r="M131" s="7">
        <f>SUM(MB!M131,SK!M131,AB!M131)</f>
        <v>11557</v>
      </c>
      <c r="N131" s="7">
        <f>SUM(MB!N131,SK!N131,AB!N131)</f>
        <v>2201.9082800000001</v>
      </c>
      <c r="O131" s="7">
        <f>SUM(MB!O131,SK!O131,AB!O131)</f>
        <v>924.25500000000011</v>
      </c>
      <c r="P131" s="7">
        <f>SUM(MB!P131,SK!P131,AB!P131)</f>
        <v>4730.8193999999994</v>
      </c>
      <c r="Q131" s="7">
        <f>SUM(MB!Q131,SK!Q131,AB!Q131)</f>
        <v>18864.560000000001</v>
      </c>
      <c r="R131" s="7">
        <f>SUM(MB!R131,SK!R131,AB!R131)</f>
        <v>2212.6896000000002</v>
      </c>
      <c r="S131" s="7">
        <f>SUM(MB!S131,SK!S131,AB!S131)</f>
        <v>4498.5199999999995</v>
      </c>
      <c r="T131" s="7">
        <f>SUM(MB!T131,SK!T131,AB!T131)</f>
        <v>0</v>
      </c>
      <c r="U131" s="7">
        <f>SUM(MB!U131,SK!U131,AB!U131)</f>
        <v>0</v>
      </c>
      <c r="V131" s="7">
        <f>SUM(MB!V131,SK!V131,AB!V131)</f>
        <v>1035.8699999999999</v>
      </c>
      <c r="W131" s="7">
        <f>SUM(MB!W131,SK!W131,AB!W131)</f>
        <v>1069.9099999999999</v>
      </c>
      <c r="X131" s="7">
        <f>SUM(MB!X131,SK!X131,AB!X131)</f>
        <v>89981.175000000003</v>
      </c>
      <c r="Y131" s="7">
        <f>SUM(MB!Y131,SK!Y131,AB!Y131)</f>
        <v>0</v>
      </c>
      <c r="Z131" s="7">
        <f>SUM(MB!Z131,SK!Z131,AB!Z131)</f>
        <v>288468.44999999995</v>
      </c>
      <c r="AA131" s="7">
        <f>SUM(MB!AA131,SK!AA131,AB!AA131)</f>
        <v>880.5986394557824</v>
      </c>
      <c r="AB131" s="7">
        <f t="shared" si="8"/>
        <v>582119.39657297579</v>
      </c>
      <c r="AD131" s="7">
        <f>2205*AB131/area!I29/2.47</f>
        <v>19.640946453160744</v>
      </c>
    </row>
    <row r="132" spans="1:30" x14ac:dyDescent="0.2">
      <c r="A132">
        <f t="shared" si="7"/>
        <v>1991</v>
      </c>
      <c r="B132" s="7">
        <f>SUM(MB!B132,SK!B132,AB!B132)</f>
        <v>86109.180000000008</v>
      </c>
      <c r="C132" s="7">
        <f>SUM(MB!C132,SK!C132,AB!C132)</f>
        <v>0</v>
      </c>
      <c r="D132" s="7">
        <f>SUM(MB!D132,SK!D132,AB!D132)</f>
        <v>43.830600000000004</v>
      </c>
      <c r="E132" s="7">
        <f>SUM(MB!E132,SK!E132,AB!E132)</f>
        <v>1339.07521</v>
      </c>
      <c r="F132" s="7">
        <f>SUM(MB!F132,SK!F132,AB!F132)</f>
        <v>66321.267516160005</v>
      </c>
      <c r="G132" s="7">
        <f>SUM(MB!G132,SK!G132,AB!G132)</f>
        <v>0</v>
      </c>
      <c r="H132" s="7">
        <f>SUM(MB!H132,SK!H132,AB!H132)</f>
        <v>0</v>
      </c>
      <c r="I132" s="7">
        <f>SUM(MB!I132,SK!I132,AB!I132)</f>
        <v>0</v>
      </c>
      <c r="J132" s="7">
        <f>SUM(MB!J132,SK!J132,AB!J132)</f>
        <v>1423.8000000000002</v>
      </c>
      <c r="K132" s="7">
        <f>SUM(MB!K132,SK!K132,AB!K132)</f>
        <v>827.36</v>
      </c>
      <c r="L132" s="7">
        <f>SUM(MB!L132,SK!L132,AB!L132)</f>
        <v>181.24892</v>
      </c>
      <c r="M132" s="7">
        <f>SUM(MB!M132,SK!M132,AB!M132)</f>
        <v>8255</v>
      </c>
      <c r="N132" s="7">
        <f>SUM(MB!N132,SK!N132,AB!N132)</f>
        <v>3540.4041199999997</v>
      </c>
      <c r="O132" s="7">
        <f>SUM(MB!O132,SK!O132,AB!O132)</f>
        <v>837.04500000000007</v>
      </c>
      <c r="P132" s="7">
        <f>SUM(MB!P132,SK!P132,AB!P132)</f>
        <v>2296.2013199999997</v>
      </c>
      <c r="Q132" s="7">
        <f>SUM(MB!Q132,SK!Q132,AB!Q132)</f>
        <v>12268.960000000003</v>
      </c>
      <c r="R132" s="7">
        <f>SUM(MB!R132,SK!R132,AB!R132)</f>
        <v>3433.8595800000003</v>
      </c>
      <c r="S132" s="7">
        <f>SUM(MB!S132,SK!S132,AB!S132)</f>
        <v>2332.9</v>
      </c>
      <c r="T132" s="7">
        <f>SUM(MB!T132,SK!T132,AB!T132)</f>
        <v>0</v>
      </c>
      <c r="U132" s="7">
        <f>SUM(MB!U132,SK!U132,AB!U132)</f>
        <v>0</v>
      </c>
      <c r="V132" s="7">
        <f>SUM(MB!V132,SK!V132,AB!V132)</f>
        <v>1193.5</v>
      </c>
      <c r="W132" s="7">
        <f>SUM(MB!W132,SK!W132,AB!W132)</f>
        <v>1305.6199999999999</v>
      </c>
      <c r="X132" s="7">
        <f>SUM(MB!X132,SK!X132,AB!X132)</f>
        <v>88677.65</v>
      </c>
      <c r="Y132" s="7">
        <f>SUM(MB!Y132,SK!Y132,AB!Y132)</f>
        <v>22.8</v>
      </c>
      <c r="Z132" s="7">
        <f>SUM(MB!Z132,SK!Z132,AB!Z132)</f>
        <v>295261.90000000002</v>
      </c>
      <c r="AA132" s="7">
        <f>SUM(MB!AA132,SK!AA132,AB!AA132)</f>
        <v>835.04761904761904</v>
      </c>
      <c r="AB132" s="7">
        <f t="shared" si="8"/>
        <v>576506.64988520753</v>
      </c>
      <c r="AD132" s="7">
        <f>2205*AB132/area!I30/2.47</f>
        <v>19.369043550872149</v>
      </c>
    </row>
    <row r="133" spans="1:30" x14ac:dyDescent="0.2">
      <c r="A133">
        <f t="shared" si="7"/>
        <v>1992</v>
      </c>
      <c r="B133" s="7">
        <f>SUM(MB!B133,SK!B133,AB!B133)</f>
        <v>79513.170000000013</v>
      </c>
      <c r="C133" s="7">
        <f>SUM(MB!C133,SK!C133,AB!C133)</f>
        <v>291.2</v>
      </c>
      <c r="D133" s="7">
        <f>SUM(MB!D133,SK!D133,AB!D133)</f>
        <v>16.3735</v>
      </c>
      <c r="E133" s="7">
        <f>SUM(MB!E133,SK!E133,AB!E133)</f>
        <v>1656.82187</v>
      </c>
      <c r="F133" s="7">
        <f>SUM(MB!F133,SK!F133,AB!F133)</f>
        <v>61017.359706880001</v>
      </c>
      <c r="G133" s="7">
        <f>SUM(MB!G133,SK!G133,AB!G133)</f>
        <v>0</v>
      </c>
      <c r="H133" s="7">
        <f>SUM(MB!H133,SK!H133,AB!H133)</f>
        <v>0</v>
      </c>
      <c r="I133" s="7">
        <f>SUM(MB!I133,SK!I133,AB!I133)</f>
        <v>0</v>
      </c>
      <c r="J133" s="7">
        <f>SUM(MB!J133,SK!J133,AB!J133)</f>
        <v>259.56</v>
      </c>
      <c r="K133" s="7">
        <f>SUM(MB!K133,SK!K133,AB!K133)</f>
        <v>413.76</v>
      </c>
      <c r="L133" s="7">
        <f>SUM(MB!L133,SK!L133,AB!L133)</f>
        <v>107.97807999999999</v>
      </c>
      <c r="M133" s="7">
        <f>SUM(MB!M133,SK!M133,AB!M133)</f>
        <v>4375.8</v>
      </c>
      <c r="N133" s="7">
        <f>SUM(MB!N133,SK!N133,AB!N133)</f>
        <v>3604.4371000000001</v>
      </c>
      <c r="O133" s="7">
        <f>SUM(MB!O133,SK!O133,AB!O133)</f>
        <v>697.68000000000006</v>
      </c>
      <c r="P133" s="7">
        <f>SUM(MB!P133,SK!P133,AB!P133)</f>
        <v>2527.5279599999999</v>
      </c>
      <c r="Q133" s="7">
        <f>SUM(MB!Q133,SK!Q133,AB!Q133)</f>
        <v>19842.240000000002</v>
      </c>
      <c r="R133" s="7">
        <f>SUM(MB!R133,SK!R133,AB!R133)</f>
        <v>4230.9307200000003</v>
      </c>
      <c r="S133" s="7">
        <f>SUM(MB!S133,SK!S133,AB!S133)</f>
        <v>2051.64</v>
      </c>
      <c r="T133" s="7">
        <f>SUM(MB!T133,SK!T133,AB!T133)</f>
        <v>0</v>
      </c>
      <c r="U133" s="7">
        <f>SUM(MB!U133,SK!U133,AB!U133)</f>
        <v>0</v>
      </c>
      <c r="V133" s="7">
        <f>SUM(MB!V133,SK!V133,AB!V133)</f>
        <v>853.2700000000001</v>
      </c>
      <c r="W133" s="7">
        <f>SUM(MB!W133,SK!W133,AB!W133)</f>
        <v>628.55999999999995</v>
      </c>
      <c r="X133" s="7">
        <f>SUM(MB!X133,SK!X133,AB!X133)</f>
        <v>80487.925000000003</v>
      </c>
      <c r="Y133" s="7">
        <f>SUM(MB!Y133,SK!Y133,AB!Y133)</f>
        <v>26.6</v>
      </c>
      <c r="Z133" s="7">
        <f>SUM(MB!Z133,SK!Z133,AB!Z133)</f>
        <v>269110.3</v>
      </c>
      <c r="AA133" s="7">
        <f>SUM(MB!AA133,SK!AA133,AB!AA133)</f>
        <v>1008.4897959183672</v>
      </c>
      <c r="AB133" s="7">
        <f t="shared" si="8"/>
        <v>532721.62373279827</v>
      </c>
      <c r="AD133" s="7">
        <f>2205*AB133/area!I31/2.47</f>
        <v>18.184023611413444</v>
      </c>
    </row>
    <row r="134" spans="1:30" x14ac:dyDescent="0.2">
      <c r="A134">
        <f t="shared" si="7"/>
        <v>1993</v>
      </c>
      <c r="B134" s="7">
        <f>SUM(MB!B134,SK!B134,AB!B134)</f>
        <v>97944.98000000001</v>
      </c>
      <c r="C134" s="7">
        <f>SUM(MB!C134,SK!C134,AB!C134)</f>
        <v>391.29999999999995</v>
      </c>
      <c r="D134" s="7">
        <f>SUM(MB!D134,SK!D134,AB!D134)</f>
        <v>7.3051000000000004</v>
      </c>
      <c r="E134" s="7">
        <f>SUM(MB!E134,SK!E134,AB!E134)</f>
        <v>1706.21946</v>
      </c>
      <c r="F134" s="7">
        <f>SUM(MB!F134,SK!F134,AB!F134)</f>
        <v>87168.571822080004</v>
      </c>
      <c r="G134" s="7">
        <f>SUM(MB!G134,SK!G134,AB!G134)</f>
        <v>0</v>
      </c>
      <c r="H134" s="7">
        <f>SUM(MB!H134,SK!H134,AB!H134)</f>
        <v>0</v>
      </c>
      <c r="I134" s="7">
        <f>SUM(MB!I134,SK!I134,AB!I134)</f>
        <v>0</v>
      </c>
      <c r="J134" s="7">
        <f>SUM(MB!J134,SK!J134,AB!J134)</f>
        <v>311.85000000000002</v>
      </c>
      <c r="K134" s="7">
        <f>SUM(MB!K134,SK!K134,AB!K134)</f>
        <v>478.88</v>
      </c>
      <c r="L134" s="7">
        <f>SUM(MB!L134,SK!L134,AB!L134)</f>
        <v>50.132680000000001</v>
      </c>
      <c r="M134" s="7">
        <f>SUM(MB!M134,SK!M134,AB!M134)</f>
        <v>8156.2</v>
      </c>
      <c r="N134" s="7">
        <f>SUM(MB!N134,SK!N134,AB!N134)</f>
        <v>3601.3387300000004</v>
      </c>
      <c r="O134" s="7">
        <f>SUM(MB!O134,SK!O134,AB!O134)</f>
        <v>1344.0600000000002</v>
      </c>
      <c r="P134" s="7">
        <f>SUM(MB!P134,SK!P134,AB!P134)</f>
        <v>4093.7230799999998</v>
      </c>
      <c r="Q134" s="7">
        <f>SUM(MB!Q134,SK!Q134,AB!Q134)</f>
        <v>26735.280000000002</v>
      </c>
      <c r="R134" s="7">
        <f>SUM(MB!R134,SK!R134,AB!R134)</f>
        <v>8131.6342800000011</v>
      </c>
      <c r="S134" s="7">
        <f>SUM(MB!S134,SK!S134,AB!S134)</f>
        <v>2374.7199999999998</v>
      </c>
      <c r="T134" s="7">
        <f>SUM(MB!T134,SK!T134,AB!T134)</f>
        <v>7.3738000000000001</v>
      </c>
      <c r="U134" s="7">
        <f>SUM(MB!U134,SK!U134,AB!U134)</f>
        <v>0</v>
      </c>
      <c r="V134" s="7">
        <f>SUM(MB!V134,SK!V134,AB!V134)</f>
        <v>861.19</v>
      </c>
      <c r="W134" s="7">
        <f>SUM(MB!W134,SK!W134,AB!W134)</f>
        <v>761.44999999999982</v>
      </c>
      <c r="X134" s="7">
        <f>SUM(MB!X134,SK!X134,AB!X134)</f>
        <v>73915.100000000006</v>
      </c>
      <c r="Y134" s="7">
        <f>SUM(MB!Y134,SK!Y134,AB!Y134)</f>
        <v>295.45000000000005</v>
      </c>
      <c r="Z134" s="7">
        <f>SUM(MB!Z134,SK!Z134,AB!Z134)</f>
        <v>249742.65</v>
      </c>
      <c r="AA134" s="7">
        <f>SUM(MB!AA134,SK!AA134,AB!AA134)</f>
        <v>991.29251700680277</v>
      </c>
      <c r="AB134" s="7">
        <f t="shared" si="8"/>
        <v>569070.70146908681</v>
      </c>
      <c r="AD134" s="7">
        <f>2205*AB134/area!I32/2.47</f>
        <v>18.790182705585661</v>
      </c>
    </row>
    <row r="135" spans="1:30" x14ac:dyDescent="0.2">
      <c r="A135">
        <f t="shared" si="7"/>
        <v>1994</v>
      </c>
      <c r="B135" s="7">
        <f>SUM(MB!B135,SK!B135,AB!B135)</f>
        <v>88909.6</v>
      </c>
      <c r="C135" s="7">
        <f>SUM(MB!C135,SK!C135,AB!C135)</f>
        <v>913.9</v>
      </c>
      <c r="D135" s="7">
        <f>SUM(MB!D135,SK!D135,AB!D135)</f>
        <v>21.915300000000002</v>
      </c>
      <c r="E135" s="7">
        <f>SUM(MB!E135,SK!E135,AB!E135)</f>
        <v>3209.50828</v>
      </c>
      <c r="F135" s="7">
        <f>SUM(MB!F135,SK!F135,AB!F135)</f>
        <v>114224.58705088001</v>
      </c>
      <c r="G135" s="7">
        <f>SUM(MB!G135,SK!G135,AB!G135)</f>
        <v>0</v>
      </c>
      <c r="H135" s="7">
        <f>SUM(MB!H135,SK!H135,AB!H135)</f>
        <v>0</v>
      </c>
      <c r="I135" s="7">
        <f>SUM(MB!I135,SK!I135,AB!I135)</f>
        <v>0</v>
      </c>
      <c r="J135" s="7">
        <f>SUM(MB!J135,SK!J135,AB!J135)</f>
        <v>815.85</v>
      </c>
      <c r="K135" s="7">
        <f>SUM(MB!K135,SK!K135,AB!K135)</f>
        <v>798.24</v>
      </c>
      <c r="L135" s="7">
        <f>SUM(MB!L135,SK!L135,AB!L135)</f>
        <v>65.558120000000002</v>
      </c>
      <c r="M135" s="7">
        <f>SUM(MB!M135,SK!M135,AB!M135)</f>
        <v>12580.099999999999</v>
      </c>
      <c r="N135" s="7">
        <f>SUM(MB!N135,SK!N135,AB!N135)</f>
        <v>4651.6861600000002</v>
      </c>
      <c r="O135" s="7">
        <f>SUM(MB!O135,SK!O135,AB!O135)</f>
        <v>1291.05</v>
      </c>
      <c r="P135" s="7">
        <f>SUM(MB!P135,SK!P135,AB!P135)</f>
        <v>6054.3111599999993</v>
      </c>
      <c r="Q135" s="7">
        <f>SUM(MB!Q135,SK!Q135,AB!Q135)</f>
        <v>28500.560000000001</v>
      </c>
      <c r="R135" s="7">
        <f>SUM(MB!R135,SK!R135,AB!R135)</f>
        <v>12077.597400000002</v>
      </c>
      <c r="S135" s="7">
        <f>SUM(MB!S135,SK!S135,AB!S135)</f>
        <v>2853.6</v>
      </c>
      <c r="T135" s="7">
        <f>SUM(MB!T135,SK!T135,AB!T135)</f>
        <v>16.222360000000002</v>
      </c>
      <c r="U135" s="7">
        <f>SUM(MB!U135,SK!U135,AB!U135)</f>
        <v>0</v>
      </c>
      <c r="V135" s="7">
        <f>SUM(MB!V135,SK!V135,AB!V135)</f>
        <v>1200.43</v>
      </c>
      <c r="W135" s="7">
        <f>SUM(MB!W135,SK!W135,AB!W135)</f>
        <v>1134.8999999999999</v>
      </c>
      <c r="X135" s="7">
        <f>SUM(MB!X135,SK!X135,AB!X135)</f>
        <v>90242.225000000006</v>
      </c>
      <c r="Y135" s="7">
        <f>SUM(MB!Y135,SK!Y135,AB!Y135)</f>
        <v>386.65</v>
      </c>
      <c r="Z135" s="7">
        <f>SUM(MB!Z135,SK!Z135,AB!Z135)</f>
        <v>203301.9</v>
      </c>
      <c r="AA135" s="7">
        <f>SUM(MB!AA135,SK!AA135,AB!AA135)</f>
        <v>1338.1768707482993</v>
      </c>
      <c r="AB135" s="7">
        <f t="shared" si="8"/>
        <v>574588.56770162843</v>
      </c>
      <c r="AD135" s="7">
        <f>2205*AB135/area!I33/2.47</f>
        <v>18.236115028692165</v>
      </c>
    </row>
    <row r="136" spans="1:30" x14ac:dyDescent="0.2">
      <c r="A136">
        <f t="shared" si="7"/>
        <v>1995</v>
      </c>
      <c r="B136" s="7">
        <f>SUM(MB!B136,SK!B136,AB!B136)</f>
        <v>99752.72</v>
      </c>
      <c r="C136" s="7">
        <f>SUM(MB!C136,SK!C136,AB!C136)</f>
        <v>949</v>
      </c>
      <c r="D136" s="7">
        <f>SUM(MB!D136,SK!D136,AB!D136)</f>
        <v>34.510300000000001</v>
      </c>
      <c r="E136" s="7">
        <f>SUM(MB!E136,SK!E136,AB!E136)</f>
        <v>2064.0182199999999</v>
      </c>
      <c r="F136" s="7">
        <f>SUM(MB!F136,SK!F136,AB!F136)</f>
        <v>101004.85306368</v>
      </c>
      <c r="G136" s="7">
        <f>SUM(MB!G136,SK!G136,AB!G136)</f>
        <v>0</v>
      </c>
      <c r="H136" s="7">
        <f>SUM(MB!H136,SK!H136,AB!H136)</f>
        <v>0</v>
      </c>
      <c r="I136" s="7">
        <f>SUM(MB!I136,SK!I136,AB!I136)</f>
        <v>0</v>
      </c>
      <c r="J136" s="7">
        <f>SUM(MB!J136,SK!J136,AB!J136)</f>
        <v>672.21</v>
      </c>
      <c r="K136" s="7">
        <f>SUM(MB!K136,SK!K136,AB!K136)</f>
        <v>711.2</v>
      </c>
      <c r="L136" s="7">
        <f>SUM(MB!L136,SK!L136,AB!L136)</f>
        <v>55.91722</v>
      </c>
      <c r="M136" s="7">
        <f>SUM(MB!M136,SK!M136,AB!M136)</f>
        <v>14363.699999999999</v>
      </c>
      <c r="N136" s="7">
        <f>SUM(MB!N136,SK!N136,AB!N136)</f>
        <v>4460.6200099999996</v>
      </c>
      <c r="O136" s="7">
        <f>SUM(MB!O136,SK!O136,AB!O136)</f>
        <v>1465.4700000000003</v>
      </c>
      <c r="P136" s="7">
        <f>SUM(MB!P136,SK!P136,AB!P136)</f>
        <v>4632.2211600000001</v>
      </c>
      <c r="Q136" s="7">
        <f>SUM(MB!Q136,SK!Q136,AB!Q136)</f>
        <v>22053.68</v>
      </c>
      <c r="R136" s="7">
        <f>SUM(MB!R136,SK!R136,AB!R136)</f>
        <v>11964.448500000002</v>
      </c>
      <c r="S136" s="7">
        <f>SUM(MB!S136,SK!S136,AB!S136)</f>
        <v>2124.62</v>
      </c>
      <c r="T136" s="7">
        <f>SUM(MB!T136,SK!T136,AB!T136)</f>
        <v>29.495200000000001</v>
      </c>
      <c r="U136" s="7">
        <f>SUM(MB!U136,SK!U136,AB!U136)</f>
        <v>0</v>
      </c>
      <c r="V136" s="7">
        <f>SUM(MB!V136,SK!V136,AB!V136)</f>
        <v>1129.5900000000001</v>
      </c>
      <c r="W136" s="7">
        <f>SUM(MB!W136,SK!W136,AB!W136)</f>
        <v>642.14</v>
      </c>
      <c r="X136" s="7">
        <f>SUM(MB!X136,SK!X136,AB!X136)</f>
        <v>66246.899999999994</v>
      </c>
      <c r="Y136" s="7">
        <f>SUM(MB!Y136,SK!Y136,AB!Y136)</f>
        <v>379.04999999999995</v>
      </c>
      <c r="Z136" s="7">
        <f>SUM(MB!Z136,SK!Z136,AB!Z136)</f>
        <v>221679.65</v>
      </c>
      <c r="AA136" s="7">
        <f>SUM(MB!AA136,SK!AA136,AB!AA136)</f>
        <v>1223.6734693877552</v>
      </c>
      <c r="AB136" s="7">
        <f t="shared" si="8"/>
        <v>557639.68714306783</v>
      </c>
      <c r="AD136" s="7">
        <f>2205*AB136/area!I34/2.47</f>
        <v>17.811574990616492</v>
      </c>
    </row>
    <row r="137" spans="1:30" x14ac:dyDescent="0.2">
      <c r="A137">
        <f t="shared" si="7"/>
        <v>1996</v>
      </c>
      <c r="B137" s="7">
        <f>SUM(MB!B137,SK!B137,AB!B137)</f>
        <v>120714.37000000002</v>
      </c>
      <c r="C137" s="7">
        <f>SUM(MB!C137,SK!C137,AB!C137)</f>
        <v>767</v>
      </c>
      <c r="D137" s="7">
        <f>SUM(MB!D137,SK!D137,AB!D137)</f>
        <v>38.288800000000002</v>
      </c>
      <c r="E137" s="7">
        <f>SUM(MB!E137,SK!E137,AB!E137)</f>
        <v>3799.6092199999998</v>
      </c>
      <c r="F137" s="7">
        <f>SUM(MB!F137,SK!F137,AB!F137)</f>
        <v>79939.755441920002</v>
      </c>
      <c r="G137" s="7">
        <f>SUM(MB!G137,SK!G137,AB!G137)</f>
        <v>0</v>
      </c>
      <c r="H137" s="7">
        <f>SUM(MB!H137,SK!H137,AB!H137)</f>
        <v>0</v>
      </c>
      <c r="I137" s="7">
        <f>SUM(MB!I137,SK!I137,AB!I137)</f>
        <v>0</v>
      </c>
      <c r="J137" s="7">
        <f>SUM(MB!J137,SK!J137,AB!J137)</f>
        <v>936.18000000000006</v>
      </c>
      <c r="K137" s="7">
        <f>SUM(MB!K137,SK!K137,AB!K137)</f>
        <v>718.56</v>
      </c>
      <c r="L137" s="7">
        <f>SUM(MB!L137,SK!L137,AB!L137)</f>
        <v>53.217768</v>
      </c>
      <c r="M137" s="7">
        <f>SUM(MB!M137,SK!M137,AB!M137)</f>
        <v>11063</v>
      </c>
      <c r="N137" s="7">
        <f>SUM(MB!N137,SK!N137,AB!N137)</f>
        <v>4156.9797500000004</v>
      </c>
      <c r="O137" s="7">
        <f>SUM(MB!O137,SK!O137,AB!O137)</f>
        <v>1439.8200000000002</v>
      </c>
      <c r="P137" s="7">
        <f>SUM(MB!P137,SK!P137,AB!P137)</f>
        <v>4376.24496</v>
      </c>
      <c r="Q137" s="7">
        <f>SUM(MB!Q137,SK!Q137,AB!Q137)</f>
        <v>35353.120000000003</v>
      </c>
      <c r="R137" s="7">
        <f>SUM(MB!R137,SK!R137,AB!R137)</f>
        <v>9797.0184600000011</v>
      </c>
      <c r="S137" s="7">
        <f>SUM(MB!S137,SK!S137,AB!S137)</f>
        <v>2170.54</v>
      </c>
      <c r="T137" s="7">
        <f>SUM(MB!T137,SK!T137,AB!T137)</f>
        <v>10.323319999999999</v>
      </c>
      <c r="U137" s="7">
        <f>SUM(MB!U137,SK!U137,AB!U137)</f>
        <v>0</v>
      </c>
      <c r="V137" s="7">
        <f>SUM(MB!V137,SK!V137,AB!V137)</f>
        <v>1137.6200000000001</v>
      </c>
      <c r="W137" s="7">
        <f>SUM(MB!W137,SK!W137,AB!W137)</f>
        <v>532.53</v>
      </c>
      <c r="X137" s="7">
        <f>SUM(MB!X137,SK!X137,AB!X137)</f>
        <v>75375.600000000006</v>
      </c>
      <c r="Y137" s="7">
        <f>SUM(MB!Y137,SK!Y137,AB!Y137)</f>
        <v>334.4</v>
      </c>
      <c r="Z137" s="7">
        <f>SUM(MB!Z137,SK!Z137,AB!Z137)</f>
        <v>272769.7</v>
      </c>
      <c r="AA137" s="7">
        <f>SUM(MB!AA137,SK!AA137,AB!AA137)</f>
        <v>1446.8571428571427</v>
      </c>
      <c r="AB137" s="7">
        <f t="shared" si="8"/>
        <v>626930.73486277729</v>
      </c>
      <c r="AD137" s="7">
        <f>2205*AB137/area!I35/2.47</f>
        <v>20.294862356852505</v>
      </c>
    </row>
    <row r="138" spans="1:30" x14ac:dyDescent="0.2">
      <c r="A138">
        <f t="shared" si="7"/>
        <v>1997</v>
      </c>
      <c r="B138" s="7">
        <f>SUM(MB!B138,SK!B138,AB!B138)</f>
        <v>102807.12000000001</v>
      </c>
      <c r="C138" s="7">
        <f>SUM(MB!C138,SK!C138,AB!C138)</f>
        <v>1092</v>
      </c>
      <c r="D138" s="7">
        <f>SUM(MB!D138,SK!D138,AB!D138)</f>
        <v>24.686199999999999</v>
      </c>
      <c r="E138" s="7">
        <f>SUM(MB!E138,SK!E138,AB!E138)</f>
        <v>1535.3305</v>
      </c>
      <c r="F138" s="7">
        <f>SUM(MB!F138,SK!F138,AB!F138)</f>
        <v>100969.62179200001</v>
      </c>
      <c r="G138" s="7">
        <f>SUM(MB!G138,SK!G138,AB!G138)</f>
        <v>0</v>
      </c>
      <c r="H138" s="7">
        <f>SUM(MB!H138,SK!H138,AB!H138)</f>
        <v>121.53029999999998</v>
      </c>
      <c r="I138" s="7">
        <f>SUM(MB!I138,SK!I138,AB!I138)</f>
        <v>0</v>
      </c>
      <c r="J138" s="7">
        <f>SUM(MB!J138,SK!J138,AB!J138)</f>
        <v>1024.3800000000001</v>
      </c>
      <c r="K138" s="7">
        <f>SUM(MB!K138,SK!K138,AB!K138)</f>
        <v>660.48</v>
      </c>
      <c r="L138" s="7">
        <f>SUM(MB!L138,SK!L138,AB!L138)</f>
        <v>41.455870000000004</v>
      </c>
      <c r="M138" s="7">
        <f>SUM(MB!M138,SK!M138,AB!M138)</f>
        <v>11640.199999999999</v>
      </c>
      <c r="N138" s="7">
        <f>SUM(MB!N138,SK!N138,AB!N138)</f>
        <v>3912.2085200000001</v>
      </c>
      <c r="O138" s="7">
        <f>SUM(MB!O138,SK!O138,AB!O138)</f>
        <v>1273.95</v>
      </c>
      <c r="P138" s="7">
        <f>SUM(MB!P138,SK!P138,AB!P138)</f>
        <v>4615.1560799999997</v>
      </c>
      <c r="Q138" s="7">
        <f>SUM(MB!Q138,SK!Q138,AB!Q138)</f>
        <v>27441.040000000005</v>
      </c>
      <c r="R138" s="7">
        <f>SUM(MB!R138,SK!R138,AB!R138)</f>
        <v>14736.177480000004</v>
      </c>
      <c r="S138" s="7">
        <f>SUM(MB!S138,SK!S138,AB!S138)</f>
        <v>2187.7600000000002</v>
      </c>
      <c r="T138" s="7">
        <f>SUM(MB!T138,SK!T138,AB!T138)</f>
        <v>0</v>
      </c>
      <c r="U138" s="7">
        <f>SUM(MB!U138,SK!U138,AB!U138)</f>
        <v>0</v>
      </c>
      <c r="V138" s="7">
        <f>SUM(MB!V138,SK!V138,AB!V138)</f>
        <v>698.5</v>
      </c>
      <c r="W138" s="7">
        <f>SUM(MB!W138,SK!W138,AB!W138)</f>
        <v>631.46999999999991</v>
      </c>
      <c r="X138" s="7">
        <f>SUM(MB!X138,SK!X138,AB!X138)</f>
        <v>43556.25</v>
      </c>
      <c r="Y138" s="7">
        <f>SUM(MB!Y138,SK!Y138,AB!Y138)</f>
        <v>294.5</v>
      </c>
      <c r="Z138" s="7">
        <f>SUM(MB!Z138,SK!Z138,AB!Z138)</f>
        <v>220968.1</v>
      </c>
      <c r="AA138" s="7">
        <f>SUM(MB!AA138,SK!AA138,AB!AA138)</f>
        <v>1489.6870748299318</v>
      </c>
      <c r="AB138" s="7">
        <f t="shared" si="8"/>
        <v>541721.60381682997</v>
      </c>
      <c r="AD138" s="7">
        <f>2205*AB138/area!I36/2.47</f>
        <v>17.084704517409612</v>
      </c>
    </row>
    <row r="139" spans="1:30" x14ac:dyDescent="0.2">
      <c r="A139">
        <f t="shared" si="7"/>
        <v>1998</v>
      </c>
      <c r="B139" s="7">
        <f>SUM(MB!B139,SK!B139,AB!B139)</f>
        <v>96300.75</v>
      </c>
      <c r="C139" s="7">
        <f>SUM(MB!C139,SK!C139,AB!C139)</f>
        <v>1527.5</v>
      </c>
      <c r="D139" s="7">
        <f>SUM(MB!D139,SK!D139,AB!D139)</f>
        <v>27.457100000000001</v>
      </c>
      <c r="E139" s="7">
        <f>SUM(MB!E139,SK!E139,AB!E139)</f>
        <v>3141.4197099999997</v>
      </c>
      <c r="F139" s="7">
        <f>SUM(MB!F139,SK!F139,AB!F139)</f>
        <v>120217.10607936</v>
      </c>
      <c r="G139" s="7">
        <f>SUM(MB!G139,SK!G139,AB!G139)</f>
        <v>0</v>
      </c>
      <c r="H139" s="7">
        <f>SUM(MB!H139,SK!H139,AB!H139)</f>
        <v>426.61325999999997</v>
      </c>
      <c r="I139" s="7">
        <f>SUM(MB!I139,SK!I139,AB!I139)</f>
        <v>0</v>
      </c>
      <c r="J139" s="7">
        <f>SUM(MB!J139,SK!J139,AB!J139)</f>
        <v>1431.99</v>
      </c>
      <c r="K139" s="7">
        <f>SUM(MB!K139,SK!K139,AB!K139)</f>
        <v>1161.28</v>
      </c>
      <c r="L139" s="7">
        <f>SUM(MB!L139,SK!L139,AB!L139)</f>
        <v>132.08033</v>
      </c>
      <c r="M139" s="7">
        <f>SUM(MB!M139,SK!M139,AB!M139)</f>
        <v>14051.7</v>
      </c>
      <c r="N139" s="7">
        <f>SUM(MB!N139,SK!N139,AB!N139)</f>
        <v>4955.3264199999994</v>
      </c>
      <c r="O139" s="7">
        <f>SUM(MB!O139,SK!O139,AB!O139)</f>
        <v>855</v>
      </c>
      <c r="P139" s="7">
        <f>SUM(MB!P139,SK!P139,AB!P139)</f>
        <v>4524.1423199999999</v>
      </c>
      <c r="Q139" s="7">
        <f>SUM(MB!Q139,SK!Q139,AB!Q139)</f>
        <v>31322.720000000001</v>
      </c>
      <c r="R139" s="7">
        <f>SUM(MB!R139,SK!R139,AB!R139)</f>
        <v>19509.384780000004</v>
      </c>
      <c r="S139" s="7">
        <f>SUM(MB!S139,SK!S139,AB!S139)</f>
        <v>2842.94</v>
      </c>
      <c r="T139" s="7">
        <f>SUM(MB!T139,SK!T139,AB!T139)</f>
        <v>20.646640000000001</v>
      </c>
      <c r="U139" s="7">
        <f>SUM(MB!U139,SK!U139,AB!U139)</f>
        <v>0</v>
      </c>
      <c r="V139" s="7">
        <f>SUM(MB!V139,SK!V139,AB!V139)</f>
        <v>968.00000000000011</v>
      </c>
      <c r="W139" s="7">
        <f>SUM(MB!W139,SK!W139,AB!W139)</f>
        <v>1084.4599999999998</v>
      </c>
      <c r="X139" s="7">
        <f>SUM(MB!X139,SK!X139,AB!X139)</f>
        <v>62726.174999999996</v>
      </c>
      <c r="Y139" s="7">
        <f>SUM(MB!Y139,SK!Y139,AB!Y139)</f>
        <v>810.35</v>
      </c>
      <c r="Z139" s="7">
        <f>SUM(MB!Z139,SK!Z139,AB!Z139)</f>
        <v>214440.65</v>
      </c>
      <c r="AA139" s="7">
        <f>SUM(MB!AA139,SK!AA139,AB!AA139)</f>
        <v>1634.5578231292516</v>
      </c>
      <c r="AB139" s="7">
        <f t="shared" si="8"/>
        <v>584112.24946248927</v>
      </c>
      <c r="AD139" s="7">
        <f>2205*AB139/area!I37/2.47</f>
        <v>18.507989161600587</v>
      </c>
    </row>
    <row r="140" spans="1:30" x14ac:dyDescent="0.2">
      <c r="A140">
        <f t="shared" si="7"/>
        <v>1999</v>
      </c>
      <c r="B140" s="7">
        <f>SUM(MB!B140,SK!B140,AB!B140)</f>
        <v>100800.18</v>
      </c>
      <c r="C140" s="7">
        <f>SUM(MB!C140,SK!C140,AB!C140)</f>
        <v>2135.9</v>
      </c>
      <c r="D140" s="7">
        <f>SUM(MB!D140,SK!D140,AB!D140)</f>
        <v>21.915300000000002</v>
      </c>
      <c r="E140" s="7">
        <f>SUM(MB!E140,SK!E140,AB!E140)</f>
        <v>2216.2161999999998</v>
      </c>
      <c r="F140" s="7">
        <f>SUM(MB!F140,SK!F140,AB!F140)</f>
        <v>138595.01852480002</v>
      </c>
      <c r="G140" s="7">
        <f>SUM(MB!G140,SK!G140,AB!G140)</f>
        <v>0</v>
      </c>
      <c r="H140" s="7">
        <f>SUM(MB!H140,SK!H140,AB!H140)</f>
        <v>1568.9980799999998</v>
      </c>
      <c r="I140" s="7">
        <f>SUM(MB!I140,SK!I140,AB!I140)</f>
        <v>0</v>
      </c>
      <c r="J140" s="7">
        <f>SUM(MB!J140,SK!J140,AB!J140)</f>
        <v>1632.3300000000002</v>
      </c>
      <c r="K140" s="7">
        <f>SUM(MB!K140,SK!K140,AB!K140)</f>
        <v>653.12</v>
      </c>
      <c r="L140" s="7">
        <f>SUM(MB!L140,SK!L140,AB!L140)</f>
        <v>62.665849999999999</v>
      </c>
      <c r="M140" s="7">
        <f>SUM(MB!M140,SK!M140,AB!M140)</f>
        <v>13291.2</v>
      </c>
      <c r="N140" s="7">
        <f>SUM(MB!N140,SK!N140,AB!N140)</f>
        <v>7475.3340199999993</v>
      </c>
      <c r="O140" s="7">
        <f>SUM(MB!O140,SK!O140,AB!O140)</f>
        <v>549.7650000000001</v>
      </c>
      <c r="P140" s="7">
        <f>SUM(MB!P140,SK!P140,AB!P140)</f>
        <v>5809.7116799999994</v>
      </c>
      <c r="Q140" s="7">
        <f>SUM(MB!Q140,SK!Q140,AB!Q140)</f>
        <v>28622.000000000004</v>
      </c>
      <c r="R140" s="7">
        <f>SUM(MB!R140,SK!R140,AB!R140)</f>
        <v>18826.30068</v>
      </c>
      <c r="S140" s="7">
        <f>SUM(MB!S140,SK!S140,AB!S140)</f>
        <v>2599.3999999999996</v>
      </c>
      <c r="T140" s="7">
        <f>SUM(MB!T140,SK!T140,AB!T140)</f>
        <v>56.040880000000001</v>
      </c>
      <c r="U140" s="7">
        <f>SUM(MB!U140,SK!U140,AB!U140)</f>
        <v>0</v>
      </c>
      <c r="V140" s="7">
        <f>SUM(MB!V140,SK!V140,AB!V140)</f>
        <v>818.29000000000008</v>
      </c>
      <c r="W140" s="7">
        <f>SUM(MB!W140,SK!W140,AB!W140)</f>
        <v>1182.4299999999998</v>
      </c>
      <c r="X140" s="7">
        <f>SUM(MB!X140,SK!X140,AB!X140)</f>
        <v>77462.274999999994</v>
      </c>
      <c r="Y140" s="7">
        <f>SUM(MB!Y140,SK!Y140,AB!Y140)</f>
        <v>1198.9000000000001</v>
      </c>
      <c r="Z140" s="7">
        <f>SUM(MB!Z140,SK!Z140,AB!Z140)</f>
        <v>239561.5</v>
      </c>
      <c r="AA140" s="7">
        <f>SUM(MB!AA140,SK!AA140,AB!AA140)</f>
        <v>1668.952380952381</v>
      </c>
      <c r="AB140" s="7">
        <f t="shared" si="8"/>
        <v>646808.44359575235</v>
      </c>
      <c r="AD140" s="7">
        <f>2205*AB140/area!I38/2.47</f>
        <v>20.805494247149085</v>
      </c>
    </row>
    <row r="141" spans="1:30" x14ac:dyDescent="0.2">
      <c r="A141">
        <f t="shared" si="7"/>
        <v>2000</v>
      </c>
      <c r="B141" s="7">
        <f>SUM(MB!B141,SK!B141,AB!B141)</f>
        <v>101197.75000000001</v>
      </c>
      <c r="C141" s="7">
        <f>SUM(MB!C141,SK!C141,AB!C141)</f>
        <v>2481.6999999999998</v>
      </c>
      <c r="D141" s="7">
        <f>SUM(MB!D141,SK!D141,AB!D141)</f>
        <v>24.686199999999999</v>
      </c>
      <c r="E141" s="7">
        <f>SUM(MB!E141,SK!E141,AB!E141)</f>
        <v>2280.2995599999999</v>
      </c>
      <c r="F141" s="7">
        <f>SUM(MB!F141,SK!F141,AB!F141)</f>
        <v>113716.9364544</v>
      </c>
      <c r="G141" s="7">
        <f>SUM(MB!G141,SK!G141,AB!G141)</f>
        <v>0</v>
      </c>
      <c r="H141" s="7">
        <f>SUM(MB!H141,SK!H141,AB!H141)</f>
        <v>3247.7924999999996</v>
      </c>
      <c r="I141" s="7">
        <f>SUM(MB!I141,SK!I141,AB!I141)</f>
        <v>0</v>
      </c>
      <c r="J141" s="7">
        <f>SUM(MB!J141,SK!J141,AB!J141)</f>
        <v>1840.23</v>
      </c>
      <c r="K141" s="7">
        <f>SUM(MB!K141,SK!K141,AB!K141)</f>
        <v>1320.96</v>
      </c>
      <c r="L141" s="7">
        <f>SUM(MB!L141,SK!L141,AB!L141)</f>
        <v>148.46986000000001</v>
      </c>
      <c r="M141" s="7">
        <f>SUM(MB!M141,SK!M141,AB!M141)</f>
        <v>9014.1999999999989</v>
      </c>
      <c r="N141" s="7">
        <f>SUM(MB!N141,SK!N141,AB!N141)</f>
        <v>9440.7333899999994</v>
      </c>
      <c r="O141" s="7">
        <f>SUM(MB!O141,SK!O141,AB!O141)</f>
        <v>794.29500000000007</v>
      </c>
      <c r="P141" s="7">
        <f>SUM(MB!P141,SK!P141,AB!P141)</f>
        <v>3833.9546399999999</v>
      </c>
      <c r="Q141" s="7">
        <f>SUM(MB!Q141,SK!Q141,AB!Q141)</f>
        <v>26844.400000000005</v>
      </c>
      <c r="R141" s="7">
        <f>SUM(MB!R141,SK!R141,AB!R141)</f>
        <v>23915.486760000003</v>
      </c>
      <c r="S141" s="7">
        <f>SUM(MB!S141,SK!S141,AB!S141)</f>
        <v>1608.84</v>
      </c>
      <c r="T141" s="7">
        <f>SUM(MB!T141,SK!T141,AB!T141)</f>
        <v>98.808920000000001</v>
      </c>
      <c r="U141" s="7">
        <f>SUM(MB!U141,SK!U141,AB!U141)</f>
        <v>0</v>
      </c>
      <c r="V141" s="7">
        <f>SUM(MB!V141,SK!V141,AB!V141)</f>
        <v>903.10000000000014</v>
      </c>
      <c r="W141" s="7">
        <f>SUM(MB!W141,SK!W141,AB!W141)</f>
        <v>1157.21</v>
      </c>
      <c r="X141" s="7">
        <f>SUM(MB!X141,SK!X141,AB!X141)</f>
        <v>70028.675000000003</v>
      </c>
      <c r="Y141" s="7">
        <f>SUM(MB!Y141,SK!Y141,AB!Y141)</f>
        <v>852.15000000000009</v>
      </c>
      <c r="Z141" s="7">
        <f>SUM(MB!Z141,SK!Z141,AB!Z141)</f>
        <v>235614.25</v>
      </c>
      <c r="AA141" s="7">
        <f>SUM(MB!AA141,SK!AA141,AB!AA141)</f>
        <v>1958.6394557823128</v>
      </c>
      <c r="AB141" s="7">
        <f t="shared" si="8"/>
        <v>612323.56774018251</v>
      </c>
      <c r="AD141" s="7">
        <f>2205*AB141/area!I39/2.47</f>
        <v>18.975045947966215</v>
      </c>
    </row>
    <row r="142" spans="1:30" x14ac:dyDescent="0.2">
      <c r="A142">
        <f t="shared" si="7"/>
        <v>2001</v>
      </c>
      <c r="B142" s="7">
        <f>SUM(MB!B142,SK!B142,AB!B142)</f>
        <v>79982.950000000012</v>
      </c>
      <c r="C142" s="7">
        <f>SUM(MB!C142,SK!C142,AB!C142)</f>
        <v>2853.5</v>
      </c>
      <c r="D142" s="7">
        <f>SUM(MB!D142,SK!D142,AB!D142)</f>
        <v>31.487500000000001</v>
      </c>
      <c r="E142" s="7">
        <f>SUM(MB!E142,SK!E142,AB!E142)</f>
        <v>1520.6447300000002</v>
      </c>
      <c r="F142" s="7">
        <f>SUM(MB!F142,SK!F142,AB!F142)</f>
        <v>79177.478836480004</v>
      </c>
      <c r="G142" s="7">
        <f>SUM(MB!G142,SK!G142,AB!G142)</f>
        <v>26.014399999999998</v>
      </c>
      <c r="H142" s="7">
        <f>SUM(MB!H142,SK!H142,AB!H142)</f>
        <v>3813.5369999999998</v>
      </c>
      <c r="I142" s="7">
        <f>SUM(MB!I142,SK!I142,AB!I142)</f>
        <v>0</v>
      </c>
      <c r="J142" s="7">
        <f>SUM(MB!J142,SK!J142,AB!J142)</f>
        <v>1617.84</v>
      </c>
      <c r="K142" s="7">
        <f>SUM(MB!K142,SK!K142,AB!K142)</f>
        <v>1567.52</v>
      </c>
      <c r="L142" s="7">
        <f>SUM(MB!L142,SK!L142,AB!L142)</f>
        <v>98.337180000000004</v>
      </c>
      <c r="M142" s="7">
        <f>SUM(MB!M142,SK!M142,AB!M142)</f>
        <v>9294.9999999999982</v>
      </c>
      <c r="N142" s="7">
        <f>SUM(MB!N142,SK!N142,AB!N142)</f>
        <v>5848.68977</v>
      </c>
      <c r="O142" s="7">
        <f>SUM(MB!O142,SK!O142,AB!O142)</f>
        <v>837.90000000000009</v>
      </c>
      <c r="P142" s="7">
        <f>SUM(MB!P142,SK!P142,AB!P142)</f>
        <v>2030.7445199999997</v>
      </c>
      <c r="Q142" s="7">
        <f>SUM(MB!Q142,SK!Q142,AB!Q142)</f>
        <v>20248.800000000003</v>
      </c>
      <c r="R142" s="7">
        <f>SUM(MB!R142,SK!R142,AB!R142)</f>
        <v>17100.57042</v>
      </c>
      <c r="S142" s="7">
        <f>SUM(MB!S142,SK!S142,AB!S142)</f>
        <v>1350.54</v>
      </c>
      <c r="T142" s="7">
        <f>SUM(MB!T142,SK!T142,AB!T142)</f>
        <v>42.768039999999999</v>
      </c>
      <c r="U142" s="7">
        <f>SUM(MB!U142,SK!U142,AB!U142)</f>
        <v>440.4</v>
      </c>
      <c r="V142" s="7">
        <f>SUM(MB!V142,SK!V142,AB!V142)</f>
        <v>598.73</v>
      </c>
      <c r="W142" s="7">
        <f>SUM(MB!W142,SK!W142,AB!W142)</f>
        <v>1006.8599999999998</v>
      </c>
      <c r="X142" s="7">
        <f>SUM(MB!X142,SK!X142,AB!X142)</f>
        <v>55032.1</v>
      </c>
      <c r="Y142" s="7">
        <f>SUM(MB!Y142,SK!Y142,AB!Y142)</f>
        <v>296.39999999999998</v>
      </c>
      <c r="Z142" s="7">
        <f>SUM(MB!Z142,SK!Z142,AB!Z142)</f>
        <v>181889.85</v>
      </c>
      <c r="AA142" s="7">
        <f>SUM(MB!AA142,SK!AA142,AB!AA142)</f>
        <v>2096.3265306122448</v>
      </c>
      <c r="AB142" s="7">
        <f t="shared" si="8"/>
        <v>468804.98892709223</v>
      </c>
      <c r="AD142" s="7">
        <f>2205*AB142/area!I40/2.47</f>
        <v>15.463498529534748</v>
      </c>
    </row>
    <row r="143" spans="1:30" x14ac:dyDescent="0.2">
      <c r="A143">
        <f t="shared" si="7"/>
        <v>2002</v>
      </c>
      <c r="B143" s="7">
        <f>SUM(MB!B143,SK!B143,AB!B143)</f>
        <v>51864.21</v>
      </c>
      <c r="C143" s="7">
        <f>SUM(MB!C143,SK!C143,AB!C143)</f>
        <v>3419</v>
      </c>
      <c r="D143" s="7">
        <f>SUM(MB!D143,SK!D143,AB!D143)</f>
        <v>17.884900000000002</v>
      </c>
      <c r="E143" s="7">
        <f>SUM(MB!E143,SK!E143,AB!E143)</f>
        <v>2369.7492499999998</v>
      </c>
      <c r="F143" s="7">
        <f>SUM(MB!F143,SK!F143,AB!F143)</f>
        <v>71186.385850880004</v>
      </c>
      <c r="G143" s="7">
        <f>SUM(MB!G143,SK!G143,AB!G143)</f>
        <v>31.217279999999999</v>
      </c>
      <c r="H143" s="7">
        <f>SUM(MB!H143,SK!H143,AB!H143)</f>
        <v>1211.1122999999998</v>
      </c>
      <c r="I143" s="7">
        <f>SUM(MB!I143,SK!I143,AB!I143)</f>
        <v>48.703719999999997</v>
      </c>
      <c r="J143" s="7">
        <f>SUM(MB!J143,SK!J143,AB!J143)</f>
        <v>2448.1799999999998</v>
      </c>
      <c r="K143" s="7">
        <f>SUM(MB!K143,SK!K143,AB!K143)</f>
        <v>1161.28</v>
      </c>
      <c r="L143" s="7">
        <f>SUM(MB!L143,SK!L143,AB!L143)</f>
        <v>87.732190000000003</v>
      </c>
      <c r="M143" s="7">
        <f>SUM(MB!M143,SK!M143,AB!M143)</f>
        <v>8832.1999999999989</v>
      </c>
      <c r="N143" s="7">
        <f>SUM(MB!N143,SK!N143,AB!N143)</f>
        <v>3387.5511999999999</v>
      </c>
      <c r="O143" s="7">
        <f>SUM(MB!O143,SK!O143,AB!O143)</f>
        <v>357.39</v>
      </c>
      <c r="P143" s="7">
        <f>SUM(MB!P143,SK!P143,AB!P143)</f>
        <v>2925.7131599999998</v>
      </c>
      <c r="Q143" s="7">
        <f>SUM(MB!Q143,SK!Q143,AB!Q143)</f>
        <v>21442.960000000003</v>
      </c>
      <c r="R143" s="7">
        <f>SUM(MB!R143,SK!R143,AB!R143)</f>
        <v>10730.70642</v>
      </c>
      <c r="S143" s="7">
        <f>SUM(MB!S143,SK!S143,AB!S143)</f>
        <v>673.22</v>
      </c>
      <c r="T143" s="7">
        <f>SUM(MB!T143,SK!T143,AB!T143)</f>
        <v>16.222359999999998</v>
      </c>
      <c r="U143" s="7">
        <f>SUM(MB!U143,SK!U143,AB!U143)</f>
        <v>1306.8</v>
      </c>
      <c r="V143" s="7">
        <f>SUM(MB!V143,SK!V143,AB!V143)</f>
        <v>379.17000000000007</v>
      </c>
      <c r="W143" s="7">
        <f>SUM(MB!W143,SK!W143,AB!W143)</f>
        <v>1526.78</v>
      </c>
      <c r="X143" s="7">
        <f>SUM(MB!X143,SK!X143,AB!X143)</f>
        <v>41991.100000000006</v>
      </c>
      <c r="Y143" s="7">
        <f>SUM(MB!Y143,SK!Y143,AB!Y143)</f>
        <v>247</v>
      </c>
      <c r="Z143" s="7">
        <f>SUM(MB!Z143,SK!Z143,AB!Z143)</f>
        <v>136153.04999999999</v>
      </c>
      <c r="AA143" s="7">
        <f>SUM(MB!AA143,SK!AA143,AB!AA143)</f>
        <v>2049.9047619047619</v>
      </c>
      <c r="AB143" s="7">
        <f t="shared" si="8"/>
        <v>365865.22339278477</v>
      </c>
      <c r="AD143" s="7">
        <f>2205*AB143/area!I41/2.47</f>
        <v>13.95807554439104</v>
      </c>
    </row>
    <row r="144" spans="1:30" x14ac:dyDescent="0.2">
      <c r="A144">
        <f t="shared" si="7"/>
        <v>2003</v>
      </c>
      <c r="B144" s="7">
        <f>SUM(MB!B144,SK!B144,AB!B144)</f>
        <v>92071.900000000009</v>
      </c>
      <c r="C144" s="7">
        <f>SUM(MB!C144,SK!C144,AB!C144)</f>
        <v>2935.4</v>
      </c>
      <c r="D144" s="7">
        <f>SUM(MB!D144,SK!D144,AB!D144)</f>
        <v>13.602600000000001</v>
      </c>
      <c r="E144" s="7">
        <f>SUM(MB!E144,SK!E144,AB!E144)</f>
        <v>3132.0742199999995</v>
      </c>
      <c r="F144" s="7">
        <f>SUM(MB!F144,SK!F144,AB!F144)</f>
        <v>106779.57877632001</v>
      </c>
      <c r="G144" s="7">
        <f>SUM(MB!G144,SK!G144,AB!G144)</f>
        <v>41.623040000000003</v>
      </c>
      <c r="H144" s="7">
        <f>SUM(MB!H144,SK!H144,AB!H144)</f>
        <v>566.58263999999997</v>
      </c>
      <c r="I144" s="7">
        <f>SUM(MB!I144,SK!I144,AB!I144)</f>
        <v>44.957279999999997</v>
      </c>
      <c r="J144" s="7">
        <f>SUM(MB!J144,SK!J144,AB!J144)</f>
        <v>3168.27</v>
      </c>
      <c r="K144" s="7">
        <f>SUM(MB!K144,SK!K144,AB!K144)</f>
        <v>1741.76</v>
      </c>
      <c r="L144" s="7">
        <f>SUM(MB!L144,SK!L144,AB!L144)</f>
        <v>80.983560000000011</v>
      </c>
      <c r="M144" s="7">
        <f>SUM(MB!M144,SK!M144,AB!M144)</f>
        <v>9807.2000000000007</v>
      </c>
      <c r="N144" s="7">
        <f>SUM(MB!N144,SK!N144,AB!N144)</f>
        <v>5004.9003399999992</v>
      </c>
      <c r="O144" s="7">
        <f>SUM(MB!O144,SK!O144,AB!O144)</f>
        <v>680.58</v>
      </c>
      <c r="P144" s="7">
        <f>SUM(MB!P144,SK!P144,AB!P144)</f>
        <v>4287.1273199999996</v>
      </c>
      <c r="Q144" s="7">
        <f>SUM(MB!Q144,SK!Q144,AB!Q144)</f>
        <v>25120.480000000003</v>
      </c>
      <c r="R144" s="7">
        <f>SUM(MB!R144,SK!R144,AB!R144)</f>
        <v>16104.02196</v>
      </c>
      <c r="S144" s="7">
        <f>SUM(MB!S144,SK!S144,AB!S144)</f>
        <v>2157.42</v>
      </c>
      <c r="T144" s="7">
        <f>SUM(MB!T144,SK!T144,AB!T144)</f>
        <v>0</v>
      </c>
      <c r="U144" s="7">
        <f>SUM(MB!U144,SK!U144,AB!U144)</f>
        <v>1796.4</v>
      </c>
      <c r="V144" s="7">
        <f>SUM(MB!V144,SK!V144,AB!V144)</f>
        <v>748.44000000000017</v>
      </c>
      <c r="W144" s="7">
        <f>SUM(MB!W144,SK!W144,AB!W144)</f>
        <v>1380.31</v>
      </c>
      <c r="X144" s="7">
        <f>SUM(MB!X144,SK!X144,AB!X144)</f>
        <v>66508.524999999994</v>
      </c>
      <c r="Y144" s="7">
        <f>SUM(MB!Y144,SK!Y144,AB!Y144)</f>
        <v>611.79999999999995</v>
      </c>
      <c r="Z144" s="7">
        <f>SUM(MB!Z144,SK!Z144,AB!Z144)</f>
        <v>195214.55</v>
      </c>
      <c r="AA144" s="7">
        <f>SUM(MB!AA144,SK!AA144,AB!AA144)</f>
        <v>2671.7278911564626</v>
      </c>
      <c r="AB144" s="7">
        <f t="shared" si="8"/>
        <v>542670.21462747641</v>
      </c>
      <c r="AD144" s="7">
        <f>2205*AB144/area!I42/2.47</f>
        <v>17.055329409391497</v>
      </c>
    </row>
    <row r="145" spans="1:30" x14ac:dyDescent="0.2">
      <c r="A145">
        <f t="shared" si="7"/>
        <v>2004</v>
      </c>
      <c r="B145" s="7">
        <f>SUM(MB!B145,SK!B145,AB!B145)</f>
        <v>96174.59</v>
      </c>
      <c r="C145" s="7">
        <f>SUM(MB!C145,SK!C145,AB!C145)</f>
        <v>945.1</v>
      </c>
      <c r="D145" s="7">
        <f>SUM(MB!D145,SK!D145,AB!D145)</f>
        <v>3.7785000000000002</v>
      </c>
      <c r="E145" s="7">
        <f>SUM(MB!E145,SK!E145,AB!E145)</f>
        <v>4011.88535</v>
      </c>
      <c r="F145" s="7">
        <f>SUM(MB!F145,SK!F145,AB!F145)</f>
        <v>120944.15141312001</v>
      </c>
      <c r="G145" s="7">
        <f>SUM(MB!G145,SK!G145,AB!G145)</f>
        <v>32.517999999999994</v>
      </c>
      <c r="H145" s="7">
        <f>SUM(MB!H145,SK!H145,AB!H145)</f>
        <v>429.12767999999994</v>
      </c>
      <c r="I145" s="7">
        <f>SUM(MB!I145,SK!I145,AB!I145)</f>
        <v>73.992190000000008</v>
      </c>
      <c r="J145" s="7">
        <f>SUM(MB!J145,SK!J145,AB!J145)</f>
        <v>164.43</v>
      </c>
      <c r="K145" s="7">
        <f>SUM(MB!K145,SK!K145,AB!K145)</f>
        <v>1632.96</v>
      </c>
      <c r="L145" s="7">
        <f>SUM(MB!L145,SK!L145,AB!L145)</f>
        <v>147.50577000000001</v>
      </c>
      <c r="M145" s="7">
        <f>SUM(MB!M145,SK!M145,AB!M145)</f>
        <v>6719.7000000000007</v>
      </c>
      <c r="N145" s="7">
        <f>SUM(MB!N145,SK!N145,AB!N145)</f>
        <v>9458.2908200000002</v>
      </c>
      <c r="O145" s="7">
        <f>SUM(MB!O145,SK!O145,AB!O145)</f>
        <v>479.65500000000003</v>
      </c>
      <c r="P145" s="7">
        <f>SUM(MB!P145,SK!P145,AB!P145)</f>
        <v>5436.1760399999994</v>
      </c>
      <c r="Q145" s="7">
        <f>SUM(MB!Q145,SK!Q145,AB!Q145)</f>
        <v>26383.280000000002</v>
      </c>
      <c r="R145" s="7">
        <f>SUM(MB!R145,SK!R145,AB!R145)</f>
        <v>25930.375320000003</v>
      </c>
      <c r="S145" s="7">
        <f>SUM(MB!S145,SK!S145,AB!S145)</f>
        <v>2697.7999999999997</v>
      </c>
      <c r="T145" s="7">
        <f>SUM(MB!T145,SK!T145,AB!T145)</f>
        <v>0</v>
      </c>
      <c r="U145" s="7">
        <f>SUM(MB!U145,SK!U145,AB!U145)</f>
        <v>489.6</v>
      </c>
      <c r="V145" s="7">
        <f>SUM(MB!V145,SK!V145,AB!V145)</f>
        <v>818.29000000000008</v>
      </c>
      <c r="W145" s="7">
        <f>SUM(MB!W145,SK!W145,AB!W145)</f>
        <v>506.33999999999992</v>
      </c>
      <c r="X145" s="7">
        <f>SUM(MB!X145,SK!X145,AB!X145)</f>
        <v>91025.375</v>
      </c>
      <c r="Y145" s="7">
        <f>SUM(MB!Y145,SK!Y145,AB!Y145)</f>
        <v>760</v>
      </c>
      <c r="Z145" s="7">
        <f>SUM(MB!Z145,SK!Z145,AB!Z145)</f>
        <v>216983.8</v>
      </c>
      <c r="AA145" s="7">
        <f>SUM(MB!AA145,SK!AA145,AB!AA145)</f>
        <v>2508.5714285714284</v>
      </c>
      <c r="AB145" s="7">
        <f t="shared" si="8"/>
        <v>614757.29251169146</v>
      </c>
      <c r="AD145" s="7">
        <f>2205*AB145/area!I43/2.47</f>
        <v>20.319691399466386</v>
      </c>
    </row>
    <row r="146" spans="1:30" x14ac:dyDescent="0.2">
      <c r="A146">
        <f t="shared" si="7"/>
        <v>2005</v>
      </c>
      <c r="B146" s="7">
        <f>SUM(MB!B146,SK!B146,AB!B146)</f>
        <v>89669.049999999988</v>
      </c>
      <c r="C146" s="7">
        <f>SUM(MB!C146,SK!C146,AB!C146)</f>
        <v>1432.6</v>
      </c>
      <c r="D146" s="7">
        <f>SUM(MB!D146,SK!D146,AB!D146)</f>
        <v>11.587400000000001</v>
      </c>
      <c r="E146" s="7">
        <f>SUM(MB!E146,SK!E146,AB!E146)</f>
        <v>3033.2790399999999</v>
      </c>
      <c r="F146" s="7">
        <f>SUM(MB!F146,SK!F146,AB!F146)</f>
        <v>150035.57329216</v>
      </c>
      <c r="G146" s="7">
        <f>SUM(MB!G146,SK!G146,AB!G146)</f>
        <v>0</v>
      </c>
      <c r="H146" s="7">
        <f>SUM(MB!H146,SK!H146,AB!H146)</f>
        <v>870.82745999999986</v>
      </c>
      <c r="I146" s="7">
        <f>SUM(MB!I146,SK!I146,AB!I146)</f>
        <v>83.358289999999997</v>
      </c>
      <c r="J146" s="7">
        <f>SUM(MB!J146,SK!J146,AB!J146)</f>
        <v>1235.43</v>
      </c>
      <c r="K146" s="7">
        <f>SUM(MB!K146,SK!K146,AB!K146)</f>
        <v>1596.6399999999999</v>
      </c>
      <c r="L146" s="7">
        <f>SUM(MB!L146,SK!L146,AB!L146)</f>
        <v>94.480819999999994</v>
      </c>
      <c r="M146" s="7">
        <f>SUM(MB!M146,SK!M146,AB!M146)</f>
        <v>12877.8</v>
      </c>
      <c r="N146" s="7">
        <f>SUM(MB!N146,SK!N146,AB!N146)</f>
        <v>12024.77397</v>
      </c>
      <c r="O146" s="7">
        <f>SUM(MB!O146,SK!O146,AB!O146)</f>
        <v>491.625</v>
      </c>
      <c r="P146" s="7">
        <f>SUM(MB!P146,SK!P146,AB!P146)</f>
        <v>3485.0685599999997</v>
      </c>
      <c r="Q146" s="7">
        <f>SUM(MB!Q146,SK!Q146,AB!Q146)</f>
        <v>24791.360000000004</v>
      </c>
      <c r="R146" s="7">
        <f>SUM(MB!R146,SK!R146,AB!R146)</f>
        <v>25041.946920000002</v>
      </c>
      <c r="S146" s="7">
        <f>SUM(MB!S146,SK!S146,AB!S146)</f>
        <v>2241.06</v>
      </c>
      <c r="T146" s="7">
        <f>SUM(MB!T146,SK!T146,AB!T146)</f>
        <v>0</v>
      </c>
      <c r="U146" s="7">
        <f>SUM(MB!U146,SK!U146,AB!U146)</f>
        <v>669.6</v>
      </c>
      <c r="V146" s="7">
        <f>SUM(MB!V146,SK!V146,AB!V146)</f>
        <v>668.58</v>
      </c>
      <c r="W146" s="7">
        <f>SUM(MB!W146,SK!W146,AB!W146)</f>
        <v>818.68000000000006</v>
      </c>
      <c r="X146" s="7">
        <f>SUM(MB!X146,SK!X146,AB!X146)</f>
        <v>103413.17499999999</v>
      </c>
      <c r="Y146" s="7">
        <f>SUM(MB!Y146,SK!Y146,AB!Y146)</f>
        <v>410.4</v>
      </c>
      <c r="Z146" s="7">
        <f>SUM(MB!Z146,SK!Z146,AB!Z146)</f>
        <v>225256.40000000002</v>
      </c>
      <c r="AA146" s="7">
        <f>SUM(MB!AA146,SK!AA146,AB!AA146)</f>
        <v>1989.9319727891157</v>
      </c>
      <c r="AB146" s="7">
        <f t="shared" si="8"/>
        <v>662243.22772494913</v>
      </c>
      <c r="AD146" s="7">
        <f>2205*AB146/area!I44/2.47</f>
        <v>21.783395089458971</v>
      </c>
    </row>
    <row r="147" spans="1:30" x14ac:dyDescent="0.2">
      <c r="A147">
        <f t="shared" si="7"/>
        <v>2006</v>
      </c>
      <c r="B147" s="7">
        <f>SUM(MB!B147,SK!B147,AB!B147)</f>
        <v>73342.12</v>
      </c>
      <c r="C147" s="7">
        <f>SUM(MB!C147,SK!C147,AB!C147)</f>
        <v>2783.3</v>
      </c>
      <c r="D147" s="7">
        <f>SUM(MB!D147,SK!D147,AB!D147)</f>
        <v>18.640600000000003</v>
      </c>
      <c r="E147" s="7">
        <f>SUM(MB!E147,SK!E147,AB!E147)</f>
        <v>1776.9781699999999</v>
      </c>
      <c r="F147" s="7">
        <f>SUM(MB!F147,SK!F147,AB!F147)</f>
        <v>143280.77765824</v>
      </c>
      <c r="G147" s="7">
        <f>SUM(MB!G147,SK!G147,AB!G147)</f>
        <v>0</v>
      </c>
      <c r="H147" s="7">
        <f>SUM(MB!H147,SK!H147,AB!H147)</f>
        <v>1367.84448</v>
      </c>
      <c r="I147" s="7">
        <f>SUM(MB!I147,SK!I147,AB!I147)</f>
        <v>0</v>
      </c>
      <c r="J147" s="7">
        <f>SUM(MB!J147,SK!J147,AB!J147)</f>
        <v>2454.48</v>
      </c>
      <c r="K147" s="7">
        <f>SUM(MB!K147,SK!K147,AB!K147)</f>
        <v>3171.52</v>
      </c>
      <c r="L147" s="7">
        <f>SUM(MB!L147,SK!L147,AB!L147)</f>
        <v>137.86487</v>
      </c>
      <c r="M147" s="7">
        <f>SUM(MB!M147,SK!M147,AB!M147)</f>
        <v>12854.4</v>
      </c>
      <c r="N147" s="7">
        <f>SUM(MB!N147,SK!N147,AB!N147)</f>
        <v>7155.1691200000005</v>
      </c>
      <c r="O147" s="7">
        <f>SUM(MB!O147,SK!O147,AB!O147)</f>
        <v>912.28500000000008</v>
      </c>
      <c r="P147" s="7">
        <f>SUM(MB!P147,SK!P147,AB!P147)</f>
        <v>2051.6018399999998</v>
      </c>
      <c r="Q147" s="7">
        <f>SUM(MB!Q147,SK!Q147,AB!Q147)</f>
        <v>29928.800000000003</v>
      </c>
      <c r="R147" s="7">
        <f>SUM(MB!R147,SK!R147,AB!R147)</f>
        <v>21101.012640000001</v>
      </c>
      <c r="S147" s="7">
        <f>SUM(MB!S147,SK!S147,AB!S147)</f>
        <v>2728.9599999999996</v>
      </c>
      <c r="T147" s="7">
        <f>SUM(MB!T147,SK!T147,AB!T147)</f>
        <v>0</v>
      </c>
      <c r="U147" s="7">
        <f>SUM(MB!U147,SK!U147,AB!U147)</f>
        <v>3027.6</v>
      </c>
      <c r="V147" s="7">
        <f>SUM(MB!V147,SK!V147,AB!V147)</f>
        <v>957.99000000000012</v>
      </c>
      <c r="W147" s="7">
        <f>SUM(MB!W147,SK!W147,AB!W147)</f>
        <v>1525.81</v>
      </c>
      <c r="X147" s="7">
        <f>SUM(MB!X147,SK!X147,AB!X147)</f>
        <v>98458.4</v>
      </c>
      <c r="Y147" s="7">
        <f>SUM(MB!Y147,SK!Y147,AB!Y147)</f>
        <v>255.55</v>
      </c>
      <c r="Z147" s="7">
        <f>SUM(MB!Z147,SK!Z147,AB!Z147)</f>
        <v>212820.90000000002</v>
      </c>
      <c r="AA147" s="7">
        <f>SUM(MB!AA147,SK!AA147,AB!AA147)</f>
        <v>2316.7346938775509</v>
      </c>
      <c r="AB147" s="7">
        <f t="shared" si="8"/>
        <v>624428.73907211761</v>
      </c>
      <c r="AD147" s="7">
        <f>2205*AB147/area!I45/2.47</f>
        <v>20.49972573292013</v>
      </c>
    </row>
    <row r="148" spans="1:30" x14ac:dyDescent="0.2">
      <c r="A148">
        <f t="shared" si="7"/>
        <v>2007</v>
      </c>
      <c r="B148" s="7">
        <f>SUM(MB!B148,SK!B148,AB!B148)</f>
        <v>84355.390000000014</v>
      </c>
      <c r="C148" s="7">
        <f>SUM(MB!C148,SK!C148,AB!C148)</f>
        <v>2034.5</v>
      </c>
      <c r="D148" s="7">
        <f>SUM(MB!D148,SK!D148,AB!D148)</f>
        <v>11.587400000000001</v>
      </c>
      <c r="E148" s="7">
        <f>SUM(MB!E148,SK!E148,AB!E148)</f>
        <v>2169.48875</v>
      </c>
      <c r="F148" s="7">
        <f>SUM(MB!F148,SK!F148,AB!F148)</f>
        <v>152250.33914368</v>
      </c>
      <c r="G148" s="7">
        <f>SUM(MB!G148,SK!G148,AB!G148)</f>
        <v>0</v>
      </c>
      <c r="H148" s="7">
        <f>SUM(MB!H148,SK!H148,AB!H148)</f>
        <v>1884.1387199999999</v>
      </c>
      <c r="I148" s="7">
        <f>SUM(MB!I148,SK!I148,AB!I148)</f>
        <v>0</v>
      </c>
      <c r="J148" s="7">
        <f>SUM(MB!J148,SK!J148,AB!J148)</f>
        <v>3253.32</v>
      </c>
      <c r="K148" s="7">
        <f>SUM(MB!K148,SK!K148,AB!K148)</f>
        <v>2917.6000000000004</v>
      </c>
      <c r="L148" s="7">
        <f>SUM(MB!L148,SK!L148,AB!L148)</f>
        <v>74.234930000000006</v>
      </c>
      <c r="M148" s="7">
        <f>SUM(MB!M148,SK!M148,AB!M148)</f>
        <v>8235.5</v>
      </c>
      <c r="N148" s="7">
        <f>SUM(MB!N148,SK!N148,AB!N148)</f>
        <v>7579.64581</v>
      </c>
      <c r="O148" s="7">
        <f>SUM(MB!O148,SK!O148,AB!O148)</f>
        <v>314.64000000000004</v>
      </c>
      <c r="P148" s="7">
        <f>SUM(MB!P148,SK!P148,AB!P148)</f>
        <v>2366.3577599999999</v>
      </c>
      <c r="Q148" s="7">
        <f>SUM(MB!Q148,SK!Q148,AB!Q148)</f>
        <v>36518.240000000005</v>
      </c>
      <c r="R148" s="7">
        <f>SUM(MB!R148,SK!R148,AB!R148)</f>
        <v>24597.73272</v>
      </c>
      <c r="S148" s="7">
        <f>SUM(MB!S148,SK!S148,AB!S148)</f>
        <v>1712.1599999999999</v>
      </c>
      <c r="T148" s="7">
        <f>SUM(MB!T148,SK!T148,AB!T148)</f>
        <v>0</v>
      </c>
      <c r="U148" s="7">
        <f>SUM(MB!U148,SK!U148,AB!U148)</f>
        <v>2433.6</v>
      </c>
      <c r="V148" s="7">
        <f>SUM(MB!V148,SK!V148,AB!V148)</f>
        <v>838.20000000000016</v>
      </c>
      <c r="W148" s="7">
        <f>SUM(MB!W148,SK!W148,AB!W148)</f>
        <v>1200.8599999999999</v>
      </c>
      <c r="X148" s="7">
        <f>SUM(MB!X148,SK!X148,AB!X148)</f>
        <v>102552.4</v>
      </c>
      <c r="Y148" s="7">
        <f>SUM(MB!Y148,SK!Y148,AB!Y148)</f>
        <v>539.59999999999991</v>
      </c>
      <c r="Z148" s="7">
        <f>SUM(MB!Z148,SK!Z148,AB!Z148)</f>
        <v>174631.85</v>
      </c>
      <c r="AA148" s="7">
        <f>SUM(MB!AA148,SK!AA148,AB!AA148)</f>
        <v>2431.2925170068024</v>
      </c>
      <c r="AB148" s="7">
        <f t="shared" si="8"/>
        <v>614902.67775068665</v>
      </c>
      <c r="AD148" s="7">
        <f>2205*AB148/area!I46/2.47</f>
        <v>19.374125715786729</v>
      </c>
    </row>
    <row r="149" spans="1:30" x14ac:dyDescent="0.2">
      <c r="A149">
        <f t="shared" si="7"/>
        <v>2008</v>
      </c>
      <c r="B149" s="7">
        <f>SUM(MB!B149,SK!B149,AB!B149)</f>
        <v>92651.24</v>
      </c>
      <c r="C149" s="7">
        <f>SUM(MB!C149,SK!C149,AB!C149)</f>
        <v>1648.4</v>
      </c>
      <c r="D149" s="7">
        <f>SUM(MB!D149,SK!D149,AB!D149)</f>
        <v>0</v>
      </c>
      <c r="E149" s="7">
        <f>SUM(MB!E149,SK!E149,AB!E149)</f>
        <v>2603.3864999999996</v>
      </c>
      <c r="F149" s="7">
        <f>SUM(MB!F149,SK!F149,AB!F149)</f>
        <v>200629.28084607999</v>
      </c>
      <c r="G149" s="7">
        <f>SUM(MB!G149,SK!G149,AB!G149)</f>
        <v>0</v>
      </c>
      <c r="H149" s="7">
        <f>SUM(MB!H149,SK!H149,AB!H149)</f>
        <v>561.55379999999991</v>
      </c>
      <c r="I149" s="7">
        <f>SUM(MB!I149,SK!I149,AB!I149)</f>
        <v>0</v>
      </c>
      <c r="J149" s="7">
        <f>SUM(MB!J149,SK!J149,AB!J149)</f>
        <v>3208.59</v>
      </c>
      <c r="K149" s="7">
        <f>SUM(MB!K149,SK!K149,AB!K149)</f>
        <v>2844.96</v>
      </c>
      <c r="L149" s="7">
        <f>SUM(MB!L149,SK!L149,AB!L149)</f>
        <v>0</v>
      </c>
      <c r="M149" s="7">
        <f>SUM(MB!M149,SK!M149,AB!M149)</f>
        <v>11194.3</v>
      </c>
      <c r="N149" s="7">
        <f>SUM(MB!N149,SK!N149,AB!N149)</f>
        <v>10774.065279999999</v>
      </c>
      <c r="O149" s="7">
        <f>SUM(MB!O149,SK!O149,AB!O149)</f>
        <v>400.1400000000001</v>
      </c>
      <c r="P149" s="7">
        <f>SUM(MB!P149,SK!P149,AB!P149)</f>
        <v>3054.6493199999995</v>
      </c>
      <c r="Q149" s="7">
        <f>SUM(MB!Q149,SK!Q149,AB!Q149)</f>
        <v>34540</v>
      </c>
      <c r="R149" s="7">
        <f>SUM(MB!R149,SK!R149,AB!R149)</f>
        <v>29875.500300000003</v>
      </c>
      <c r="S149" s="7">
        <f>SUM(MB!S149,SK!S149,AB!S149)</f>
        <v>2062.2999999999997</v>
      </c>
      <c r="T149" s="7">
        <f>SUM(MB!T149,SK!T149,AB!T149)</f>
        <v>0</v>
      </c>
      <c r="U149" s="7">
        <f>SUM(MB!U149,SK!U149,AB!U149)</f>
        <v>2906.4</v>
      </c>
      <c r="V149" s="7">
        <f>SUM(MB!V149,SK!V149,AB!V149)</f>
        <v>379.17000000000007</v>
      </c>
      <c r="W149" s="7">
        <f>SUM(MB!W149,SK!W149,AB!W149)</f>
        <v>1024.32</v>
      </c>
      <c r="X149" s="7">
        <f>SUM(MB!X149,SK!X149,AB!X149)</f>
        <v>93476.6</v>
      </c>
      <c r="Y149" s="7">
        <f>SUM(MB!Y149,SK!Y149,AB!Y149)</f>
        <v>360.05</v>
      </c>
      <c r="Z149" s="7">
        <f>SUM(MB!Z149,SK!Z149,AB!Z149)</f>
        <v>240914.30000000002</v>
      </c>
      <c r="AA149" s="7">
        <f>SUM(MB!AA149,SK!AA149,AB!AA149)</f>
        <v>2327.3469387755099</v>
      </c>
      <c r="AB149" s="7">
        <f t="shared" si="8"/>
        <v>737436.55298485549</v>
      </c>
      <c r="AD149" s="7">
        <f>2205*AB149/area!I47/2.47</f>
        <v>22.808425115239192</v>
      </c>
    </row>
    <row r="150" spans="1:30" x14ac:dyDescent="0.2">
      <c r="A150">
        <f t="shared" si="7"/>
        <v>2009</v>
      </c>
      <c r="B150" s="7">
        <f>SUM(MB!B150,SK!B150,AB!B150)</f>
        <v>73694.87000000001</v>
      </c>
      <c r="C150" s="7">
        <f>SUM(MB!C150,SK!C150,AB!C150)</f>
        <v>1816.1</v>
      </c>
      <c r="D150" s="7">
        <f>SUM(MB!D150,SK!D150,AB!D150)</f>
        <v>0</v>
      </c>
      <c r="E150" s="7">
        <f>SUM(MB!E150,SK!E150,AB!E150)</f>
        <v>2635.4281799999999</v>
      </c>
      <c r="F150" s="7">
        <f>SUM(MB!F150,SK!F150,AB!F150)</f>
        <v>204661.66003199999</v>
      </c>
      <c r="G150" s="7">
        <f>SUM(MB!G150,SK!G150,AB!G150)</f>
        <v>0</v>
      </c>
      <c r="H150" s="7">
        <f>SUM(MB!H150,SK!H150,AB!H150)</f>
        <v>632.79570000000001</v>
      </c>
      <c r="I150" s="7">
        <f>SUM(MB!I150,SK!I150,AB!I150)</f>
        <v>0</v>
      </c>
      <c r="J150" s="7">
        <f>SUM(MB!J150,SK!J150,AB!J150)</f>
        <v>2560.3199999999997</v>
      </c>
      <c r="K150" s="7">
        <f>SUM(MB!K150,SK!K150,AB!K150)</f>
        <v>3839.04</v>
      </c>
      <c r="L150" s="7">
        <f>SUM(MB!L150,SK!L150,AB!L150)</f>
        <v>0</v>
      </c>
      <c r="M150" s="7">
        <f>SUM(MB!M150,SK!M150,AB!M150)</f>
        <v>11893.7</v>
      </c>
      <c r="N150" s="7">
        <f>SUM(MB!N150,SK!N150,AB!N150)</f>
        <v>15803.752579999998</v>
      </c>
      <c r="O150" s="7">
        <f>SUM(MB!O150,SK!O150,AB!O150)</f>
        <v>328.32000000000005</v>
      </c>
      <c r="P150" s="7">
        <f>SUM(MB!P150,SK!P150,AB!P150)</f>
        <v>3949.6179599999996</v>
      </c>
      <c r="Q150" s="7">
        <f>SUM(MB!Q150,SK!Q150,AB!Q150)</f>
        <v>22392.480000000003</v>
      </c>
      <c r="R150" s="7">
        <f>SUM(MB!R150,SK!R150,AB!R150)</f>
        <v>28324.103160000002</v>
      </c>
      <c r="S150" s="7">
        <f>SUM(MB!S150,SK!S150,AB!S150)</f>
        <v>1991.7799999999997</v>
      </c>
      <c r="T150" s="7">
        <f>SUM(MB!T150,SK!T150,AB!T150)</f>
        <v>0</v>
      </c>
      <c r="U150" s="7">
        <f>SUM(MB!U150,SK!U150,AB!U150)</f>
        <v>3853.2</v>
      </c>
      <c r="V150" s="7">
        <f>SUM(MB!V150,SK!V150,AB!V150)</f>
        <v>723.47000000000014</v>
      </c>
      <c r="W150" s="7">
        <f>SUM(MB!W150,SK!W150,AB!W150)</f>
        <v>988.42999999999984</v>
      </c>
      <c r="X150" s="7">
        <f>SUM(MB!X150,SK!X150,AB!X150)</f>
        <v>67290.524999999994</v>
      </c>
      <c r="Y150" s="7">
        <f>SUM(MB!Y150,SK!Y150,AB!Y150)</f>
        <v>285</v>
      </c>
      <c r="Z150" s="7">
        <f>SUM(MB!Z150,SK!Z150,AB!Z150)</f>
        <v>233501.44999999998</v>
      </c>
      <c r="AA150" s="7">
        <f>SUM(MB!AA150,SK!AA150,AB!AA150)</f>
        <v>2178.1224489795914</v>
      </c>
      <c r="AB150" s="7">
        <f t="shared" si="8"/>
        <v>683344.16506097955</v>
      </c>
      <c r="AD150" s="7">
        <f>2205*AB150/area!I48/2.47</f>
        <v>22.149790209712847</v>
      </c>
    </row>
    <row r="151" spans="1:30" x14ac:dyDescent="0.2">
      <c r="A151">
        <v>2010</v>
      </c>
      <c r="B151" s="7">
        <f>SUM(MB!B151,SK!B151,AB!B151)</f>
        <v>57719.03</v>
      </c>
      <c r="C151" s="7">
        <f>SUM(MB!C151,SK!C151,AB!C151)</f>
        <v>1402.7</v>
      </c>
      <c r="D151" s="7">
        <f>SUM(MB!D151,SK!D151,AB!D151)</f>
        <v>0</v>
      </c>
      <c r="E151" s="7">
        <f>SUM(MB!E151,SK!E151,AB!E151)</f>
        <v>2049.3324499999999</v>
      </c>
      <c r="F151" s="7">
        <f>SUM(MB!F151,SK!F151,AB!F151)</f>
        <v>202554.18941696</v>
      </c>
      <c r="G151" s="7">
        <f>SUM(MB!G151,SK!G151,AB!G151)</f>
        <v>0</v>
      </c>
      <c r="H151" s="7">
        <f>SUM(MB!H151,SK!H151,AB!H151)</f>
        <v>1075.3336199999999</v>
      </c>
      <c r="I151" s="7">
        <f>SUM(MB!I151,SK!I151,AB!I151)</f>
        <v>0</v>
      </c>
      <c r="J151" s="7">
        <f>SUM(MB!J151,SK!J151,AB!J151)</f>
        <v>3024.63</v>
      </c>
      <c r="K151" s="7">
        <f>SUM(MB!K151,SK!K151,AB!K151)</f>
        <v>2264.48</v>
      </c>
      <c r="L151" s="7">
        <f>SUM(MB!L151,SK!L151,AB!L151)</f>
        <v>0</v>
      </c>
      <c r="M151" s="7">
        <f>SUM(MB!M151,SK!M151,AB!M151)</f>
        <v>5440.5</v>
      </c>
      <c r="N151" s="7">
        <f>SUM(MB!N151,SK!N151,AB!N151)</f>
        <v>20705.373920000002</v>
      </c>
      <c r="O151" s="7">
        <f>SUM(MB!O151,SK!O151,AB!O151)</f>
        <v>317.20500000000004</v>
      </c>
      <c r="P151" s="7">
        <f>SUM(MB!P151,SK!P151,AB!P151)</f>
        <v>3450.9383999999995</v>
      </c>
      <c r="Q151" s="7">
        <f>SUM(MB!Q151,SK!Q151,AB!Q151)</f>
        <v>17914.160000000003</v>
      </c>
      <c r="R151" s="7">
        <f>SUM(MB!R151,SK!R151,AB!R151)</f>
        <v>25296.741480000004</v>
      </c>
      <c r="S151" s="7">
        <f>SUM(MB!S151,SK!S151,AB!S151)</f>
        <v>1613.7599999999998</v>
      </c>
      <c r="T151" s="7">
        <f>SUM(MB!T151,SK!T151,AB!T151)</f>
        <v>0</v>
      </c>
      <c r="U151" s="7">
        <f>SUM(MB!U151,SK!U151,AB!U151)</f>
        <v>5224.8</v>
      </c>
      <c r="V151" s="7">
        <f>SUM(MB!V151,SK!V151,AB!V151)</f>
        <v>558.79999999999995</v>
      </c>
      <c r="W151" s="7">
        <f>SUM(MB!W151,SK!W151,AB!W151)</f>
        <v>655.72</v>
      </c>
      <c r="X151" s="7">
        <f>SUM(MB!X151,SK!X151,AB!X151)</f>
        <v>102317.8</v>
      </c>
      <c r="Y151" s="7">
        <f>SUM(MB!Y151,SK!Y151,AB!Y151)</f>
        <v>627</v>
      </c>
      <c r="Z151" s="7">
        <f>SUM(MB!Z151,SK!Z151,AB!Z151)</f>
        <v>199675.75</v>
      </c>
      <c r="AA151" s="7">
        <f>SUM(MB!AA151,SK!AA151,AB!AA151)</f>
        <v>1902.312925170068</v>
      </c>
      <c r="AB151" s="7">
        <f t="shared" si="8"/>
        <v>655790.55721212993</v>
      </c>
      <c r="AD151" s="7">
        <f>2205*AB151/area!I49/2.47</f>
        <v>22.58180478156455</v>
      </c>
    </row>
    <row r="152" spans="1:30" x14ac:dyDescent="0.2">
      <c r="A152">
        <v>2011</v>
      </c>
      <c r="B152" s="7">
        <f>SUM(MB!B152,SK!B152,AB!B152)</f>
        <v>61152.740000000005</v>
      </c>
      <c r="C152" s="7">
        <f>SUM(MB!C152,SK!C152,AB!C152)</f>
        <v>1108.9000000000001</v>
      </c>
      <c r="D152" s="7">
        <f>SUM(MB!D152,SK!D152,AB!D152)</f>
        <v>0</v>
      </c>
      <c r="E152" s="7">
        <f>SUM(MB!E152,SK!E152,AB!E152)</f>
        <v>1716.90002</v>
      </c>
      <c r="F152" s="7">
        <f>SUM(MB!F152,SK!F152,AB!F152)</f>
        <v>231283.69005055999</v>
      </c>
      <c r="G152" s="7">
        <f>SUM(MB!G152,SK!G152,AB!G152)</f>
        <v>0</v>
      </c>
      <c r="H152" s="7">
        <f>SUM(MB!H152,SK!H152,AB!H152)</f>
        <v>717.44783999999993</v>
      </c>
      <c r="I152" s="7">
        <f>SUM(MB!I152,SK!I152,AB!I152)</f>
        <v>0</v>
      </c>
      <c r="J152" s="7">
        <f>SUM(MB!J152,SK!J152,AB!J152)</f>
        <v>2832.48</v>
      </c>
      <c r="K152" s="7">
        <f>SUM(MB!K152,SK!K152,AB!K152)</f>
        <v>3033.6000000000004</v>
      </c>
      <c r="L152" s="7">
        <f>SUM(MB!L152,SK!L152,AB!L152)</f>
        <v>0</v>
      </c>
      <c r="M152" s="7">
        <f>SUM(MB!M152,SK!M152,AB!M152)</f>
        <v>5185.7000000000007</v>
      </c>
      <c r="N152" s="7">
        <f>SUM(MB!N152,SK!N152,AB!N152)</f>
        <v>16250.950649999999</v>
      </c>
      <c r="O152" s="7">
        <f>SUM(MB!O152,SK!O152,AB!O152)</f>
        <v>680.58</v>
      </c>
      <c r="P152" s="7">
        <f>SUM(MB!P152,SK!P152,AB!P152)</f>
        <v>2464.9559999999997</v>
      </c>
      <c r="Q152" s="7">
        <f>SUM(MB!Q152,SK!Q152,AB!Q152)</f>
        <v>24224.640000000003</v>
      </c>
      <c r="R152" s="7">
        <f>SUM(MB!R152,SK!R152,AB!R152)</f>
        <v>20970.2628</v>
      </c>
      <c r="S152" s="7">
        <f>SUM(MB!S152,SK!S152,AB!S152)</f>
        <v>1723.6399999999996</v>
      </c>
      <c r="T152" s="7">
        <f>SUM(MB!T152,SK!T152,AB!T152)</f>
        <v>0</v>
      </c>
      <c r="U152" s="7">
        <f>SUM(MB!U152,SK!U152,AB!U152)</f>
        <v>4964.3999999999996</v>
      </c>
      <c r="V152" s="7">
        <f>SUM(MB!V152,SK!V152,AB!V152)</f>
        <v>773.41000000000008</v>
      </c>
      <c r="W152" s="7">
        <f>SUM(MB!W152,SK!W152,AB!W152)</f>
        <v>192.06</v>
      </c>
      <c r="X152" s="7">
        <f>SUM(MB!X152,SK!X152,AB!X152)</f>
        <v>95198.15</v>
      </c>
      <c r="Y152" s="7">
        <f>SUM(MB!Y152,SK!Y152,AB!Y152)</f>
        <v>302.10000000000002</v>
      </c>
      <c r="Z152" s="7">
        <f>SUM(MB!Z152,SK!Z152,AB!Z152)</f>
        <v>214645.85</v>
      </c>
      <c r="AA152" s="7">
        <f>SUM(MB!AA152,SK!AA152,AB!AA152)</f>
        <v>1953.3605442176872</v>
      </c>
      <c r="AB152" s="7">
        <f t="shared" si="8"/>
        <v>691375.81790477759</v>
      </c>
      <c r="AD152" s="7">
        <f>2205*AB152/area!I50/2.47</f>
        <v>23.789937347578139</v>
      </c>
    </row>
    <row r="153" spans="1:30" x14ac:dyDescent="0.2">
      <c r="A153">
        <v>2012</v>
      </c>
      <c r="B153" s="7">
        <f>SUM(MB!B153,SK!B153,AB!B153)</f>
        <v>61693.899999999994</v>
      </c>
      <c r="C153" s="7">
        <f>SUM(MB!C153,SK!C153,AB!C153)</f>
        <v>2034.5</v>
      </c>
      <c r="D153" s="7">
        <f>SUM(MB!D153,SK!D153,AB!D153)</f>
        <v>0</v>
      </c>
      <c r="E153" s="7">
        <f>SUM(MB!E153,SK!E153,AB!E153)</f>
        <v>1998.59979</v>
      </c>
      <c r="F153" s="7">
        <f>SUM(MB!F153,SK!F153,AB!F153)</f>
        <v>219133.70558527997</v>
      </c>
      <c r="G153" s="7">
        <f>SUM(MB!G153,SK!G153,AB!G153)</f>
        <v>0</v>
      </c>
      <c r="H153" s="7">
        <f>SUM(MB!H153,SK!H153,AB!H153)</f>
        <v>1352.7579599999997</v>
      </c>
      <c r="I153" s="7">
        <f>SUM(MB!I153,SK!I153,AB!I153)</f>
        <v>0</v>
      </c>
      <c r="J153" s="7">
        <f>SUM(MB!J153,SK!J153,AB!J153)</f>
        <v>5361.3</v>
      </c>
      <c r="K153" s="7">
        <f>SUM(MB!K153,SK!K153,AB!K153)</f>
        <v>3186.08</v>
      </c>
      <c r="L153" s="7">
        <f>SUM(MB!L153,SK!L153,AB!L153)</f>
        <v>0</v>
      </c>
      <c r="M153" s="7">
        <f>SUM(MB!M153,SK!M153,AB!M153)</f>
        <v>6355.7</v>
      </c>
      <c r="N153" s="7">
        <f>SUM(MB!N153,SK!N153,AB!N153)</f>
        <v>15883.277410000001</v>
      </c>
      <c r="O153" s="7">
        <f>SUM(MB!O153,SK!O153,AB!O153)</f>
        <v>104.31000000000002</v>
      </c>
      <c r="P153" s="7">
        <f>SUM(MB!P153,SK!P153,AB!P153)</f>
        <v>2248.7983199999999</v>
      </c>
      <c r="Q153" s="7">
        <f>SUM(MB!Q153,SK!Q153,AB!Q153)</f>
        <v>21524.800000000003</v>
      </c>
      <c r="R153" s="7">
        <f>SUM(MB!R153,SK!R153,AB!R153)</f>
        <v>28000.581120000003</v>
      </c>
      <c r="S153" s="7">
        <f>SUM(MB!S153,SK!S153,AB!S153)</f>
        <v>2520.6800000000003</v>
      </c>
      <c r="T153" s="7">
        <f>SUM(MB!T153,SK!T153,AB!T153)</f>
        <v>0</v>
      </c>
      <c r="U153" s="7">
        <f>SUM(MB!U153,SK!U153,AB!U153)</f>
        <v>9242.4</v>
      </c>
      <c r="V153" s="7">
        <f>SUM(MB!V153,SK!V153,AB!V153)</f>
        <v>658.57</v>
      </c>
      <c r="W153" s="7">
        <f>SUM(MB!W153,SK!W153,AB!W153)</f>
        <v>842.92999999999984</v>
      </c>
      <c r="X153" s="7">
        <f>SUM(MB!X153,SK!X153,AB!X153)</f>
        <v>88834.049999999988</v>
      </c>
      <c r="Y153" s="7">
        <f>SUM(MB!Y153,SK!Y153,AB!Y153)</f>
        <v>338.2</v>
      </c>
      <c r="Z153" s="7">
        <f>SUM(MB!Z153,SK!Z153,AB!Z153)</f>
        <v>237681.45</v>
      </c>
      <c r="AA153" s="7">
        <f>SUM(MB!AA153,SK!AA153,AB!AA153)</f>
        <v>2235.8095238095239</v>
      </c>
      <c r="AB153" s="7">
        <f t="shared" si="8"/>
        <v>711232.39970908943</v>
      </c>
      <c r="AD153" s="7">
        <f>2205*AB153/area!I51/2.47</f>
        <v>21.657178328884683</v>
      </c>
    </row>
    <row r="154" spans="1:30" x14ac:dyDescent="0.2">
      <c r="A154">
        <v>2013</v>
      </c>
      <c r="B154" s="7">
        <f>SUM(MB!B154,SK!B154,AB!B154)</f>
        <v>80198.750000000015</v>
      </c>
      <c r="C154" s="7">
        <f>SUM(MB!C154,SK!C154,AB!C154)</f>
        <v>1597.6999999999998</v>
      </c>
      <c r="D154" s="7">
        <f>SUM(MB!D154,SK!D154,AB!D154)</f>
        <v>0</v>
      </c>
      <c r="E154" s="7">
        <f>SUM(MB!E154,SK!E154,AB!E154)</f>
        <v>1748.9416999999999</v>
      </c>
      <c r="F154" s="7">
        <f>SUM(MB!F154,SK!F154,AB!F154)</f>
        <v>284854.44006143999</v>
      </c>
      <c r="G154" s="7">
        <f>SUM(MB!G154,SK!G154,AB!G154)</f>
        <v>0</v>
      </c>
      <c r="H154" s="7">
        <f>SUM(MB!H154,SK!H154,AB!H154)</f>
        <v>1419.80916</v>
      </c>
      <c r="I154" s="7">
        <f>SUM(MB!I154,SK!I154,AB!I154)</f>
        <v>0</v>
      </c>
      <c r="J154" s="7">
        <f>SUM(MB!J154,SK!J154,AB!J154)</f>
        <v>8097.39</v>
      </c>
      <c r="K154" s="7">
        <f>SUM(MB!K154,SK!K154,AB!K154)</f>
        <v>4782.72</v>
      </c>
      <c r="L154" s="7">
        <f>SUM(MB!L154,SK!L154,AB!L154)</f>
        <v>0</v>
      </c>
      <c r="M154" s="7">
        <f>SUM(MB!M154,SK!M154,AB!M154)</f>
        <v>9259.9000000000015</v>
      </c>
      <c r="N154" s="7">
        <f>SUM(MB!N154,SK!N154,AB!N154)</f>
        <v>19421.615949999999</v>
      </c>
      <c r="O154" s="7">
        <f>SUM(MB!O154,SK!O154,AB!O154)</f>
        <v>113.71500000000002</v>
      </c>
      <c r="P154" s="7">
        <f>SUM(MB!P154,SK!P154,AB!P154)</f>
        <v>2929.5053999999996</v>
      </c>
      <c r="Q154" s="7">
        <f>SUM(MB!Q154,SK!Q154,AB!Q154)</f>
        <v>30983.920000000002</v>
      </c>
      <c r="R154" s="7">
        <f>SUM(MB!R154,SK!R154,AB!R154)</f>
        <v>32262.523020000004</v>
      </c>
      <c r="S154" s="7">
        <f>SUM(MB!S154,SK!S154,AB!S154)</f>
        <v>1463.7</v>
      </c>
      <c r="T154" s="7">
        <f>SUM(MB!T154,SK!T154,AB!T154)</f>
        <v>0</v>
      </c>
      <c r="U154" s="7">
        <f>SUM(MB!U154,SK!U154,AB!U154)</f>
        <v>14239.199999999999</v>
      </c>
      <c r="V154" s="7">
        <f>SUM(MB!V154,SK!V154,AB!V154)</f>
        <v>658.57</v>
      </c>
      <c r="W154" s="7">
        <f>SUM(MB!W154,SK!W154,AB!W154)</f>
        <v>503.42999999999995</v>
      </c>
      <c r="X154" s="7">
        <f>SUM(MB!X154,SK!X154,AB!X154)</f>
        <v>87712.225000000006</v>
      </c>
      <c r="Y154" s="7">
        <f>SUM(MB!Y154,SK!Y154,AB!Y154)</f>
        <v>281.20000000000005</v>
      </c>
      <c r="Z154" s="7">
        <f>SUM(MB!Z154,SK!Z154,AB!Z154)</f>
        <v>330220.95</v>
      </c>
      <c r="AA154" s="7">
        <f>SUM(MB!AA154,SK!AA154,AB!AA154)</f>
        <v>2262.1496598639451</v>
      </c>
      <c r="AB154" s="7">
        <f t="shared" si="8"/>
        <v>915012.35495130392</v>
      </c>
      <c r="AD154" s="7">
        <f>2205*AB154/area!I52/2.47</f>
        <v>27.912010013779359</v>
      </c>
    </row>
    <row r="155" spans="1:30" x14ac:dyDescent="0.2">
      <c r="B155" s="7"/>
      <c r="C155" s="7"/>
      <c r="D155" s="7"/>
      <c r="E155" s="7"/>
      <c r="F155" s="7"/>
      <c r="G155" s="7"/>
      <c r="H155" s="7"/>
      <c r="I155" s="7"/>
      <c r="J155" s="7"/>
      <c r="K155" s="7"/>
      <c r="L155" s="7"/>
      <c r="M155" s="7"/>
      <c r="N155" s="7"/>
      <c r="O155" s="7"/>
      <c r="P155" s="7"/>
      <c r="Q155" s="7"/>
    </row>
    <row r="156" spans="1:30" x14ac:dyDescent="0.2">
      <c r="B156" s="7"/>
      <c r="C156" s="7"/>
      <c r="D156" s="7"/>
      <c r="E156" s="7"/>
      <c r="F156" s="7"/>
      <c r="G156" s="7"/>
      <c r="H156" s="7"/>
      <c r="I156" s="7"/>
      <c r="J156" s="7"/>
      <c r="K156" s="7"/>
      <c r="L156" s="7"/>
      <c r="M156" s="7"/>
      <c r="N156" s="7"/>
      <c r="O156" s="7"/>
      <c r="P156" s="7"/>
      <c r="Q156" s="7"/>
    </row>
    <row r="157" spans="1:30" x14ac:dyDescent="0.2">
      <c r="B157" s="7"/>
      <c r="C157" s="7"/>
      <c r="D157" s="7"/>
      <c r="E157" s="7"/>
      <c r="F157" s="7"/>
      <c r="G157" s="7"/>
      <c r="H157" s="7"/>
      <c r="I157" s="7"/>
      <c r="J157" s="7"/>
      <c r="K157" s="7"/>
      <c r="L157" s="7"/>
      <c r="M157" s="7"/>
      <c r="N157" s="7"/>
      <c r="O157" s="7"/>
      <c r="P157" s="7"/>
      <c r="Q157" s="7"/>
    </row>
    <row r="158" spans="1:30" ht="25.5" x14ac:dyDescent="0.35">
      <c r="A158" s="9" t="s">
        <v>97</v>
      </c>
    </row>
    <row r="159" spans="1:30" x14ac:dyDescent="0.2">
      <c r="A159" s="15" t="s">
        <v>20</v>
      </c>
      <c r="B159" s="16">
        <f>Coefficients!C16</f>
        <v>6.7</v>
      </c>
      <c r="C159" s="16">
        <f>Coefficients!D16</f>
        <v>15</v>
      </c>
      <c r="D159" s="16">
        <f>Coefficients!E16</f>
        <v>9.9600000000000009</v>
      </c>
      <c r="E159" s="16">
        <f>Coefficients!F16</f>
        <v>4.3559999999999999</v>
      </c>
      <c r="F159" s="16">
        <f>Coefficients!G16</f>
        <v>7.919999999999999</v>
      </c>
      <c r="G159" s="16">
        <f>Coefficients!H16</f>
        <v>16.212</v>
      </c>
      <c r="H159" s="16">
        <f>Coefficients!I16</f>
        <v>10.5</v>
      </c>
      <c r="I159" s="16">
        <f>Coefficients!J16</f>
        <v>15.203999999999999</v>
      </c>
      <c r="J159" s="16">
        <f>Coefficients!K16</f>
        <v>4.5</v>
      </c>
      <c r="K159" s="16">
        <f>Coefficients!L16</f>
        <v>3.7</v>
      </c>
      <c r="L159" s="16">
        <f>Coefficients!M16</f>
        <v>12.743999999999998</v>
      </c>
      <c r="M159" s="16">
        <f>Coefficients!N16</f>
        <v>11</v>
      </c>
      <c r="N159" s="16">
        <f>Coefficients!O16</f>
        <v>11.46</v>
      </c>
      <c r="O159" s="16">
        <f>Coefficients!P16</f>
        <v>6.3000000000000007</v>
      </c>
      <c r="P159" s="16">
        <f>Coefficients!Q16</f>
        <v>8.8559999999999999</v>
      </c>
      <c r="Q159" s="16">
        <f>Coefficients!R16</f>
        <v>5.9</v>
      </c>
      <c r="R159" s="16">
        <f>Coefficients!S16</f>
        <v>11.772</v>
      </c>
      <c r="S159" s="16">
        <f>Coefficients!T16</f>
        <v>5.5</v>
      </c>
      <c r="T159" s="16">
        <f>Coefficients!U16</f>
        <v>8.2439999999999998</v>
      </c>
      <c r="U159" s="16">
        <f>Coefficients!V16</f>
        <v>20</v>
      </c>
      <c r="V159" s="16">
        <f>Coefficients!W16</f>
        <v>3.7</v>
      </c>
      <c r="W159" s="16">
        <f>Coefficients!X16</f>
        <v>9</v>
      </c>
      <c r="X159" s="16">
        <f>Coefficients!Y16</f>
        <v>23</v>
      </c>
      <c r="Y159" s="16">
        <f>Coefficients!Z16</f>
        <v>5.5</v>
      </c>
      <c r="Z159" s="16">
        <f>Coefficients!AA16</f>
        <v>5.5</v>
      </c>
      <c r="AA159" s="16"/>
    </row>
    <row r="161" spans="1:30" x14ac:dyDescent="0.2">
      <c r="A161" t="s">
        <v>19</v>
      </c>
      <c r="B161" t="str">
        <f>B109</f>
        <v>Barley</v>
      </c>
      <c r="C161" t="str">
        <f t="shared" ref="C161:Z161" si="9">C109</f>
        <v>Beans, dry</v>
      </c>
      <c r="D161" t="str">
        <f t="shared" si="9"/>
        <v>Buckwheat</v>
      </c>
      <c r="E161" t="str">
        <f t="shared" si="9"/>
        <v>Canary seed</v>
      </c>
      <c r="F161" t="str">
        <f t="shared" si="9"/>
        <v>Canola</v>
      </c>
      <c r="G161" t="str">
        <f t="shared" si="9"/>
        <v>Caraway seed</v>
      </c>
      <c r="H161" t="str">
        <f t="shared" si="9"/>
        <v>Chick peas</v>
      </c>
      <c r="I161" t="str">
        <f t="shared" si="9"/>
        <v>Coriander</v>
      </c>
      <c r="J161" t="str">
        <f t="shared" si="9"/>
        <v>Corn for grain</v>
      </c>
      <c r="K161" t="str">
        <f t="shared" si="9"/>
        <v>Corn, fodder</v>
      </c>
      <c r="L161" t="str">
        <f t="shared" si="9"/>
        <v>Fababeans</v>
      </c>
      <c r="M161" t="str">
        <f t="shared" si="9"/>
        <v>Flaxseed</v>
      </c>
      <c r="N161" t="str">
        <f t="shared" si="9"/>
        <v>Lentils</v>
      </c>
      <c r="O161" t="str">
        <f t="shared" si="9"/>
        <v>Mixed grains</v>
      </c>
      <c r="P161" t="str">
        <f t="shared" si="9"/>
        <v>Mustard seed</v>
      </c>
      <c r="Q161" t="str">
        <f t="shared" si="9"/>
        <v>Oats</v>
      </c>
      <c r="R161" t="str">
        <f t="shared" si="9"/>
        <v>Peas, dry</v>
      </c>
      <c r="S161" t="str">
        <f t="shared" si="9"/>
        <v>Rye, all</v>
      </c>
      <c r="T161" t="str">
        <f t="shared" si="9"/>
        <v>Safflower</v>
      </c>
      <c r="U161" t="str">
        <f t="shared" si="9"/>
        <v>Soybeans</v>
      </c>
      <c r="V161" t="str">
        <f t="shared" si="9"/>
        <v>Sugar beets</v>
      </c>
      <c r="W161" t="str">
        <f t="shared" si="9"/>
        <v>Sunflower seed</v>
      </c>
      <c r="X161" t="str">
        <f t="shared" si="9"/>
        <v>Tame hay</v>
      </c>
      <c r="Y161" t="str">
        <f t="shared" si="9"/>
        <v>Triticale</v>
      </c>
      <c r="Z161" t="str">
        <f t="shared" si="9"/>
        <v>Wheat, all</v>
      </c>
    </row>
    <row r="162" spans="1:30" x14ac:dyDescent="0.2">
      <c r="A162">
        <f t="shared" ref="A162:A202" si="10">A8</f>
        <v>1969</v>
      </c>
      <c r="B162" s="7">
        <f>SUM(MB!B162,SK!B162,AB!B162)</f>
        <v>50611.8</v>
      </c>
      <c r="C162" s="7">
        <f>SUM(MB!C162,SK!C162,AB!C162)</f>
        <v>0</v>
      </c>
      <c r="D162" s="7">
        <f>SUM(MB!D162,SK!D162,AB!D162)</f>
        <v>210.654</v>
      </c>
      <c r="E162" s="7">
        <f>SUM(MB!E162,SK!E162,AB!E162)</f>
        <v>0</v>
      </c>
      <c r="F162" s="7">
        <f>SUM(MB!F162,SK!F162,AB!F162)</f>
        <v>6000.1919999999991</v>
      </c>
      <c r="G162" s="7">
        <f>SUM(MB!G162,SK!G162,AB!G162)</f>
        <v>0</v>
      </c>
      <c r="H162" s="7">
        <f>SUM(MB!H162,SK!H162,AB!H162)</f>
        <v>0</v>
      </c>
      <c r="I162" s="7">
        <f>SUM(MB!I162,SK!I162,AB!I162)</f>
        <v>0</v>
      </c>
      <c r="J162" s="7">
        <f>SUM(MB!J162,SK!J162,AB!J162)</f>
        <v>11.25</v>
      </c>
      <c r="K162" s="7">
        <f>SUM(MB!K162,SK!K162,AB!K162)</f>
        <v>592</v>
      </c>
      <c r="L162" s="7">
        <f>SUM(MB!L162,SK!L162,AB!L162)</f>
        <v>0</v>
      </c>
      <c r="M162" s="7">
        <f>SUM(MB!M162,SK!M162,AB!M162)</f>
        <v>7767.1</v>
      </c>
      <c r="N162" s="7">
        <f>SUM(MB!N162,SK!N162,AB!N162)</f>
        <v>0</v>
      </c>
      <c r="O162" s="7">
        <f>SUM(MB!O162,SK!O162,AB!O162)</f>
        <v>3690.5400000000009</v>
      </c>
      <c r="P162" s="7">
        <f>SUM(MB!P162,SK!P162,AB!P162)</f>
        <v>1036.152</v>
      </c>
      <c r="Q162" s="7">
        <f>SUM(MB!Q162,SK!Q162,AB!Q162)</f>
        <v>24384.7</v>
      </c>
      <c r="R162" s="7">
        <f>SUM(MB!R162,SK!R162,AB!R162)</f>
        <v>367.875</v>
      </c>
      <c r="S162" s="7">
        <f>SUM(MB!S162,SK!S162,AB!S162)</f>
        <v>1877.7</v>
      </c>
      <c r="T162" s="7">
        <f>SUM(MB!T162,SK!T162,AB!T162)</f>
        <v>0</v>
      </c>
      <c r="U162" s="7">
        <f>SUM(MB!U162,SK!U162,AB!U162)</f>
        <v>0</v>
      </c>
      <c r="V162" s="7">
        <f>SUM(MB!V162,SK!V162,AB!V162)</f>
        <v>3087.2799999999997</v>
      </c>
      <c r="W162" s="7">
        <f>SUM(MB!W162,SK!W162,AB!W162)</f>
        <v>138.6</v>
      </c>
      <c r="X162" s="7">
        <f>SUM(MB!X162,SK!X162,AB!X162)</f>
        <v>157964</v>
      </c>
      <c r="Y162" s="7">
        <f>SUM(MB!Y162,SK!Y162,AB!Y162)</f>
        <v>0</v>
      </c>
      <c r="Z162" s="7">
        <f>SUM(MB!Z162,SK!Z162,AB!Z162)</f>
        <v>97597.5</v>
      </c>
      <c r="AA162" s="7">
        <f>SUM(MB!AA162,SK!AA162,AB!AA162)</f>
        <v>2213.2199546485258</v>
      </c>
      <c r="AB162" s="7">
        <f>SUM(B162:AA162)</f>
        <v>357550.56295464851</v>
      </c>
      <c r="AD162" s="7">
        <f>2205*AB162/area!I8/2.47</f>
        <v>15.731639291716014</v>
      </c>
    </row>
    <row r="163" spans="1:30" x14ac:dyDescent="0.2">
      <c r="A163">
        <f t="shared" si="10"/>
        <v>1970</v>
      </c>
      <c r="B163" s="7">
        <f>SUM(MB!B163,SK!B163,AB!B163)</f>
        <v>55723.9</v>
      </c>
      <c r="C163" s="7">
        <f>SUM(MB!C163,SK!C163,AB!C163)</f>
        <v>0</v>
      </c>
      <c r="D163" s="7">
        <f>SUM(MB!D163,SK!D163,AB!D163)</f>
        <v>474.096</v>
      </c>
      <c r="E163" s="7">
        <f>SUM(MB!E163,SK!E163,AB!E163)</f>
        <v>0</v>
      </c>
      <c r="F163" s="7">
        <f>SUM(MB!F163,SK!F163,AB!F163)</f>
        <v>12968.207999999999</v>
      </c>
      <c r="G163" s="7">
        <f>SUM(MB!G163,SK!G163,AB!G163)</f>
        <v>0</v>
      </c>
      <c r="H163" s="7">
        <f>SUM(MB!H163,SK!H163,AB!H163)</f>
        <v>0</v>
      </c>
      <c r="I163" s="7">
        <f>SUM(MB!I163,SK!I163,AB!I163)</f>
        <v>0</v>
      </c>
      <c r="J163" s="7">
        <f>SUM(MB!J163,SK!J163,AB!J163)</f>
        <v>16.2</v>
      </c>
      <c r="K163" s="7">
        <f>SUM(MB!K163,SK!K163,AB!K163)</f>
        <v>444</v>
      </c>
      <c r="L163" s="7">
        <f>SUM(MB!L163,SK!L163,AB!L163)</f>
        <v>0</v>
      </c>
      <c r="M163" s="7">
        <f>SUM(MB!M163,SK!M163,AB!M163)</f>
        <v>13356.2</v>
      </c>
      <c r="N163" s="7">
        <f>SUM(MB!N163,SK!N163,AB!N163)</f>
        <v>0</v>
      </c>
      <c r="O163" s="7">
        <f>SUM(MB!O163,SK!O163,AB!O163)</f>
        <v>4847.8500000000004</v>
      </c>
      <c r="P163" s="7">
        <f>SUM(MB!P163,SK!P163,AB!P163)</f>
        <v>754.5311999999999</v>
      </c>
      <c r="Q163" s="7">
        <f>SUM(MB!Q163,SK!Q163,AB!Q163)</f>
        <v>25198.9</v>
      </c>
      <c r="R163" s="7">
        <f>SUM(MB!R163,SK!R163,AB!R163)</f>
        <v>485.00639999999999</v>
      </c>
      <c r="S163" s="7">
        <f>SUM(MB!S163,SK!S163,AB!S163)</f>
        <v>2378.1999999999998</v>
      </c>
      <c r="T163" s="7">
        <f>SUM(MB!T163,SK!T163,AB!T163)</f>
        <v>0</v>
      </c>
      <c r="U163" s="7">
        <f>SUM(MB!U163,SK!U163,AB!U163)</f>
        <v>0</v>
      </c>
      <c r="V163" s="7">
        <f>SUM(MB!V163,SK!V163,AB!V163)</f>
        <v>2482.7000000000003</v>
      </c>
      <c r="W163" s="7">
        <f>SUM(MB!W163,SK!W163,AB!W163)</f>
        <v>226.35</v>
      </c>
      <c r="X163" s="7">
        <f>SUM(MB!X163,SK!X163,AB!X163)</f>
        <v>234324</v>
      </c>
      <c r="Y163" s="7">
        <f>SUM(MB!Y163,SK!Y163,AB!Y163)</f>
        <v>0</v>
      </c>
      <c r="Z163" s="7">
        <f>SUM(MB!Z163,SK!Z163,AB!Z163)</f>
        <v>46772</v>
      </c>
      <c r="AA163" s="7">
        <f>SUM(MB!AA163,SK!AA163,AB!AA163)</f>
        <v>2569.1609977324265</v>
      </c>
      <c r="AB163" s="7">
        <f t="shared" ref="AB163:AB206" si="11">SUM(B163:AA163)</f>
        <v>403021.3025977324</v>
      </c>
      <c r="AD163" s="7">
        <f>2205*AB163/area!I9/2.47</f>
        <v>21.007256534695831</v>
      </c>
    </row>
    <row r="164" spans="1:30" x14ac:dyDescent="0.2">
      <c r="A164">
        <f t="shared" si="10"/>
        <v>1971</v>
      </c>
      <c r="B164" s="7">
        <f>SUM(MB!B164,SK!B164,AB!B164)</f>
        <v>83153.700000000012</v>
      </c>
      <c r="C164" s="7">
        <f>SUM(MB!C164,SK!C164,AB!C164)</f>
        <v>0</v>
      </c>
      <c r="D164" s="7">
        <f>SUM(MB!D164,SK!D164,AB!D164)</f>
        <v>418.8180000000001</v>
      </c>
      <c r="E164" s="7">
        <f>SUM(MB!E164,SK!E164,AB!E164)</f>
        <v>0</v>
      </c>
      <c r="F164" s="7">
        <f>SUM(MB!F164,SK!F164,AB!F164)</f>
        <v>17064.431999999997</v>
      </c>
      <c r="G164" s="7">
        <f>SUM(MB!G164,SK!G164,AB!G164)</f>
        <v>0</v>
      </c>
      <c r="H164" s="7">
        <f>SUM(MB!H164,SK!H164,AB!H164)</f>
        <v>0</v>
      </c>
      <c r="I164" s="7">
        <f>SUM(MB!I164,SK!I164,AB!I164)</f>
        <v>0</v>
      </c>
      <c r="J164" s="7">
        <f>SUM(MB!J164,SK!J164,AB!J164)</f>
        <v>50.4</v>
      </c>
      <c r="K164" s="7">
        <f>SUM(MB!K164,SK!K164,AB!K164)</f>
        <v>262.7</v>
      </c>
      <c r="L164" s="7">
        <f>SUM(MB!L164,SK!L164,AB!L164)</f>
        <v>0</v>
      </c>
      <c r="M164" s="7">
        <f>SUM(MB!M164,SK!M164,AB!M164)</f>
        <v>6231.5</v>
      </c>
      <c r="N164" s="7">
        <f>SUM(MB!N164,SK!N164,AB!N164)</f>
        <v>0</v>
      </c>
      <c r="O164" s="7">
        <f>SUM(MB!O164,SK!O164,AB!O164)</f>
        <v>5234.0400000000009</v>
      </c>
      <c r="P164" s="7">
        <f>SUM(MB!P164,SK!P164,AB!P164)</f>
        <v>745.67520000000002</v>
      </c>
      <c r="Q164" s="7">
        <f>SUM(MB!Q164,SK!Q164,AB!Q164)</f>
        <v>26207.8</v>
      </c>
      <c r="R164" s="7">
        <f>SUM(MB!R164,SK!R164,AB!R164)</f>
        <v>576.82799999999997</v>
      </c>
      <c r="S164" s="7">
        <f>SUM(MB!S164,SK!S164,AB!S164)</f>
        <v>2866.6</v>
      </c>
      <c r="T164" s="7">
        <f>SUM(MB!T164,SK!T164,AB!T164)</f>
        <v>0</v>
      </c>
      <c r="U164" s="7">
        <f>SUM(MB!U164,SK!U164,AB!U164)</f>
        <v>0</v>
      </c>
      <c r="V164" s="7">
        <f>SUM(MB!V164,SK!V164,AB!V164)</f>
        <v>3515.37</v>
      </c>
      <c r="W164" s="7">
        <f>SUM(MB!W164,SK!W164,AB!W164)</f>
        <v>690.3</v>
      </c>
      <c r="X164" s="7">
        <f>SUM(MB!X164,SK!X164,AB!X164)</f>
        <v>199272</v>
      </c>
      <c r="Y164" s="7">
        <f>SUM(MB!Y164,SK!Y164,AB!Y164)</f>
        <v>0</v>
      </c>
      <c r="Z164" s="7">
        <f>SUM(MB!Z164,SK!Z164,AB!Z164)</f>
        <v>76340</v>
      </c>
      <c r="AA164" s="7">
        <f>SUM(MB!AA164,SK!AA164,AB!AA164)</f>
        <v>2102.721088435374</v>
      </c>
      <c r="AB164" s="7">
        <f t="shared" si="11"/>
        <v>424732.88428843534</v>
      </c>
      <c r="AD164" s="7">
        <f>2205*AB164/area!I10/2.47</f>
        <v>17.726301554747227</v>
      </c>
    </row>
    <row r="165" spans="1:30" x14ac:dyDescent="0.2">
      <c r="A165">
        <f t="shared" si="10"/>
        <v>1972</v>
      </c>
      <c r="B165" s="7">
        <f>SUM(MB!B165,SK!B165,AB!B165)</f>
        <v>71777.100000000006</v>
      </c>
      <c r="C165" s="7">
        <f>SUM(MB!C165,SK!C165,AB!C165)</f>
        <v>0</v>
      </c>
      <c r="D165" s="7">
        <f>SUM(MB!D165,SK!D165,AB!D165)</f>
        <v>263.44200000000001</v>
      </c>
      <c r="E165" s="7">
        <f>SUM(MB!E165,SK!E165,AB!E165)</f>
        <v>0</v>
      </c>
      <c r="F165" s="7">
        <f>SUM(MB!F165,SK!F165,AB!F165)</f>
        <v>10292.831999999999</v>
      </c>
      <c r="G165" s="7">
        <f>SUM(MB!G165,SK!G165,AB!G165)</f>
        <v>0</v>
      </c>
      <c r="H165" s="7">
        <f>SUM(MB!H165,SK!H165,AB!H165)</f>
        <v>0</v>
      </c>
      <c r="I165" s="7">
        <f>SUM(MB!I165,SK!I165,AB!I165)</f>
        <v>0</v>
      </c>
      <c r="J165" s="7">
        <f>SUM(MB!J165,SK!J165,AB!J165)</f>
        <v>80.099999999999994</v>
      </c>
      <c r="K165" s="7">
        <f>SUM(MB!K165,SK!K165,AB!K165)</f>
        <v>536.5</v>
      </c>
      <c r="L165" s="7">
        <f>SUM(MB!L165,SK!L165,AB!L165)</f>
        <v>0</v>
      </c>
      <c r="M165" s="7">
        <f>SUM(MB!M165,SK!M165,AB!M165)</f>
        <v>4918.1000000000004</v>
      </c>
      <c r="N165" s="7">
        <f>SUM(MB!N165,SK!N165,AB!N165)</f>
        <v>0</v>
      </c>
      <c r="O165" s="7">
        <f>SUM(MB!O165,SK!O165,AB!O165)</f>
        <v>5593.77</v>
      </c>
      <c r="P165" s="7">
        <f>SUM(MB!P165,SK!P165,AB!P165)</f>
        <v>609.29280000000006</v>
      </c>
      <c r="Q165" s="7">
        <f>SUM(MB!Q165,SK!Q165,AB!Q165)</f>
        <v>21653</v>
      </c>
      <c r="R165" s="7">
        <f>SUM(MB!R165,SK!R165,AB!R165)</f>
        <v>480.29760000000005</v>
      </c>
      <c r="S165" s="7">
        <f>SUM(MB!S165,SK!S165,AB!S165)</f>
        <v>1665.95</v>
      </c>
      <c r="T165" s="7">
        <f>SUM(MB!T165,SK!T165,AB!T165)</f>
        <v>0</v>
      </c>
      <c r="U165" s="7">
        <f>SUM(MB!U165,SK!U165,AB!U165)</f>
        <v>0</v>
      </c>
      <c r="V165" s="7">
        <f>SUM(MB!V165,SK!V165,AB!V165)</f>
        <v>3316.31</v>
      </c>
      <c r="W165" s="7">
        <f>SUM(MB!W165,SK!W165,AB!W165)</f>
        <v>693.45</v>
      </c>
      <c r="X165" s="7">
        <f>SUM(MB!X165,SK!X165,AB!X165)</f>
        <v>208656</v>
      </c>
      <c r="Y165" s="7">
        <f>SUM(MB!Y165,SK!Y165,AB!Y165)</f>
        <v>0</v>
      </c>
      <c r="Z165" s="7">
        <f>SUM(MB!Z165,SK!Z165,AB!Z165)</f>
        <v>76785.5</v>
      </c>
      <c r="AA165" s="7">
        <f>SUM(MB!AA165,SK!AA165,AB!AA165)</f>
        <v>1764.7392290249434</v>
      </c>
      <c r="AB165" s="7">
        <f t="shared" si="11"/>
        <v>409086.38362902496</v>
      </c>
      <c r="AD165" s="7">
        <f>2205*AB165/area!I11/2.47</f>
        <v>17.946724112268971</v>
      </c>
    </row>
    <row r="166" spans="1:30" x14ac:dyDescent="0.2">
      <c r="A166">
        <f t="shared" si="10"/>
        <v>1973</v>
      </c>
      <c r="B166" s="7">
        <f>SUM(MB!B166,SK!B166,AB!B166)</f>
        <v>64768.899999999994</v>
      </c>
      <c r="C166" s="7">
        <f>SUM(MB!C166,SK!C166,AB!C166)</f>
        <v>0</v>
      </c>
      <c r="D166" s="7">
        <f>SUM(MB!D166,SK!D166,AB!D166)</f>
        <v>206.17200000000003</v>
      </c>
      <c r="E166" s="7">
        <f>SUM(MB!E166,SK!E166,AB!E166)</f>
        <v>0</v>
      </c>
      <c r="F166" s="7">
        <f>SUM(MB!F166,SK!F166,AB!F166)</f>
        <v>9555.4799999999977</v>
      </c>
      <c r="G166" s="7">
        <f>SUM(MB!G166,SK!G166,AB!G166)</f>
        <v>0</v>
      </c>
      <c r="H166" s="7">
        <f>SUM(MB!H166,SK!H166,AB!H166)</f>
        <v>0</v>
      </c>
      <c r="I166" s="7">
        <f>SUM(MB!I166,SK!I166,AB!I166)</f>
        <v>0</v>
      </c>
      <c r="J166" s="7">
        <f>SUM(MB!J166,SK!J166,AB!J166)</f>
        <v>100.8</v>
      </c>
      <c r="K166" s="7">
        <f>SUM(MB!K166,SK!K166,AB!K166)</f>
        <v>555</v>
      </c>
      <c r="L166" s="7">
        <f>SUM(MB!L166,SK!L166,AB!L166)</f>
        <v>0</v>
      </c>
      <c r="M166" s="7">
        <f>SUM(MB!M166,SK!M166,AB!M166)</f>
        <v>5420.8</v>
      </c>
      <c r="N166" s="7">
        <f>SUM(MB!N166,SK!N166,AB!N166)</f>
        <v>0</v>
      </c>
      <c r="O166" s="7">
        <f>SUM(MB!O166,SK!O166,AB!O166)</f>
        <v>5155.920000000001</v>
      </c>
      <c r="P166" s="7">
        <f>SUM(MB!P166,SK!P166,AB!P166)</f>
        <v>1052.0927999999999</v>
      </c>
      <c r="Q166" s="7">
        <f>SUM(MB!Q166,SK!Q166,AB!Q166)</f>
        <v>24844.899999999998</v>
      </c>
      <c r="R166" s="7">
        <f>SUM(MB!R166,SK!R166,AB!R166)</f>
        <v>490.89240000000007</v>
      </c>
      <c r="S166" s="7">
        <f>SUM(MB!S166,SK!S166,AB!S166)</f>
        <v>1795.1999999999998</v>
      </c>
      <c r="T166" s="7">
        <f>SUM(MB!T166,SK!T166,AB!T166)</f>
        <v>0</v>
      </c>
      <c r="U166" s="7">
        <f>SUM(MB!U166,SK!U166,AB!U166)</f>
        <v>0</v>
      </c>
      <c r="V166" s="7">
        <f>SUM(MB!V166,SK!V166,AB!V166)</f>
        <v>2979.6099999999997</v>
      </c>
      <c r="W166" s="7">
        <f>SUM(MB!W166,SK!W166,AB!W166)</f>
        <v>371.25000000000006</v>
      </c>
      <c r="X166" s="7">
        <f>SUM(MB!X166,SK!X166,AB!X166)</f>
        <v>225354</v>
      </c>
      <c r="Y166" s="7">
        <f>SUM(MB!Y166,SK!Y166,AB!Y166)</f>
        <v>0</v>
      </c>
      <c r="Z166" s="7">
        <f>SUM(MB!Z166,SK!Z166,AB!Z166)</f>
        <v>85910</v>
      </c>
      <c r="AA166" s="7">
        <f>SUM(MB!AA166,SK!AA166,AB!AA166)</f>
        <v>2364.6258503401359</v>
      </c>
      <c r="AB166" s="7">
        <f t="shared" si="11"/>
        <v>430925.64305034012</v>
      </c>
      <c r="AD166" s="7">
        <f>2205*AB166/area!I12/2.47</f>
        <v>17.97389124601408</v>
      </c>
    </row>
    <row r="167" spans="1:30" x14ac:dyDescent="0.2">
      <c r="A167">
        <f t="shared" si="10"/>
        <v>1974</v>
      </c>
      <c r="B167" s="7">
        <f>SUM(MB!B167,SK!B167,AB!B167)</f>
        <v>55288.399999999994</v>
      </c>
      <c r="C167" s="7">
        <f>SUM(MB!C167,SK!C167,AB!C167)</f>
        <v>0</v>
      </c>
      <c r="D167" s="7">
        <f>SUM(MB!D167,SK!D167,AB!D167)</f>
        <v>151.88999999999999</v>
      </c>
      <c r="E167" s="7">
        <f>SUM(MB!E167,SK!E167,AB!E167)</f>
        <v>0</v>
      </c>
      <c r="F167" s="7">
        <f>SUM(MB!F167,SK!F167,AB!F167)</f>
        <v>9053.351999999999</v>
      </c>
      <c r="G167" s="7">
        <f>SUM(MB!G167,SK!G167,AB!G167)</f>
        <v>0</v>
      </c>
      <c r="H167" s="7">
        <f>SUM(MB!H167,SK!H167,AB!H167)</f>
        <v>0</v>
      </c>
      <c r="I167" s="7">
        <f>SUM(MB!I167,SK!I167,AB!I167)</f>
        <v>0</v>
      </c>
      <c r="J167" s="7">
        <f>SUM(MB!J167,SK!J167,AB!J167)</f>
        <v>21.6</v>
      </c>
      <c r="K167" s="7">
        <f>SUM(MB!K167,SK!K167,AB!K167)</f>
        <v>706.7</v>
      </c>
      <c r="L167" s="7">
        <f>SUM(MB!L167,SK!L167,AB!L167)</f>
        <v>0</v>
      </c>
      <c r="M167" s="7">
        <f>SUM(MB!M167,SK!M167,AB!M167)</f>
        <v>3855.5</v>
      </c>
      <c r="N167" s="7">
        <f>SUM(MB!N167,SK!N167,AB!N167)</f>
        <v>0</v>
      </c>
      <c r="O167" s="7">
        <f>SUM(MB!O167,SK!O167,AB!O167)</f>
        <v>3471.9300000000003</v>
      </c>
      <c r="P167" s="7">
        <f>SUM(MB!P167,SK!P167,AB!P167)</f>
        <v>1044.1224</v>
      </c>
      <c r="Q167" s="7">
        <f>SUM(MB!Q167,SK!Q167,AB!Q167)</f>
        <v>18018.599999999999</v>
      </c>
      <c r="R167" s="7">
        <f>SUM(MB!R167,SK!R167,AB!R167)</f>
        <v>519.14519999999993</v>
      </c>
      <c r="S167" s="7">
        <f>SUM(MB!S167,SK!S167,AB!S167)</f>
        <v>2469.5</v>
      </c>
      <c r="T167" s="7">
        <f>SUM(MB!T167,SK!T167,AB!T167)</f>
        <v>0</v>
      </c>
      <c r="U167" s="7">
        <f>SUM(MB!U167,SK!U167,AB!U167)</f>
        <v>0</v>
      </c>
      <c r="V167" s="7">
        <f>SUM(MB!V167,SK!V167,AB!V167)</f>
        <v>2505.64</v>
      </c>
      <c r="W167" s="7">
        <f>SUM(MB!W167,SK!W167,AB!W167)</f>
        <v>74.7</v>
      </c>
      <c r="X167" s="7">
        <f>SUM(MB!X167,SK!X167,AB!X167)</f>
        <v>244122</v>
      </c>
      <c r="Y167" s="7">
        <f>SUM(MB!Y167,SK!Y167,AB!Y167)</f>
        <v>0</v>
      </c>
      <c r="Z167" s="7">
        <f>SUM(MB!Z167,SK!Z167,AB!Z167)</f>
        <v>69597</v>
      </c>
      <c r="AA167" s="7">
        <f>SUM(MB!AA167,SK!AA167,AB!AA167)</f>
        <v>2314.7392290249431</v>
      </c>
      <c r="AB167" s="7">
        <f t="shared" si="11"/>
        <v>413214.81882902491</v>
      </c>
      <c r="AD167" s="7">
        <f>2205*AB167/area!I13/2.47</f>
        <v>17.912648771305268</v>
      </c>
    </row>
    <row r="168" spans="1:30" x14ac:dyDescent="0.2">
      <c r="A168">
        <f t="shared" si="10"/>
        <v>1975</v>
      </c>
      <c r="B168" s="7">
        <f>SUM(MB!B168,SK!B168,AB!B168)</f>
        <v>59656.800000000003</v>
      </c>
      <c r="C168" s="7">
        <f>SUM(MB!C168,SK!C168,AB!C168)</f>
        <v>0</v>
      </c>
      <c r="D168" s="7">
        <f>SUM(MB!D168,SK!D168,AB!D168)</f>
        <v>93.126000000000019</v>
      </c>
      <c r="E168" s="7">
        <f>SUM(MB!E168,SK!E168,AB!E168)</f>
        <v>0</v>
      </c>
      <c r="F168" s="7">
        <f>SUM(MB!F168,SK!F168,AB!F168)</f>
        <v>14369.255999999998</v>
      </c>
      <c r="G168" s="7">
        <f>SUM(MB!G168,SK!G168,AB!G168)</f>
        <v>0</v>
      </c>
      <c r="H168" s="7">
        <f>SUM(MB!H168,SK!H168,AB!H168)</f>
        <v>0</v>
      </c>
      <c r="I168" s="7">
        <f>SUM(MB!I168,SK!I168,AB!I168)</f>
        <v>0</v>
      </c>
      <c r="J168" s="7">
        <f>SUM(MB!J168,SK!J168,AB!J168)</f>
        <v>85.95</v>
      </c>
      <c r="K168" s="7">
        <f>SUM(MB!K168,SK!K168,AB!K168)</f>
        <v>973.1</v>
      </c>
      <c r="L168" s="7">
        <f>SUM(MB!L168,SK!L168,AB!L168)</f>
        <v>0</v>
      </c>
      <c r="M168" s="7">
        <f>SUM(MB!M168,SK!M168,AB!M168)</f>
        <v>4890.6000000000004</v>
      </c>
      <c r="N168" s="7">
        <f>SUM(MB!N168,SK!N168,AB!N168)</f>
        <v>0</v>
      </c>
      <c r="O168" s="7">
        <f>SUM(MB!O168,SK!O168,AB!O168)</f>
        <v>4294.7100000000009</v>
      </c>
      <c r="P168" s="7">
        <f>SUM(MB!P168,SK!P168,AB!P168)</f>
        <v>444.57119999999998</v>
      </c>
      <c r="Q168" s="7">
        <f>SUM(MB!Q168,SK!Q168,AB!Q168)</f>
        <v>20927.3</v>
      </c>
      <c r="R168" s="7">
        <f>SUM(MB!R168,SK!R168,AB!R168)</f>
        <v>563.87879999999996</v>
      </c>
      <c r="S168" s="7">
        <f>SUM(MB!S168,SK!S168,AB!S168)</f>
        <v>2654.3</v>
      </c>
      <c r="T168" s="7">
        <f>SUM(MB!T168,SK!T168,AB!T168)</f>
        <v>0</v>
      </c>
      <c r="U168" s="7">
        <f>SUM(MB!U168,SK!U168,AB!U168)</f>
        <v>0</v>
      </c>
      <c r="V168" s="7">
        <f>SUM(MB!V168,SK!V168,AB!V168)</f>
        <v>2967.77</v>
      </c>
      <c r="W168" s="7">
        <f>SUM(MB!W168,SK!W168,AB!W168)</f>
        <v>269.10000000000002</v>
      </c>
      <c r="X168" s="7">
        <f>SUM(MB!X168,SK!X168,AB!X168)</f>
        <v>244122</v>
      </c>
      <c r="Y168" s="7">
        <f>SUM(MB!Y168,SK!Y168,AB!Y168)</f>
        <v>0</v>
      </c>
      <c r="Z168" s="7">
        <f>SUM(MB!Z168,SK!Z168,AB!Z168)</f>
        <v>89815</v>
      </c>
      <c r="AA168" s="7">
        <f>SUM(MB!AA168,SK!AA168,AB!AA168)</f>
        <v>2101.4739229024945</v>
      </c>
      <c r="AB168" s="7">
        <f t="shared" si="11"/>
        <v>448228.93592290254</v>
      </c>
      <c r="AD168" s="7">
        <f>2205*AB168/area!I14/2.47</f>
        <v>18.911487961639622</v>
      </c>
    </row>
    <row r="169" spans="1:30" x14ac:dyDescent="0.2">
      <c r="A169">
        <f t="shared" si="10"/>
        <v>1976</v>
      </c>
      <c r="B169" s="7">
        <f>SUM(MB!B169,SK!B169,AB!B169)</f>
        <v>66376.899999999994</v>
      </c>
      <c r="C169" s="7">
        <f>SUM(MB!C169,SK!C169,AB!C169)</f>
        <v>0</v>
      </c>
      <c r="D169" s="7">
        <f>SUM(MB!D169,SK!D169,AB!D169)</f>
        <v>86.652000000000015</v>
      </c>
      <c r="E169" s="7">
        <f>SUM(MB!E169,SK!E169,AB!E169)</f>
        <v>0</v>
      </c>
      <c r="F169" s="7">
        <f>SUM(MB!F169,SK!F169,AB!F169)</f>
        <v>6538.7519999999995</v>
      </c>
      <c r="G169" s="7">
        <f>SUM(MB!G169,SK!G169,AB!G169)</f>
        <v>0</v>
      </c>
      <c r="H169" s="7">
        <f>SUM(MB!H169,SK!H169,AB!H169)</f>
        <v>0</v>
      </c>
      <c r="I169" s="7">
        <f>SUM(MB!I169,SK!I169,AB!I169)</f>
        <v>0</v>
      </c>
      <c r="J169" s="7">
        <f>SUM(MB!J169,SK!J169,AB!J169)</f>
        <v>131.4</v>
      </c>
      <c r="K169" s="7">
        <f>SUM(MB!K169,SK!K169,AB!K169)</f>
        <v>939.8</v>
      </c>
      <c r="L169" s="7">
        <f>SUM(MB!L169,SK!L169,AB!L169)</f>
        <v>0</v>
      </c>
      <c r="M169" s="7">
        <f>SUM(MB!M169,SK!M169,AB!M169)</f>
        <v>3045.9</v>
      </c>
      <c r="N169" s="7">
        <f>SUM(MB!N169,SK!N169,AB!N169)</f>
        <v>0</v>
      </c>
      <c r="O169" s="7">
        <f>SUM(MB!O169,SK!O169,AB!O169)</f>
        <v>3330.8100000000004</v>
      </c>
      <c r="P169" s="7">
        <f>SUM(MB!P169,SK!P169,AB!P169)</f>
        <v>312.61680000000001</v>
      </c>
      <c r="Q169" s="7">
        <f>SUM(MB!Q169,SK!Q169,AB!Q169)</f>
        <v>23387.599999999999</v>
      </c>
      <c r="R169" s="7">
        <f>SUM(MB!R169,SK!R169,AB!R169)</f>
        <v>503.25299999999999</v>
      </c>
      <c r="S169" s="7">
        <f>SUM(MB!S169,SK!S169,AB!S169)</f>
        <v>2091.1</v>
      </c>
      <c r="T169" s="7">
        <f>SUM(MB!T169,SK!T169,AB!T169)</f>
        <v>0</v>
      </c>
      <c r="U169" s="7">
        <f>SUM(MB!U169,SK!U169,AB!U169)</f>
        <v>0</v>
      </c>
      <c r="V169" s="7">
        <f>SUM(MB!V169,SK!V169,AB!V169)</f>
        <v>3892.77</v>
      </c>
      <c r="W169" s="7">
        <f>SUM(MB!W169,SK!W169,AB!W169)</f>
        <v>216</v>
      </c>
      <c r="X169" s="7">
        <f>SUM(MB!X169,SK!X169,AB!X169)</f>
        <v>254564</v>
      </c>
      <c r="Y169" s="7">
        <f>SUM(MB!Y169,SK!Y169,AB!Y169)</f>
        <v>0</v>
      </c>
      <c r="Z169" s="7">
        <f>SUM(MB!Z169,SK!Z169,AB!Z169)</f>
        <v>125136</v>
      </c>
      <c r="AA169" s="7">
        <f>SUM(MB!AA169,SK!AA169,AB!AA169)</f>
        <v>2055.3287981859412</v>
      </c>
      <c r="AB169" s="7">
        <f t="shared" si="11"/>
        <v>492608.88259818591</v>
      </c>
      <c r="AD169" s="7">
        <f>2205*AB169/area!I15/2.47</f>
        <v>20.376976787624319</v>
      </c>
    </row>
    <row r="170" spans="1:30" x14ac:dyDescent="0.2">
      <c r="A170">
        <f t="shared" si="10"/>
        <v>1977</v>
      </c>
      <c r="B170" s="7">
        <f>SUM(MB!B170,SK!B170,AB!B170)</f>
        <v>75127.100000000006</v>
      </c>
      <c r="C170" s="7">
        <f>SUM(MB!C170,SK!C170,AB!C170)</f>
        <v>0</v>
      </c>
      <c r="D170" s="7">
        <f>SUM(MB!D170,SK!D170,AB!D170)</f>
        <v>325.19400000000002</v>
      </c>
      <c r="E170" s="7">
        <f>SUM(MB!E170,SK!E170,AB!E170)</f>
        <v>0</v>
      </c>
      <c r="F170" s="7">
        <f>SUM(MB!F170,SK!F170,AB!F170)</f>
        <v>15321.239999999998</v>
      </c>
      <c r="G170" s="7">
        <f>SUM(MB!G170,SK!G170,AB!G170)</f>
        <v>0</v>
      </c>
      <c r="H170" s="7">
        <f>SUM(MB!H170,SK!H170,AB!H170)</f>
        <v>0</v>
      </c>
      <c r="I170" s="7">
        <f>SUM(MB!I170,SK!I170,AB!I170)</f>
        <v>0</v>
      </c>
      <c r="J170" s="7">
        <f>SUM(MB!J170,SK!J170,AB!J170)</f>
        <v>177.3</v>
      </c>
      <c r="K170" s="7">
        <f>SUM(MB!K170,SK!K170,AB!K170)</f>
        <v>1176.5999999999999</v>
      </c>
      <c r="L170" s="7">
        <f>SUM(MB!L170,SK!L170,AB!L170)</f>
        <v>0</v>
      </c>
      <c r="M170" s="7">
        <f>SUM(MB!M170,SK!M170,AB!M170)</f>
        <v>7180.8</v>
      </c>
      <c r="N170" s="7">
        <f>SUM(MB!N170,SK!N170,AB!N170)</f>
        <v>0</v>
      </c>
      <c r="O170" s="7">
        <f>SUM(MB!O170,SK!O170,AB!O170)</f>
        <v>3240.7200000000003</v>
      </c>
      <c r="P170" s="7">
        <f>SUM(MB!P170,SK!P170,AB!P170)</f>
        <v>702.2808</v>
      </c>
      <c r="Q170" s="7">
        <f>SUM(MB!Q170,SK!Q170,AB!Q170)</f>
        <v>20744.400000000001</v>
      </c>
      <c r="R170" s="7">
        <f>SUM(MB!R170,SK!R170,AB!R170)</f>
        <v>647.46</v>
      </c>
      <c r="S170" s="7">
        <f>SUM(MB!S170,SK!S170,AB!S170)</f>
        <v>1996.5</v>
      </c>
      <c r="T170" s="7">
        <f>SUM(MB!T170,SK!T170,AB!T170)</f>
        <v>0</v>
      </c>
      <c r="U170" s="7">
        <f>SUM(MB!U170,SK!U170,AB!U170)</f>
        <v>0</v>
      </c>
      <c r="V170" s="7">
        <f>SUM(MB!V170,SK!V170,AB!V170)</f>
        <v>3487.62</v>
      </c>
      <c r="W170" s="7">
        <f>SUM(MB!W170,SK!W170,AB!W170)</f>
        <v>729</v>
      </c>
      <c r="X170" s="7">
        <f>SUM(MB!X170,SK!X170,AB!X170)</f>
        <v>250401</v>
      </c>
      <c r="Y170" s="7">
        <f>SUM(MB!Y170,SK!Y170,AB!Y170)</f>
        <v>0</v>
      </c>
      <c r="Z170" s="7">
        <f>SUM(MB!Z170,SK!Z170,AB!Z170)</f>
        <v>103587</v>
      </c>
      <c r="AA170" s="7">
        <f>SUM(MB!AA170,SK!AA170,AB!AA170)</f>
        <v>2417.0068027210882</v>
      </c>
      <c r="AB170" s="7">
        <f t="shared" si="11"/>
        <v>487261.22160272108</v>
      </c>
      <c r="AD170" s="7">
        <f>2205*AB170/area!I16/2.47</f>
        <v>20.077124349582117</v>
      </c>
    </row>
    <row r="171" spans="1:30" x14ac:dyDescent="0.2">
      <c r="A171">
        <f t="shared" si="10"/>
        <v>1978</v>
      </c>
      <c r="B171" s="7">
        <f>SUM(MB!B171,SK!B171,AB!B171)</f>
        <v>65211.100000000006</v>
      </c>
      <c r="C171" s="7">
        <f>SUM(MB!C171,SK!C171,AB!C171)</f>
        <v>0</v>
      </c>
      <c r="D171" s="7">
        <f>SUM(MB!D171,SK!D171,AB!D171)</f>
        <v>585.64800000000002</v>
      </c>
      <c r="E171" s="7">
        <f>SUM(MB!E171,SK!E171,AB!E171)</f>
        <v>0</v>
      </c>
      <c r="F171" s="7">
        <f>SUM(MB!F171,SK!F171,AB!F171)</f>
        <v>27212.327999999994</v>
      </c>
      <c r="G171" s="7">
        <f>SUM(MB!G171,SK!G171,AB!G171)</f>
        <v>0</v>
      </c>
      <c r="H171" s="7">
        <f>SUM(MB!H171,SK!H171,AB!H171)</f>
        <v>0</v>
      </c>
      <c r="I171" s="7">
        <f>SUM(MB!I171,SK!I171,AB!I171)</f>
        <v>0</v>
      </c>
      <c r="J171" s="7">
        <f>SUM(MB!J171,SK!J171,AB!J171)</f>
        <v>662.85</v>
      </c>
      <c r="K171" s="7">
        <f>SUM(MB!K171,SK!K171,AB!K171)</f>
        <v>2553</v>
      </c>
      <c r="L171" s="7">
        <f>SUM(MB!L171,SK!L171,AB!L171)</f>
        <v>0</v>
      </c>
      <c r="M171" s="7">
        <f>SUM(MB!M171,SK!M171,AB!M171)</f>
        <v>6286.5</v>
      </c>
      <c r="N171" s="7">
        <f>SUM(MB!N171,SK!N171,AB!N171)</f>
        <v>0</v>
      </c>
      <c r="O171" s="7">
        <f>SUM(MB!O171,SK!O171,AB!O171)</f>
        <v>2969.8200000000006</v>
      </c>
      <c r="P171" s="7">
        <f>SUM(MB!P171,SK!P171,AB!P171)</f>
        <v>914.82479999999998</v>
      </c>
      <c r="Q171" s="7">
        <f>SUM(MB!Q171,SK!Q171,AB!Q171)</f>
        <v>16195.5</v>
      </c>
      <c r="R171" s="7">
        <f>SUM(MB!R171,SK!R171,AB!R171)</f>
        <v>938.22839999999997</v>
      </c>
      <c r="S171" s="7">
        <f>SUM(MB!S171,SK!S171,AB!S171)</f>
        <v>3075.05</v>
      </c>
      <c r="T171" s="7">
        <f>SUM(MB!T171,SK!T171,AB!T171)</f>
        <v>0</v>
      </c>
      <c r="U171" s="7">
        <f>SUM(MB!U171,SK!U171,AB!U171)</f>
        <v>0</v>
      </c>
      <c r="V171" s="7">
        <f>SUM(MB!V171,SK!V171,AB!V171)</f>
        <v>3138.34</v>
      </c>
      <c r="W171" s="7">
        <f>SUM(MB!W171,SK!W171,AB!W171)</f>
        <v>1081.8</v>
      </c>
      <c r="X171" s="7">
        <f>SUM(MB!X171,SK!X171,AB!X171)</f>
        <v>294193</v>
      </c>
      <c r="Y171" s="7">
        <f>SUM(MB!Y171,SK!Y171,AB!Y171)</f>
        <v>0</v>
      </c>
      <c r="Z171" s="7">
        <f>SUM(MB!Z171,SK!Z171,AB!Z171)</f>
        <v>113157</v>
      </c>
      <c r="AA171" s="7">
        <f>SUM(MB!AA171,SK!AA171,AB!AA171)</f>
        <v>2634.0136054421773</v>
      </c>
      <c r="AB171" s="7">
        <f t="shared" si="11"/>
        <v>540809.00280544208</v>
      </c>
      <c r="AD171" s="7">
        <f>2205*AB171/area!I17/2.47</f>
        <v>21.195375992824783</v>
      </c>
    </row>
    <row r="172" spans="1:30" x14ac:dyDescent="0.2">
      <c r="A172">
        <f t="shared" si="10"/>
        <v>1979</v>
      </c>
      <c r="B172" s="7">
        <f>SUM(MB!B172,SK!B172,AB!B172)</f>
        <v>52079.1</v>
      </c>
      <c r="C172" s="7">
        <f>SUM(MB!C172,SK!C172,AB!C172)</f>
        <v>0</v>
      </c>
      <c r="D172" s="7">
        <f>SUM(MB!D172,SK!D172,AB!D172)</f>
        <v>216.63000000000002</v>
      </c>
      <c r="E172" s="7">
        <f>SUM(MB!E172,SK!E172,AB!E172)</f>
        <v>0</v>
      </c>
      <c r="F172" s="7">
        <f>SUM(MB!F172,SK!F172,AB!F172)</f>
        <v>26045.711999999996</v>
      </c>
      <c r="G172" s="7">
        <f>SUM(MB!G172,SK!G172,AB!G172)</f>
        <v>0</v>
      </c>
      <c r="H172" s="7">
        <f>SUM(MB!H172,SK!H172,AB!H172)</f>
        <v>0</v>
      </c>
      <c r="I172" s="7">
        <f>SUM(MB!I172,SK!I172,AB!I172)</f>
        <v>0</v>
      </c>
      <c r="J172" s="7">
        <f>SUM(MB!J172,SK!J172,AB!J172)</f>
        <v>940.95</v>
      </c>
      <c r="K172" s="7">
        <f>SUM(MB!K172,SK!K172,AB!K172)</f>
        <v>2752.8</v>
      </c>
      <c r="L172" s="7">
        <f>SUM(MB!L172,SK!L172,AB!L172)</f>
        <v>0</v>
      </c>
      <c r="M172" s="7">
        <f>SUM(MB!M172,SK!M172,AB!M172)</f>
        <v>8969.4</v>
      </c>
      <c r="N172" s="7">
        <f>SUM(MB!N172,SK!N172,AB!N172)</f>
        <v>0</v>
      </c>
      <c r="O172" s="7">
        <f>SUM(MB!O172,SK!O172,AB!O172)</f>
        <v>2855.1600000000003</v>
      </c>
      <c r="P172" s="7">
        <f>SUM(MB!P172,SK!P172,AB!P172)</f>
        <v>441.9144</v>
      </c>
      <c r="Q172" s="7">
        <f>SUM(MB!Q172,SK!Q172,AB!Q172)</f>
        <v>12189.4</v>
      </c>
      <c r="R172" s="7">
        <f>SUM(MB!R172,SK!R172,AB!R172)</f>
        <v>912.91859999999997</v>
      </c>
      <c r="S172" s="7">
        <f>SUM(MB!S172,SK!S172,AB!S172)</f>
        <v>2524.5</v>
      </c>
      <c r="T172" s="7">
        <f>SUM(MB!T172,SK!T172,AB!T172)</f>
        <v>0</v>
      </c>
      <c r="U172" s="7">
        <f>SUM(MB!U172,SK!U172,AB!U172)</f>
        <v>0</v>
      </c>
      <c r="V172" s="7">
        <f>SUM(MB!V172,SK!V172,AB!V172)</f>
        <v>2774.63</v>
      </c>
      <c r="W172" s="7">
        <f>SUM(MB!W172,SK!W172,AB!W172)</f>
        <v>1960.2</v>
      </c>
      <c r="X172" s="7">
        <f>SUM(MB!X172,SK!X172,AB!X172)</f>
        <v>260843</v>
      </c>
      <c r="Y172" s="7">
        <f>SUM(MB!Y172,SK!Y172,AB!Y172)</f>
        <v>0</v>
      </c>
      <c r="Z172" s="7">
        <f>SUM(MB!Z172,SK!Z172,AB!Z172)</f>
        <v>89512.5</v>
      </c>
      <c r="AA172" s="7">
        <f>SUM(MB!AA172,SK!AA172,AB!AA172)</f>
        <v>2623.5374149659865</v>
      </c>
      <c r="AB172" s="7">
        <f t="shared" si="11"/>
        <v>467642.35241496598</v>
      </c>
      <c r="AD172" s="7">
        <f>2205*AB172/area!I18/2.47</f>
        <v>18.307073102280487</v>
      </c>
    </row>
    <row r="173" spans="1:30" x14ac:dyDescent="0.2">
      <c r="A173">
        <f t="shared" si="10"/>
        <v>1980</v>
      </c>
      <c r="B173" s="7">
        <f>SUM(MB!B173,SK!B173,AB!B173)</f>
        <v>69881</v>
      </c>
      <c r="C173" s="7">
        <f>SUM(MB!C173,SK!C173,AB!C173)</f>
        <v>0</v>
      </c>
      <c r="D173" s="7">
        <f>SUM(MB!D173,SK!D173,AB!D173)</f>
        <v>173.30400000000003</v>
      </c>
      <c r="E173" s="7">
        <f>SUM(MB!E173,SK!E173,AB!E173)</f>
        <v>0</v>
      </c>
      <c r="F173" s="7">
        <f>SUM(MB!F173,SK!F173,AB!F173)</f>
        <v>19219.464</v>
      </c>
      <c r="G173" s="7">
        <f>SUM(MB!G173,SK!G173,AB!G173)</f>
        <v>0</v>
      </c>
      <c r="H173" s="7">
        <f>SUM(MB!H173,SK!H173,AB!H173)</f>
        <v>0</v>
      </c>
      <c r="I173" s="7">
        <f>SUM(MB!I173,SK!I173,AB!I173)</f>
        <v>0</v>
      </c>
      <c r="J173" s="7">
        <f>SUM(MB!J173,SK!J173,AB!J173)</f>
        <v>922.5</v>
      </c>
      <c r="K173" s="7">
        <f>SUM(MB!K173,SK!K173,AB!K173)</f>
        <v>3019.2</v>
      </c>
      <c r="L173" s="7">
        <f>SUM(MB!L173,SK!L173,AB!L173)</f>
        <v>0</v>
      </c>
      <c r="M173" s="7">
        <f>SUM(MB!M173,SK!M173,AB!M173)</f>
        <v>4860.9000000000005</v>
      </c>
      <c r="N173" s="7">
        <f>SUM(MB!N173,SK!N173,AB!N173)</f>
        <v>0</v>
      </c>
      <c r="O173" s="7">
        <f>SUM(MB!O173,SK!O173,AB!O173)</f>
        <v>2314.6200000000003</v>
      </c>
      <c r="P173" s="7">
        <f>SUM(MB!P173,SK!P173,AB!P173)</f>
        <v>803.2392000000001</v>
      </c>
      <c r="Q173" s="7">
        <f>SUM(MB!Q173,SK!Q173,AB!Q173)</f>
        <v>12744</v>
      </c>
      <c r="R173" s="7">
        <f>SUM(MB!R173,SK!R173,AB!R173)</f>
        <v>894.08339999999987</v>
      </c>
      <c r="S173" s="7">
        <f>SUM(MB!S173,SK!S173,AB!S173)</f>
        <v>2016.85</v>
      </c>
      <c r="T173" s="7">
        <f>SUM(MB!T173,SK!T173,AB!T173)</f>
        <v>0</v>
      </c>
      <c r="U173" s="7">
        <f>SUM(MB!U173,SK!U173,AB!U173)</f>
        <v>0</v>
      </c>
      <c r="V173" s="7">
        <f>SUM(MB!V173,SK!V173,AB!V173)</f>
        <v>2809.7799999999997</v>
      </c>
      <c r="W173" s="7">
        <f>SUM(MB!W173,SK!W173,AB!W173)</f>
        <v>1494.9</v>
      </c>
      <c r="X173" s="7">
        <f>SUM(MB!X173,SK!X173,AB!X173)</f>
        <v>191958</v>
      </c>
      <c r="Y173" s="7">
        <f>SUM(MB!Y173,SK!Y173,AB!Y173)</f>
        <v>0</v>
      </c>
      <c r="Z173" s="7">
        <f>SUM(MB!Z173,SK!Z173,AB!Z173)</f>
        <v>100287</v>
      </c>
      <c r="AA173" s="7">
        <f>SUM(MB!AA173,SK!AA173,AB!AA173)</f>
        <v>2721.5646258503402</v>
      </c>
      <c r="AB173" s="7">
        <f t="shared" si="11"/>
        <v>416120.40522585035</v>
      </c>
      <c r="AD173" s="7">
        <f>2205*AB173/area!I19/2.47</f>
        <v>16.503796251219288</v>
      </c>
    </row>
    <row r="174" spans="1:30" x14ac:dyDescent="0.2">
      <c r="A174">
        <f t="shared" si="10"/>
        <v>1981</v>
      </c>
      <c r="B174" s="7">
        <f>SUM(MB!B174,SK!B174,AB!B174)</f>
        <v>84607.6</v>
      </c>
      <c r="C174" s="7">
        <f>SUM(MB!C174,SK!C174,AB!C174)</f>
        <v>0</v>
      </c>
      <c r="D174" s="7">
        <f>SUM(MB!D174,SK!D174,AB!D174)</f>
        <v>455.17200000000008</v>
      </c>
      <c r="E174" s="7">
        <f>SUM(MB!E174,SK!E174,AB!E174)</f>
        <v>0</v>
      </c>
      <c r="F174" s="7">
        <f>SUM(MB!F174,SK!F174,AB!F174)</f>
        <v>14460.335999999996</v>
      </c>
      <c r="G174" s="7">
        <f>SUM(MB!G174,SK!G174,AB!G174)</f>
        <v>0</v>
      </c>
      <c r="H174" s="7">
        <f>SUM(MB!H174,SK!H174,AB!H174)</f>
        <v>0</v>
      </c>
      <c r="I174" s="7">
        <f>SUM(MB!I174,SK!I174,AB!I174)</f>
        <v>0</v>
      </c>
      <c r="J174" s="7">
        <f>SUM(MB!J174,SK!J174,AB!J174)</f>
        <v>2080.35</v>
      </c>
      <c r="K174" s="7">
        <f>SUM(MB!K174,SK!K174,AB!K174)</f>
        <v>2886</v>
      </c>
      <c r="L174" s="7">
        <f>SUM(MB!L174,SK!L174,AB!L174)</f>
        <v>0</v>
      </c>
      <c r="M174" s="7">
        <f>SUM(MB!M174,SK!M174,AB!M174)</f>
        <v>5141.3999999999996</v>
      </c>
      <c r="N174" s="7">
        <f>SUM(MB!N174,SK!N174,AB!N174)</f>
        <v>638.32200000000012</v>
      </c>
      <c r="O174" s="7">
        <f>SUM(MB!O174,SK!O174,AB!O174)</f>
        <v>2070.1800000000003</v>
      </c>
      <c r="P174" s="7">
        <f>SUM(MB!P174,SK!P174,AB!P174)</f>
        <v>867.88799999999992</v>
      </c>
      <c r="Q174" s="7">
        <f>SUM(MB!Q174,SK!Q174,AB!Q174)</f>
        <v>14921.1</v>
      </c>
      <c r="R174" s="7">
        <f>SUM(MB!R174,SK!R174,AB!R174)</f>
        <v>1300.806</v>
      </c>
      <c r="S174" s="7">
        <f>SUM(MB!S174,SK!S174,AB!S174)</f>
        <v>4537.5</v>
      </c>
      <c r="T174" s="7">
        <f>SUM(MB!T174,SK!T174,AB!T174)</f>
        <v>0</v>
      </c>
      <c r="U174" s="7">
        <f>SUM(MB!U174,SK!U174,AB!U174)</f>
        <v>0</v>
      </c>
      <c r="V174" s="7">
        <f>SUM(MB!V174,SK!V174,AB!V174)</f>
        <v>3902.0200000000004</v>
      </c>
      <c r="W174" s="7">
        <f>SUM(MB!W174,SK!W174,AB!W174)</f>
        <v>1486.8</v>
      </c>
      <c r="X174" s="7">
        <f>SUM(MB!X174,SK!X174,AB!X174)</f>
        <v>235773</v>
      </c>
      <c r="Y174" s="7">
        <f>SUM(MB!Y174,SK!Y174,AB!Y174)</f>
        <v>0</v>
      </c>
      <c r="Z174" s="7">
        <f>SUM(MB!Z174,SK!Z174,AB!Z174)</f>
        <v>131092.5</v>
      </c>
      <c r="AA174" s="7">
        <f>SUM(MB!AA174,SK!AA174,AB!AA174)</f>
        <v>2758.7301587301586</v>
      </c>
      <c r="AB174" s="7">
        <f t="shared" si="11"/>
        <v>508979.70415873022</v>
      </c>
      <c r="AD174" s="7">
        <f>2205*AB174/area!I20/2.47</f>
        <v>18.988934359086855</v>
      </c>
    </row>
    <row r="175" spans="1:30" x14ac:dyDescent="0.2">
      <c r="A175">
        <f t="shared" si="10"/>
        <v>1982</v>
      </c>
      <c r="B175" s="7">
        <f>SUM(MB!B175,SK!B175,AB!B175)</f>
        <v>84312.8</v>
      </c>
      <c r="C175" s="7">
        <f>SUM(MB!C175,SK!C175,AB!C175)</f>
        <v>0</v>
      </c>
      <c r="D175" s="7">
        <f>SUM(MB!D175,SK!D175,AB!D175)</f>
        <v>216.63000000000002</v>
      </c>
      <c r="E175" s="7">
        <f>SUM(MB!E175,SK!E175,AB!E175)</f>
        <v>0</v>
      </c>
      <c r="F175" s="7">
        <f>SUM(MB!F175,SK!F175,AB!F175)</f>
        <v>17172.143999999997</v>
      </c>
      <c r="G175" s="7">
        <f>SUM(MB!G175,SK!G175,AB!G175)</f>
        <v>0</v>
      </c>
      <c r="H175" s="7">
        <f>SUM(MB!H175,SK!H175,AB!H175)</f>
        <v>0</v>
      </c>
      <c r="I175" s="7">
        <f>SUM(MB!I175,SK!I175,AB!I175)</f>
        <v>0</v>
      </c>
      <c r="J175" s="7">
        <f>SUM(MB!J175,SK!J175,AB!J175)</f>
        <v>1250.55</v>
      </c>
      <c r="K175" s="7">
        <f>SUM(MB!K175,SK!K175,AB!K175)</f>
        <v>3289.3</v>
      </c>
      <c r="L175" s="7">
        <f>SUM(MB!L175,SK!L175,AB!L175)</f>
        <v>0</v>
      </c>
      <c r="M175" s="7">
        <f>SUM(MB!M175,SK!M175,AB!M175)</f>
        <v>8270.9</v>
      </c>
      <c r="N175" s="7">
        <f>SUM(MB!N175,SK!N175,AB!N175)</f>
        <v>1033.692</v>
      </c>
      <c r="O175" s="7">
        <f>SUM(MB!O175,SK!O175,AB!O175)</f>
        <v>2237.13</v>
      </c>
      <c r="P175" s="7">
        <f>SUM(MB!P175,SK!P175,AB!P175)</f>
        <v>677.48399999999992</v>
      </c>
      <c r="Q175" s="7">
        <f>SUM(MB!Q175,SK!Q175,AB!Q175)</f>
        <v>16738.300000000003</v>
      </c>
      <c r="R175" s="7">
        <f>SUM(MB!R175,SK!R175,AB!R175)</f>
        <v>1845.8496</v>
      </c>
      <c r="S175" s="7">
        <f>SUM(MB!S175,SK!S175,AB!S175)</f>
        <v>4576</v>
      </c>
      <c r="T175" s="7">
        <f>SUM(MB!T175,SK!T175,AB!T175)</f>
        <v>0</v>
      </c>
      <c r="U175" s="7">
        <f>SUM(MB!U175,SK!U175,AB!U175)</f>
        <v>0</v>
      </c>
      <c r="V175" s="7">
        <f>SUM(MB!V175,SK!V175,AB!V175)</f>
        <v>3133.5299999999997</v>
      </c>
      <c r="W175" s="7">
        <f>SUM(MB!W175,SK!W175,AB!W175)</f>
        <v>851.40000000000009</v>
      </c>
      <c r="X175" s="7">
        <f>SUM(MB!X175,SK!X175,AB!X175)</f>
        <v>242052</v>
      </c>
      <c r="Y175" s="7">
        <f>SUM(MB!Y175,SK!Y175,AB!Y175)</f>
        <v>0</v>
      </c>
      <c r="Z175" s="7">
        <f>SUM(MB!Z175,SK!Z175,AB!Z175)</f>
        <v>143698.5</v>
      </c>
      <c r="AA175" s="7">
        <f>SUM(MB!AA175,SK!AA175,AB!AA175)</f>
        <v>2657.2108843537412</v>
      </c>
      <c r="AB175" s="7">
        <f t="shared" si="11"/>
        <v>534013.42048435367</v>
      </c>
      <c r="AD175" s="7">
        <f>2205*AB175/area!I21/2.47</f>
        <v>19.651408182176439</v>
      </c>
    </row>
    <row r="176" spans="1:30" x14ac:dyDescent="0.2">
      <c r="A176">
        <f t="shared" si="10"/>
        <v>1983</v>
      </c>
      <c r="B176" s="7">
        <f>SUM(MB!B176,SK!B176,AB!B176)</f>
        <v>60976.7</v>
      </c>
      <c r="C176" s="7">
        <f>SUM(MB!C176,SK!C176,AB!C176)</f>
        <v>0</v>
      </c>
      <c r="D176" s="7">
        <f>SUM(MB!D176,SK!D176,AB!D176)</f>
        <v>238.04400000000004</v>
      </c>
      <c r="E176" s="7">
        <f>SUM(MB!E176,SK!E176,AB!E176)</f>
        <v>0</v>
      </c>
      <c r="F176" s="7">
        <f>SUM(MB!F176,SK!F176,AB!F176)</f>
        <v>20029.679999999993</v>
      </c>
      <c r="G176" s="7">
        <f>SUM(MB!G176,SK!G176,AB!G176)</f>
        <v>0</v>
      </c>
      <c r="H176" s="7">
        <f>SUM(MB!H176,SK!H176,AB!H176)</f>
        <v>0</v>
      </c>
      <c r="I176" s="7">
        <f>SUM(MB!I176,SK!I176,AB!I176)</f>
        <v>0</v>
      </c>
      <c r="J176" s="7">
        <f>SUM(MB!J176,SK!J176,AB!J176)</f>
        <v>1124.0999999999999</v>
      </c>
      <c r="K176" s="7">
        <f>SUM(MB!K176,SK!K176,AB!K176)</f>
        <v>2549.3000000000002</v>
      </c>
      <c r="L176" s="7">
        <f>SUM(MB!L176,SK!L176,AB!L176)</f>
        <v>0</v>
      </c>
      <c r="M176" s="7">
        <f>SUM(MB!M176,SK!M176,AB!M176)</f>
        <v>4882.8999999999996</v>
      </c>
      <c r="N176" s="7">
        <f>SUM(MB!N176,SK!N176,AB!N176)</f>
        <v>657.8040000000002</v>
      </c>
      <c r="O176" s="7">
        <f>SUM(MB!O176,SK!O176,AB!O176)</f>
        <v>1954.2600000000002</v>
      </c>
      <c r="P176" s="7">
        <f>SUM(MB!P176,SK!P176,AB!P176)</f>
        <v>765.15839999999992</v>
      </c>
      <c r="Q176" s="7">
        <f>SUM(MB!Q176,SK!Q176,AB!Q176)</f>
        <v>12378.2</v>
      </c>
      <c r="R176" s="7">
        <f>SUM(MB!R176,SK!R176,AB!R176)</f>
        <v>1373.7923999999998</v>
      </c>
      <c r="S176" s="7">
        <f>SUM(MB!S176,SK!S176,AB!S176)</f>
        <v>3967.7</v>
      </c>
      <c r="T176" s="7">
        <f>SUM(MB!T176,SK!T176,AB!T176)</f>
        <v>0</v>
      </c>
      <c r="U176" s="7">
        <f>SUM(MB!U176,SK!U176,AB!U176)</f>
        <v>0</v>
      </c>
      <c r="V176" s="7">
        <f>SUM(MB!V176,SK!V176,AB!V176)</f>
        <v>3404.74</v>
      </c>
      <c r="W176" s="7">
        <f>SUM(MB!W176,SK!W176,AB!W176)</f>
        <v>415.8</v>
      </c>
      <c r="X176" s="7">
        <f>SUM(MB!X176,SK!X176,AB!X176)</f>
        <v>260820</v>
      </c>
      <c r="Y176" s="7">
        <f>SUM(MB!Y176,SK!Y176,AB!Y176)</f>
        <v>0</v>
      </c>
      <c r="Z176" s="7">
        <f>SUM(MB!Z176,SK!Z176,AB!Z176)</f>
        <v>139849.04999999999</v>
      </c>
      <c r="AA176" s="7">
        <f>SUM(MB!AA176,SK!AA176,AB!AA176)</f>
        <v>2684.6485260770978</v>
      </c>
      <c r="AB176" s="7">
        <f t="shared" si="11"/>
        <v>518071.87732607708</v>
      </c>
      <c r="AD176" s="7">
        <f>2205*AB176/area!I22/2.47</f>
        <v>18.770456550522635</v>
      </c>
    </row>
    <row r="177" spans="1:30" x14ac:dyDescent="0.2">
      <c r="A177">
        <f t="shared" si="10"/>
        <v>1984</v>
      </c>
      <c r="B177" s="7">
        <f>SUM(MB!B177,SK!B177,AB!B177)</f>
        <v>60541.2</v>
      </c>
      <c r="C177" s="7">
        <f>SUM(MB!C177,SK!C177,AB!C177)</f>
        <v>0</v>
      </c>
      <c r="D177" s="7">
        <f>SUM(MB!D177,SK!D177,AB!D177)</f>
        <v>130.47600000000003</v>
      </c>
      <c r="E177" s="7">
        <f>SUM(MB!E177,SK!E177,AB!E177)</f>
        <v>0</v>
      </c>
      <c r="F177" s="7">
        <f>SUM(MB!F177,SK!F177,AB!F177)</f>
        <v>26405.279999999995</v>
      </c>
      <c r="G177" s="7">
        <f>SUM(MB!G177,SK!G177,AB!G177)</f>
        <v>0</v>
      </c>
      <c r="H177" s="7">
        <f>SUM(MB!H177,SK!H177,AB!H177)</f>
        <v>0</v>
      </c>
      <c r="I177" s="7">
        <f>SUM(MB!I177,SK!I177,AB!I177)</f>
        <v>0</v>
      </c>
      <c r="J177" s="7">
        <f>SUM(MB!J177,SK!J177,AB!J177)</f>
        <v>1216.3499999999999</v>
      </c>
      <c r="K177" s="7">
        <f>SUM(MB!K177,SK!K177,AB!K177)</f>
        <v>2183</v>
      </c>
      <c r="L177" s="7">
        <f>SUM(MB!L177,SK!L177,AB!L177)</f>
        <v>0</v>
      </c>
      <c r="M177" s="7">
        <f>SUM(MB!M177,SK!M177,AB!M177)</f>
        <v>7628.5</v>
      </c>
      <c r="N177" s="7">
        <f>SUM(MB!N177,SK!N177,AB!N177)</f>
        <v>445.79399999999998</v>
      </c>
      <c r="O177" s="7">
        <f>SUM(MB!O177,SK!O177,AB!O177)</f>
        <v>1724.3100000000004</v>
      </c>
      <c r="P177" s="7">
        <f>SUM(MB!P177,SK!P177,AB!P177)</f>
        <v>995.4144</v>
      </c>
      <c r="Q177" s="7">
        <f>SUM(MB!Q177,SK!Q177,AB!Q177)</f>
        <v>10738</v>
      </c>
      <c r="R177" s="7">
        <f>SUM(MB!R177,SK!R177,AB!R177)</f>
        <v>1543.3092000000001</v>
      </c>
      <c r="S177" s="7">
        <f>SUM(MB!S177,SK!S177,AB!S177)</f>
        <v>3095.95</v>
      </c>
      <c r="T177" s="7">
        <f>SUM(MB!T177,SK!T177,AB!T177)</f>
        <v>0</v>
      </c>
      <c r="U177" s="7">
        <f>SUM(MB!U177,SK!U177,AB!U177)</f>
        <v>0</v>
      </c>
      <c r="V177" s="7">
        <f>SUM(MB!V177,SK!V177,AB!V177)</f>
        <v>2941.5</v>
      </c>
      <c r="W177" s="7">
        <f>SUM(MB!W177,SK!W177,AB!W177)</f>
        <v>763.2</v>
      </c>
      <c r="X177" s="7">
        <f>SUM(MB!X177,SK!X177,AB!X177)</f>
        <v>242052</v>
      </c>
      <c r="Y177" s="7">
        <f>SUM(MB!Y177,SK!Y177,AB!Y177)</f>
        <v>0</v>
      </c>
      <c r="Z177" s="7">
        <f>SUM(MB!Z177,SK!Z177,AB!Z177)</f>
        <v>110606.65</v>
      </c>
      <c r="AA177" s="7">
        <f>SUM(MB!AA177,SK!AA177,AB!AA177)</f>
        <v>2869.2290249433108</v>
      </c>
      <c r="AB177" s="7">
        <f t="shared" si="11"/>
        <v>475880.1626249433</v>
      </c>
      <c r="AD177" s="7">
        <f>2205*AB177/area!I23/2.47</f>
        <v>16.652632184846738</v>
      </c>
    </row>
    <row r="178" spans="1:30" x14ac:dyDescent="0.2">
      <c r="A178">
        <f t="shared" si="10"/>
        <v>1985</v>
      </c>
      <c r="B178" s="7">
        <f>SUM(MB!B178,SK!B178,AB!B178)</f>
        <v>73231</v>
      </c>
      <c r="C178" s="7">
        <f>SUM(MB!C178,SK!C178,AB!C178)</f>
        <v>0</v>
      </c>
      <c r="D178" s="7">
        <f>SUM(MB!D178,SK!D178,AB!D178)</f>
        <v>106.57200000000002</v>
      </c>
      <c r="E178" s="7">
        <f>SUM(MB!E178,SK!E178,AB!E178)</f>
        <v>0</v>
      </c>
      <c r="F178" s="7">
        <f>SUM(MB!F178,SK!F178,AB!F178)</f>
        <v>27118.079999999994</v>
      </c>
      <c r="G178" s="7">
        <f>SUM(MB!G178,SK!G178,AB!G178)</f>
        <v>0</v>
      </c>
      <c r="H178" s="7">
        <f>SUM(MB!H178,SK!H178,AB!H178)</f>
        <v>0</v>
      </c>
      <c r="I178" s="7">
        <f>SUM(MB!I178,SK!I178,AB!I178)</f>
        <v>0</v>
      </c>
      <c r="J178" s="7">
        <f>SUM(MB!J178,SK!J178,AB!J178)</f>
        <v>479.25</v>
      </c>
      <c r="K178" s="7">
        <f>SUM(MB!K178,SK!K178,AB!K178)</f>
        <v>2183</v>
      </c>
      <c r="L178" s="7">
        <f>SUM(MB!L178,SK!L178,AB!L178)</f>
        <v>0</v>
      </c>
      <c r="M178" s="7">
        <f>SUM(MB!M178,SK!M178,AB!M178)</f>
        <v>9865.9</v>
      </c>
      <c r="N178" s="7">
        <f>SUM(MB!N178,SK!N178,AB!N178)</f>
        <v>715.10399999999993</v>
      </c>
      <c r="O178" s="7">
        <f>SUM(MB!O178,SK!O178,AB!O178)</f>
        <v>1827.63</v>
      </c>
      <c r="P178" s="7">
        <f>SUM(MB!P178,SK!P178,AB!P178)</f>
        <v>1109.6568</v>
      </c>
      <c r="Q178" s="7">
        <f>SUM(MB!Q178,SK!Q178,AB!Q178)</f>
        <v>11646.6</v>
      </c>
      <c r="R178" s="7">
        <f>SUM(MB!R178,SK!R178,AB!R178)</f>
        <v>1987.1136000000001</v>
      </c>
      <c r="S178" s="7">
        <f>SUM(MB!S178,SK!S178,AB!S178)</f>
        <v>2706.55</v>
      </c>
      <c r="T178" s="7">
        <f>SUM(MB!T178,SK!T178,AB!T178)</f>
        <v>0</v>
      </c>
      <c r="U178" s="7">
        <f>SUM(MB!U178,SK!U178,AB!U178)</f>
        <v>0</v>
      </c>
      <c r="V178" s="7">
        <f>SUM(MB!V178,SK!V178,AB!V178)</f>
        <v>1073</v>
      </c>
      <c r="W178" s="7">
        <f>SUM(MB!W178,SK!W178,AB!W178)</f>
        <v>555.29999999999995</v>
      </c>
      <c r="X178" s="7">
        <f>SUM(MB!X178,SK!X178,AB!X178)</f>
        <v>206563</v>
      </c>
      <c r="Y178" s="7">
        <f>SUM(MB!Y178,SK!Y178,AB!Y178)</f>
        <v>0</v>
      </c>
      <c r="Z178" s="7">
        <f>SUM(MB!Z178,SK!Z178,AB!Z178)</f>
        <v>126384.5</v>
      </c>
      <c r="AA178" s="7">
        <f>SUM(MB!AA178,SK!AA178,AB!AA178)</f>
        <v>3398.5260770975055</v>
      </c>
      <c r="AB178" s="7">
        <f t="shared" si="11"/>
        <v>470950.78247709747</v>
      </c>
      <c r="AD178" s="7">
        <f>2205*AB178/area!I24/2.47</f>
        <v>16.272262975507513</v>
      </c>
    </row>
    <row r="179" spans="1:30" x14ac:dyDescent="0.2">
      <c r="A179">
        <f t="shared" si="10"/>
        <v>1986</v>
      </c>
      <c r="B179" s="7">
        <f>SUM(MB!B179,SK!B179,AB!B179)</f>
        <v>86941.88</v>
      </c>
      <c r="C179" s="7">
        <f>SUM(MB!C179,SK!C179,AB!C179)</f>
        <v>0</v>
      </c>
      <c r="D179" s="7">
        <f>SUM(MB!D179,SK!D179,AB!D179)</f>
        <v>201.19200000000004</v>
      </c>
      <c r="E179" s="7">
        <f>SUM(MB!E179,SK!E179,AB!E179)</f>
        <v>549.29160000000002</v>
      </c>
      <c r="F179" s="7">
        <f>SUM(MB!F179,SK!F179,AB!F179)</f>
        <v>28470.815999999995</v>
      </c>
      <c r="G179" s="7">
        <f>SUM(MB!G179,SK!G179,AB!G179)</f>
        <v>0</v>
      </c>
      <c r="H179" s="7">
        <f>SUM(MB!H179,SK!H179,AB!H179)</f>
        <v>0</v>
      </c>
      <c r="I179" s="7">
        <f>SUM(MB!I179,SK!I179,AB!I179)</f>
        <v>0</v>
      </c>
      <c r="J179" s="7">
        <f>SUM(MB!J179,SK!J179,AB!J179)</f>
        <v>352.35</v>
      </c>
      <c r="K179" s="7">
        <f>SUM(MB!K179,SK!K179,AB!K179)</f>
        <v>2215.56</v>
      </c>
      <c r="L179" s="7">
        <f>SUM(MB!L179,SK!L179,AB!L179)</f>
        <v>0</v>
      </c>
      <c r="M179" s="7">
        <f>SUM(MB!M179,SK!M179,AB!M179)</f>
        <v>10897.7</v>
      </c>
      <c r="N179" s="7">
        <f>SUM(MB!N179,SK!N179,AB!N179)</f>
        <v>1953.9300000000003</v>
      </c>
      <c r="O179" s="7">
        <f>SUM(MB!O179,SK!O179,AB!O179)</f>
        <v>745.29000000000008</v>
      </c>
      <c r="P179" s="7">
        <f>SUM(MB!P179,SK!P179,AB!P179)</f>
        <v>2008.5408</v>
      </c>
      <c r="Q179" s="7">
        <f>SUM(MB!Q179,SK!Q179,AB!Q179)</f>
        <v>15696.36</v>
      </c>
      <c r="R179" s="7">
        <f>SUM(MB!R179,SK!R179,AB!R179)</f>
        <v>2812.3308000000002</v>
      </c>
      <c r="S179" s="7">
        <f>SUM(MB!S179,SK!S179,AB!S179)</f>
        <v>2537.15</v>
      </c>
      <c r="T179" s="7">
        <f>SUM(MB!T179,SK!T179,AB!T179)</f>
        <v>0</v>
      </c>
      <c r="U179" s="7">
        <f>SUM(MB!U179,SK!U179,AB!U179)</f>
        <v>0</v>
      </c>
      <c r="V179" s="7">
        <f>SUM(MB!V179,SK!V179,AB!V179)</f>
        <v>3497.6099999999997</v>
      </c>
      <c r="W179" s="7">
        <f>SUM(MB!W179,SK!W179,AB!W179)</f>
        <v>359.09999999999997</v>
      </c>
      <c r="X179" s="7">
        <f>SUM(MB!X179,SK!X179,AB!X179)</f>
        <v>317151.59999999998</v>
      </c>
      <c r="Y179" s="7">
        <f>SUM(MB!Y179,SK!Y179,AB!Y179)</f>
        <v>0</v>
      </c>
      <c r="Z179" s="7">
        <f>SUM(MB!Z179,SK!Z179,AB!Z179)</f>
        <v>165224.4</v>
      </c>
      <c r="AA179" s="7">
        <f>SUM(MB!AA179,SK!AA179,AB!AA179)</f>
        <v>3555.6689342403624</v>
      </c>
      <c r="AB179" s="7">
        <f t="shared" si="11"/>
        <v>645170.77013424027</v>
      </c>
      <c r="AD179" s="7">
        <f>2205*AB179/area!I25/2.47</f>
        <v>21.84104283674758</v>
      </c>
    </row>
    <row r="180" spans="1:30" x14ac:dyDescent="0.2">
      <c r="A180">
        <f t="shared" si="10"/>
        <v>1987</v>
      </c>
      <c r="B180" s="7">
        <f>SUM(MB!B180,SK!B180,AB!B180)</f>
        <v>83367.429999999993</v>
      </c>
      <c r="C180" s="7">
        <f>SUM(MB!C180,SK!C180,AB!C180)</f>
        <v>0</v>
      </c>
      <c r="D180" s="7">
        <f>SUM(MB!D180,SK!D180,AB!D180)</f>
        <v>201.19200000000004</v>
      </c>
      <c r="E180" s="7">
        <f>SUM(MB!E180,SK!E180,AB!E180)</f>
        <v>433.85760000000005</v>
      </c>
      <c r="F180" s="7">
        <f>SUM(MB!F180,SK!F180,AB!F180)</f>
        <v>28829.591999999997</v>
      </c>
      <c r="G180" s="7">
        <f>SUM(MB!G180,SK!G180,AB!G180)</f>
        <v>0</v>
      </c>
      <c r="H180" s="7">
        <f>SUM(MB!H180,SK!H180,AB!H180)</f>
        <v>0</v>
      </c>
      <c r="I180" s="7">
        <f>SUM(MB!I180,SK!I180,AB!I180)</f>
        <v>0</v>
      </c>
      <c r="J180" s="7">
        <f>SUM(MB!J180,SK!J180,AB!J180)</f>
        <v>571.5</v>
      </c>
      <c r="K180" s="7">
        <f>SUM(MB!K180,SK!K180,AB!K180)</f>
        <v>1611.35</v>
      </c>
      <c r="L180" s="7">
        <f>SUM(MB!L180,SK!L180,AB!L180)</f>
        <v>0</v>
      </c>
      <c r="M180" s="7">
        <f>SUM(MB!M180,SK!M180,AB!M180)</f>
        <v>7712.1</v>
      </c>
      <c r="N180" s="7">
        <f>SUM(MB!N180,SK!N180,AB!N180)</f>
        <v>3283.29</v>
      </c>
      <c r="O180" s="7">
        <f>SUM(MB!O180,SK!O180,AB!O180)</f>
        <v>720.09000000000015</v>
      </c>
      <c r="P180" s="7">
        <f>SUM(MB!P180,SK!P180,AB!P180)</f>
        <v>1172.5344</v>
      </c>
      <c r="Q180" s="7">
        <f>SUM(MB!Q180,SK!Q180,AB!Q180)</f>
        <v>14103.36</v>
      </c>
      <c r="R180" s="7">
        <f>SUM(MB!R180,SK!R180,AB!R180)</f>
        <v>4885.38</v>
      </c>
      <c r="S180" s="7">
        <f>SUM(MB!S180,SK!S180,AB!S180)</f>
        <v>2011.35</v>
      </c>
      <c r="T180" s="7">
        <f>SUM(MB!T180,SK!T180,AB!T180)</f>
        <v>0</v>
      </c>
      <c r="U180" s="7">
        <f>SUM(MB!U180,SK!U180,AB!U180)</f>
        <v>0</v>
      </c>
      <c r="V180" s="7">
        <f>SUM(MB!V180,SK!V180,AB!V180)</f>
        <v>3725.8999999999996</v>
      </c>
      <c r="W180" s="7">
        <f>SUM(MB!W180,SK!W180,AB!W180)</f>
        <v>466.2</v>
      </c>
      <c r="X180" s="7">
        <f>SUM(MB!X180,SK!X180,AB!X180)</f>
        <v>312979.40000000002</v>
      </c>
      <c r="Y180" s="7">
        <f>SUM(MB!Y180,SK!Y180,AB!Y180)</f>
        <v>0</v>
      </c>
      <c r="Z180" s="7">
        <f>SUM(MB!Z180,SK!Z180,AB!Z180)</f>
        <v>137244.79999999999</v>
      </c>
      <c r="AA180" s="7">
        <f>SUM(MB!AA180,SK!AA180,AB!AA180)</f>
        <v>4222.4036281179142</v>
      </c>
      <c r="AB180" s="7">
        <f t="shared" si="11"/>
        <v>607541.72962811799</v>
      </c>
      <c r="AD180" s="7">
        <f>2205*AB180/area!I26/2.47</f>
        <v>20.840332658577616</v>
      </c>
    </row>
    <row r="181" spans="1:30" x14ac:dyDescent="0.2">
      <c r="A181">
        <f t="shared" si="10"/>
        <v>1988</v>
      </c>
      <c r="B181" s="7">
        <f>SUM(MB!B181,SK!B181,AB!B181)</f>
        <v>60829.97</v>
      </c>
      <c r="C181" s="7">
        <f>SUM(MB!C181,SK!C181,AB!C181)</f>
        <v>0</v>
      </c>
      <c r="D181" s="7">
        <f>SUM(MB!D181,SK!D181,AB!D181)</f>
        <v>136.452</v>
      </c>
      <c r="E181" s="7">
        <f>SUM(MB!E181,SK!E181,AB!E181)</f>
        <v>260.92439999999999</v>
      </c>
      <c r="F181" s="7">
        <f>SUM(MB!F181,SK!F181,AB!F181)</f>
        <v>32870.375999999997</v>
      </c>
      <c r="G181" s="7">
        <f>SUM(MB!G181,SK!G181,AB!G181)</f>
        <v>0</v>
      </c>
      <c r="H181" s="7">
        <f>SUM(MB!H181,SK!H181,AB!H181)</f>
        <v>0</v>
      </c>
      <c r="I181" s="7">
        <f>SUM(MB!I181,SK!I181,AB!I181)</f>
        <v>0</v>
      </c>
      <c r="J181" s="7">
        <f>SUM(MB!J181,SK!J181,AB!J181)</f>
        <v>628.65</v>
      </c>
      <c r="K181" s="7">
        <f>SUM(MB!K181,SK!K181,AB!K181)</f>
        <v>1544.01</v>
      </c>
      <c r="L181" s="7">
        <f>SUM(MB!L181,SK!L181,AB!L181)</f>
        <v>0</v>
      </c>
      <c r="M181" s="7">
        <f>SUM(MB!M181,SK!M181,AB!M181)</f>
        <v>3603.6000000000004</v>
      </c>
      <c r="N181" s="7">
        <f>SUM(MB!N181,SK!N181,AB!N181)</f>
        <v>671.55600000000004</v>
      </c>
      <c r="O181" s="7">
        <f>SUM(MB!O181,SK!O181,AB!O181)</f>
        <v>552.5100000000001</v>
      </c>
      <c r="P181" s="7">
        <f>SUM(MB!P181,SK!P181,AB!P181)</f>
        <v>1039.6943999999999</v>
      </c>
      <c r="Q181" s="7">
        <f>SUM(MB!Q181,SK!Q181,AB!Q181)</f>
        <v>14012.5</v>
      </c>
      <c r="R181" s="7">
        <f>SUM(MB!R181,SK!R181,AB!R181)</f>
        <v>3763.5084000000002</v>
      </c>
      <c r="S181" s="7">
        <f>SUM(MB!S181,SK!S181,AB!S181)</f>
        <v>1327.6999999999998</v>
      </c>
      <c r="T181" s="7">
        <f>SUM(MB!T181,SK!T181,AB!T181)</f>
        <v>0</v>
      </c>
      <c r="U181" s="7">
        <f>SUM(MB!U181,SK!U181,AB!U181)</f>
        <v>0</v>
      </c>
      <c r="V181" s="7">
        <f>SUM(MB!V181,SK!V181,AB!V181)</f>
        <v>2853.07</v>
      </c>
      <c r="W181" s="7">
        <f>SUM(MB!W181,SK!W181,AB!W181)</f>
        <v>436.49999999999994</v>
      </c>
      <c r="X181" s="7">
        <f>SUM(MB!X181,SK!X181,AB!X181)</f>
        <v>287941.59999999998</v>
      </c>
      <c r="Y181" s="7">
        <f>SUM(MB!Y181,SK!Y181,AB!Y181)</f>
        <v>0</v>
      </c>
      <c r="Z181" s="7">
        <f>SUM(MB!Z181,SK!Z181,AB!Z181)</f>
        <v>79602.05</v>
      </c>
      <c r="AA181" s="7">
        <f>SUM(MB!AA181,SK!AA181,AB!AA181)</f>
        <v>3324.9433106575962</v>
      </c>
      <c r="AB181" s="7">
        <f t="shared" si="11"/>
        <v>495399.6145106575</v>
      </c>
      <c r="AD181" s="7">
        <f>2205*AB181/area!I27/2.47</f>
        <v>17.0615994172406</v>
      </c>
    </row>
    <row r="182" spans="1:30" x14ac:dyDescent="0.2">
      <c r="A182">
        <f t="shared" si="10"/>
        <v>1989</v>
      </c>
      <c r="B182" s="7">
        <f>SUM(MB!B182,SK!B182,AB!B182)</f>
        <v>69728.240000000005</v>
      </c>
      <c r="C182" s="7">
        <f>SUM(MB!C182,SK!C182,AB!C182)</f>
        <v>0</v>
      </c>
      <c r="D182" s="7">
        <f>SUM(MB!D182,SK!D182,AB!D182)</f>
        <v>117.52800000000002</v>
      </c>
      <c r="E182" s="7">
        <f>SUM(MB!E182,SK!E182,AB!E182)</f>
        <v>503.11799999999999</v>
      </c>
      <c r="F182" s="7">
        <f>SUM(MB!F182,SK!F182,AB!F182)</f>
        <v>24967.799999999996</v>
      </c>
      <c r="G182" s="7">
        <f>SUM(MB!G182,SK!G182,AB!G182)</f>
        <v>0</v>
      </c>
      <c r="H182" s="7">
        <f>SUM(MB!H182,SK!H182,AB!H182)</f>
        <v>0</v>
      </c>
      <c r="I182" s="7">
        <f>SUM(MB!I182,SK!I182,AB!I182)</f>
        <v>0</v>
      </c>
      <c r="J182" s="7">
        <f>SUM(MB!J182,SK!J182,AB!J182)</f>
        <v>577.35</v>
      </c>
      <c r="K182" s="7">
        <f>SUM(MB!K182,SK!K182,AB!K182)</f>
        <v>1342.36</v>
      </c>
      <c r="L182" s="7">
        <f>SUM(MB!L182,SK!L182,AB!L182)</f>
        <v>0</v>
      </c>
      <c r="M182" s="7">
        <f>SUM(MB!M182,SK!M182,AB!M182)</f>
        <v>5476.9</v>
      </c>
      <c r="N182" s="7">
        <f>SUM(MB!N182,SK!N182,AB!N182)</f>
        <v>1102.452</v>
      </c>
      <c r="O182" s="7">
        <f>SUM(MB!O182,SK!O182,AB!O182)</f>
        <v>604.17000000000007</v>
      </c>
      <c r="P182" s="7">
        <f>SUM(MB!P182,SK!P182,AB!P182)</f>
        <v>1370.9087999999999</v>
      </c>
      <c r="Q182" s="7">
        <f>SUM(MB!Q182,SK!Q182,AB!Q182)</f>
        <v>15413.75</v>
      </c>
      <c r="R182" s="7">
        <f>SUM(MB!R182,SK!R182,AB!R182)</f>
        <v>2755.8252000000002</v>
      </c>
      <c r="S182" s="7">
        <f>SUM(MB!S182,SK!S182,AB!S182)</f>
        <v>4176.7</v>
      </c>
      <c r="T182" s="7">
        <f>SUM(MB!T182,SK!T182,AB!T182)</f>
        <v>0</v>
      </c>
      <c r="U182" s="7">
        <f>SUM(MB!U182,SK!U182,AB!U182)</f>
        <v>0</v>
      </c>
      <c r="V182" s="7">
        <f>SUM(MB!V182,SK!V182,AB!V182)</f>
        <v>3064.71</v>
      </c>
      <c r="W182" s="7">
        <f>SUM(MB!W182,SK!W182,AB!W182)</f>
        <v>613.79999999999995</v>
      </c>
      <c r="X182" s="7">
        <f>SUM(MB!X182,SK!X182,AB!X182)</f>
        <v>312977.09999999998</v>
      </c>
      <c r="Y182" s="7">
        <f>SUM(MB!Y182,SK!Y182,AB!Y182)</f>
        <v>0</v>
      </c>
      <c r="Z182" s="7">
        <f>SUM(MB!Z182,SK!Z182,AB!Z182)</f>
        <v>128742.34999999999</v>
      </c>
      <c r="AA182" s="7">
        <f>SUM(MB!AA182,SK!AA182,AB!AA182)</f>
        <v>3378.321995464853</v>
      </c>
      <c r="AB182" s="7">
        <f t="shared" si="11"/>
        <v>576913.38399546489</v>
      </c>
      <c r="AD182" s="7">
        <f>2205*AB182/area!I28/2.47</f>
        <v>19.13999593401309</v>
      </c>
    </row>
    <row r="183" spans="1:30" x14ac:dyDescent="0.2">
      <c r="A183">
        <f t="shared" si="10"/>
        <v>1990</v>
      </c>
      <c r="B183" s="7">
        <f>SUM(MB!B183,SK!B183,AB!B183)</f>
        <v>81106.850000000006</v>
      </c>
      <c r="C183" s="7">
        <f>SUM(MB!C183,SK!C183,AB!C183)</f>
        <v>0</v>
      </c>
      <c r="D183" s="7">
        <f>SUM(MB!D183,SK!D183,AB!D183)</f>
        <v>217.12800000000004</v>
      </c>
      <c r="E183" s="7">
        <f>SUM(MB!E183,SK!E183,AB!E183)</f>
        <v>750.53880000000004</v>
      </c>
      <c r="F183" s="7">
        <f>SUM(MB!F183,SK!F183,AB!F183)</f>
        <v>25290.935999999994</v>
      </c>
      <c r="G183" s="7">
        <f>SUM(MB!G183,SK!G183,AB!G183)</f>
        <v>0</v>
      </c>
      <c r="H183" s="7">
        <f>SUM(MB!H183,SK!H183,AB!H183)</f>
        <v>0</v>
      </c>
      <c r="I183" s="7">
        <f>SUM(MB!I183,SK!I183,AB!I183)</f>
        <v>0</v>
      </c>
      <c r="J183" s="7">
        <f>SUM(MB!J183,SK!J183,AB!J183)</f>
        <v>817.2</v>
      </c>
      <c r="K183" s="7">
        <f>SUM(MB!K183,SK!K183,AB!K183)</f>
        <v>1342.36</v>
      </c>
      <c r="L183" s="7">
        <f>SUM(MB!L183,SK!L183,AB!L183)</f>
        <v>0</v>
      </c>
      <c r="M183" s="7">
        <f>SUM(MB!M183,SK!M183,AB!M183)</f>
        <v>9779</v>
      </c>
      <c r="N183" s="7">
        <f>SUM(MB!N183,SK!N183,AB!N183)</f>
        <v>2443.2720000000004</v>
      </c>
      <c r="O183" s="7">
        <f>SUM(MB!O183,SK!O183,AB!O183)</f>
        <v>681.03000000000009</v>
      </c>
      <c r="P183" s="7">
        <f>SUM(MB!P183,SK!P183,AB!P183)</f>
        <v>2209.5720000000001</v>
      </c>
      <c r="Q183" s="7">
        <f>SUM(MB!Q183,SK!Q183,AB!Q183)</f>
        <v>12647.830000000002</v>
      </c>
      <c r="R183" s="7">
        <f>SUM(MB!R183,SK!R183,AB!R183)</f>
        <v>3107.808</v>
      </c>
      <c r="S183" s="7">
        <f>SUM(MB!S183,SK!S183,AB!S183)</f>
        <v>3017.2999999999997</v>
      </c>
      <c r="T183" s="7">
        <f>SUM(MB!T183,SK!T183,AB!T183)</f>
        <v>0</v>
      </c>
      <c r="U183" s="7">
        <f>SUM(MB!U183,SK!U183,AB!U183)</f>
        <v>0</v>
      </c>
      <c r="V183" s="7">
        <f>SUM(MB!V183,SK!V183,AB!V183)</f>
        <v>3484.29</v>
      </c>
      <c r="W183" s="7">
        <f>SUM(MB!W183,SK!W183,AB!W183)</f>
        <v>992.7</v>
      </c>
      <c r="X183" s="7">
        <f>SUM(MB!X183,SK!X183,AB!X183)</f>
        <v>359924.7</v>
      </c>
      <c r="Y183" s="7">
        <f>SUM(MB!Y183,SK!Y183,AB!Y183)</f>
        <v>0</v>
      </c>
      <c r="Z183" s="7">
        <f>SUM(MB!Z183,SK!Z183,AB!Z183)</f>
        <v>167008.04999999999</v>
      </c>
      <c r="AA183" s="7">
        <f>SUM(MB!AA183,SK!AA183,AB!AA183)</f>
        <v>4036.0770975056694</v>
      </c>
      <c r="AB183" s="7">
        <f t="shared" si="11"/>
        <v>678856.64189750573</v>
      </c>
      <c r="AD183" s="7">
        <f>2205*AB183/area!I29/2.47</f>
        <v>22.904900663638895</v>
      </c>
    </row>
    <row r="184" spans="1:30" x14ac:dyDescent="0.2">
      <c r="A184">
        <f t="shared" si="10"/>
        <v>1991</v>
      </c>
      <c r="B184" s="7">
        <f>SUM(MB!B184,SK!B184,AB!B184)</f>
        <v>69509.820000000007</v>
      </c>
      <c r="C184" s="7">
        <f>SUM(MB!C184,SK!C184,AB!C184)</f>
        <v>0</v>
      </c>
      <c r="D184" s="7">
        <f>SUM(MB!D184,SK!D184,AB!D184)</f>
        <v>173.30400000000003</v>
      </c>
      <c r="E184" s="7">
        <f>SUM(MB!E184,SK!E184,AB!E184)</f>
        <v>436.90679999999998</v>
      </c>
      <c r="F184" s="7">
        <f>SUM(MB!F184,SK!F184,AB!F184)</f>
        <v>32799.887999999999</v>
      </c>
      <c r="G184" s="7">
        <f>SUM(MB!G184,SK!G184,AB!G184)</f>
        <v>0</v>
      </c>
      <c r="H184" s="7">
        <f>SUM(MB!H184,SK!H184,AB!H184)</f>
        <v>0</v>
      </c>
      <c r="I184" s="7">
        <f>SUM(MB!I184,SK!I184,AB!I184)</f>
        <v>0</v>
      </c>
      <c r="J184" s="7">
        <f>SUM(MB!J184,SK!J184,AB!J184)</f>
        <v>1017</v>
      </c>
      <c r="K184" s="7">
        <f>SUM(MB!K184,SK!K184,AB!K184)</f>
        <v>1913.27</v>
      </c>
      <c r="L184" s="7">
        <f>SUM(MB!L184,SK!L184,AB!L184)</f>
        <v>239.58719999999994</v>
      </c>
      <c r="M184" s="7">
        <f>SUM(MB!M184,SK!M184,AB!M184)</f>
        <v>6985</v>
      </c>
      <c r="N184" s="7">
        <f>SUM(MB!N184,SK!N184,AB!N184)</f>
        <v>3928.4879999999998</v>
      </c>
      <c r="O184" s="7">
        <f>SUM(MB!O184,SK!O184,AB!O184)</f>
        <v>616.77</v>
      </c>
      <c r="P184" s="7">
        <f>SUM(MB!P184,SK!P184,AB!P184)</f>
        <v>1072.4615999999999</v>
      </c>
      <c r="Q184" s="7">
        <f>SUM(MB!Q184,SK!Q184,AB!Q184)</f>
        <v>8225.7800000000007</v>
      </c>
      <c r="R184" s="7">
        <f>SUM(MB!R184,SK!R184,AB!R184)</f>
        <v>4822.9884000000002</v>
      </c>
      <c r="S184" s="7">
        <f>SUM(MB!S184,SK!S184,AB!S184)</f>
        <v>1564.75</v>
      </c>
      <c r="T184" s="7">
        <f>SUM(MB!T184,SK!T184,AB!T184)</f>
        <v>0</v>
      </c>
      <c r="U184" s="7">
        <f>SUM(MB!U184,SK!U184,AB!U184)</f>
        <v>0</v>
      </c>
      <c r="V184" s="7">
        <f>SUM(MB!V184,SK!V184,AB!V184)</f>
        <v>4014.5</v>
      </c>
      <c r="W184" s="7">
        <f>SUM(MB!W184,SK!W184,AB!W184)</f>
        <v>1211.4000000000001</v>
      </c>
      <c r="X184" s="7">
        <f>SUM(MB!X184,SK!X184,AB!X184)</f>
        <v>354710.6</v>
      </c>
      <c r="Y184" s="7">
        <f>SUM(MB!Y184,SK!Y184,AB!Y184)</f>
        <v>13.2</v>
      </c>
      <c r="Z184" s="7">
        <f>SUM(MB!Z184,SK!Z184,AB!Z184)</f>
        <v>170941.1</v>
      </c>
      <c r="AA184" s="7">
        <f>SUM(MB!AA184,SK!AA184,AB!AA184)</f>
        <v>3827.3015873015875</v>
      </c>
      <c r="AB184" s="7">
        <f t="shared" si="11"/>
        <v>668024.11558730155</v>
      </c>
      <c r="AD184" s="7">
        <f>2205*AB184/area!I30/2.47</f>
        <v>22.443779599801093</v>
      </c>
    </row>
    <row r="185" spans="1:30" x14ac:dyDescent="0.2">
      <c r="A185">
        <f t="shared" si="10"/>
        <v>1992</v>
      </c>
      <c r="B185" s="7">
        <f>SUM(MB!B185,SK!B185,AB!B185)</f>
        <v>64185.33</v>
      </c>
      <c r="C185" s="7">
        <f>SUM(MB!C185,SK!C185,AB!C185)</f>
        <v>336</v>
      </c>
      <c r="D185" s="7">
        <f>SUM(MB!D185,SK!D185,AB!D185)</f>
        <v>64.740000000000009</v>
      </c>
      <c r="E185" s="7">
        <f>SUM(MB!E185,SK!E185,AB!E185)</f>
        <v>540.57960000000003</v>
      </c>
      <c r="F185" s="7">
        <f>SUM(MB!F185,SK!F185,AB!F185)</f>
        <v>30176.784</v>
      </c>
      <c r="G185" s="7">
        <f>SUM(MB!G185,SK!G185,AB!G185)</f>
        <v>0</v>
      </c>
      <c r="H185" s="7">
        <f>SUM(MB!H185,SK!H185,AB!H185)</f>
        <v>0</v>
      </c>
      <c r="I185" s="7">
        <f>SUM(MB!I185,SK!I185,AB!I185)</f>
        <v>0</v>
      </c>
      <c r="J185" s="7">
        <f>SUM(MB!J185,SK!J185,AB!J185)</f>
        <v>185.39999999999998</v>
      </c>
      <c r="K185" s="7">
        <f>SUM(MB!K185,SK!K185,AB!K185)</f>
        <v>956.82</v>
      </c>
      <c r="L185" s="7">
        <f>SUM(MB!L185,SK!L185,AB!L185)</f>
        <v>142.7328</v>
      </c>
      <c r="M185" s="7">
        <f>SUM(MB!M185,SK!M185,AB!M185)</f>
        <v>3702.6</v>
      </c>
      <c r="N185" s="7">
        <f>SUM(MB!N185,SK!N185,AB!N185)</f>
        <v>3999.54</v>
      </c>
      <c r="O185" s="7">
        <f>SUM(MB!O185,SK!O185,AB!O185)</f>
        <v>514.08000000000004</v>
      </c>
      <c r="P185" s="7">
        <f>SUM(MB!P185,SK!P185,AB!P185)</f>
        <v>1180.5047999999999</v>
      </c>
      <c r="Q185" s="7">
        <f>SUM(MB!Q185,SK!Q185,AB!Q185)</f>
        <v>13303.32</v>
      </c>
      <c r="R185" s="7">
        <f>SUM(MB!R185,SK!R185,AB!R185)</f>
        <v>5942.5056000000004</v>
      </c>
      <c r="S185" s="7">
        <f>SUM(MB!S185,SK!S185,AB!S185)</f>
        <v>1376.1</v>
      </c>
      <c r="T185" s="7">
        <f>SUM(MB!T185,SK!T185,AB!T185)</f>
        <v>0</v>
      </c>
      <c r="U185" s="7">
        <f>SUM(MB!U185,SK!U185,AB!U185)</f>
        <v>0</v>
      </c>
      <c r="V185" s="7">
        <f>SUM(MB!V185,SK!V185,AB!V185)</f>
        <v>2870.09</v>
      </c>
      <c r="W185" s="7">
        <f>SUM(MB!W185,SK!W185,AB!W185)</f>
        <v>583.19999999999993</v>
      </c>
      <c r="X185" s="7">
        <f>SUM(MB!X185,SK!X185,AB!X185)</f>
        <v>321951.7</v>
      </c>
      <c r="Y185" s="7">
        <f>SUM(MB!Y185,SK!Y185,AB!Y185)</f>
        <v>15.4</v>
      </c>
      <c r="Z185" s="7">
        <f>SUM(MB!Z185,SK!Z185,AB!Z185)</f>
        <v>155800.70000000001</v>
      </c>
      <c r="AA185" s="7">
        <f>SUM(MB!AA185,SK!AA185,AB!AA185)</f>
        <v>4622.2448979591836</v>
      </c>
      <c r="AB185" s="7">
        <f t="shared" si="11"/>
        <v>612450.37169795914</v>
      </c>
      <c r="AD185" s="7">
        <f>2205*AB185/area!I31/2.47</f>
        <v>20.90550021555088</v>
      </c>
    </row>
    <row r="186" spans="1:30" x14ac:dyDescent="0.2">
      <c r="A186">
        <f t="shared" si="10"/>
        <v>1993</v>
      </c>
      <c r="B186" s="7">
        <f>SUM(MB!B186,SK!B186,AB!B186)</f>
        <v>79064.02</v>
      </c>
      <c r="C186" s="7">
        <f>SUM(MB!C186,SK!C186,AB!C186)</f>
        <v>451.5</v>
      </c>
      <c r="D186" s="7">
        <f>SUM(MB!D186,SK!D186,AB!D186)</f>
        <v>28.884000000000004</v>
      </c>
      <c r="E186" s="7">
        <f>SUM(MB!E186,SK!E186,AB!E186)</f>
        <v>556.69679999999994</v>
      </c>
      <c r="F186" s="7">
        <f>SUM(MB!F186,SK!F186,AB!F186)</f>
        <v>43110.143999999986</v>
      </c>
      <c r="G186" s="7">
        <f>SUM(MB!G186,SK!G186,AB!G186)</f>
        <v>0</v>
      </c>
      <c r="H186" s="7">
        <f>SUM(MB!H186,SK!H186,AB!H186)</f>
        <v>0</v>
      </c>
      <c r="I186" s="7">
        <f>SUM(MB!I186,SK!I186,AB!I186)</f>
        <v>0</v>
      </c>
      <c r="J186" s="7">
        <f>SUM(MB!J186,SK!J186,AB!J186)</f>
        <v>222.75</v>
      </c>
      <c r="K186" s="7">
        <f>SUM(MB!K186,SK!K186,AB!K186)</f>
        <v>1107.4099999999999</v>
      </c>
      <c r="L186" s="7">
        <f>SUM(MB!L186,SK!L186,AB!L186)</f>
        <v>66.268799999999999</v>
      </c>
      <c r="M186" s="7">
        <f>SUM(MB!M186,SK!M186,AB!M186)</f>
        <v>6901.4000000000005</v>
      </c>
      <c r="N186" s="7">
        <f>SUM(MB!N186,SK!N186,AB!N186)</f>
        <v>3996.1020000000008</v>
      </c>
      <c r="O186" s="7">
        <f>SUM(MB!O186,SK!O186,AB!O186)</f>
        <v>990.36000000000013</v>
      </c>
      <c r="P186" s="7">
        <f>SUM(MB!P186,SK!P186,AB!P186)</f>
        <v>1912.0103999999999</v>
      </c>
      <c r="Q186" s="7">
        <f>SUM(MB!Q186,SK!Q186,AB!Q186)</f>
        <v>17924.79</v>
      </c>
      <c r="R186" s="7">
        <f>SUM(MB!R186,SK!R186,AB!R186)</f>
        <v>11421.1944</v>
      </c>
      <c r="S186" s="7">
        <f>SUM(MB!S186,SK!S186,AB!S186)</f>
        <v>1592.7999999999997</v>
      </c>
      <c r="T186" s="7">
        <f>SUM(MB!T186,SK!T186,AB!T186)</f>
        <v>4.1219999999999999</v>
      </c>
      <c r="U186" s="7">
        <f>SUM(MB!U186,SK!U186,AB!U186)</f>
        <v>0</v>
      </c>
      <c r="V186" s="7">
        <f>SUM(MB!V186,SK!V186,AB!V186)</f>
        <v>2896.73</v>
      </c>
      <c r="W186" s="7">
        <f>SUM(MB!W186,SK!W186,AB!W186)</f>
        <v>706.5</v>
      </c>
      <c r="X186" s="7">
        <f>SUM(MB!X186,SK!X186,AB!X186)</f>
        <v>295660.40000000002</v>
      </c>
      <c r="Y186" s="7">
        <f>SUM(MB!Y186,SK!Y186,AB!Y186)</f>
        <v>171.05</v>
      </c>
      <c r="Z186" s="7">
        <f>SUM(MB!Z186,SK!Z186,AB!Z186)</f>
        <v>144587.85</v>
      </c>
      <c r="AA186" s="7">
        <f>SUM(MB!AA186,SK!AA186,AB!AA186)</f>
        <v>4543.4240362811788</v>
      </c>
      <c r="AB186" s="7">
        <f t="shared" si="11"/>
        <v>617916.40643628128</v>
      </c>
      <c r="AD186" s="7">
        <f>2205*AB186/area!I32/2.47</f>
        <v>20.403022232110775</v>
      </c>
    </row>
    <row r="187" spans="1:30" x14ac:dyDescent="0.2">
      <c r="A187">
        <f t="shared" si="10"/>
        <v>1994</v>
      </c>
      <c r="B187" s="7">
        <f>SUM(MB!B187,SK!B187,AB!B187)</f>
        <v>71770.399999999994</v>
      </c>
      <c r="C187" s="7">
        <f>SUM(MB!C187,SK!C187,AB!C187)</f>
        <v>1054.5</v>
      </c>
      <c r="D187" s="7">
        <f>SUM(MB!D187,SK!D187,AB!D187)</f>
        <v>86.652000000000015</v>
      </c>
      <c r="E187" s="7">
        <f>SUM(MB!E187,SK!E187,AB!E187)</f>
        <v>1047.1823999999999</v>
      </c>
      <c r="F187" s="7">
        <f>SUM(MB!F187,SK!F187,AB!F187)</f>
        <v>56490.983999999997</v>
      </c>
      <c r="G187" s="7">
        <f>SUM(MB!G187,SK!G187,AB!G187)</f>
        <v>0</v>
      </c>
      <c r="H187" s="7">
        <f>SUM(MB!H187,SK!H187,AB!H187)</f>
        <v>0</v>
      </c>
      <c r="I187" s="7">
        <f>SUM(MB!I187,SK!I187,AB!I187)</f>
        <v>0</v>
      </c>
      <c r="J187" s="7">
        <f>SUM(MB!J187,SK!J187,AB!J187)</f>
        <v>582.75</v>
      </c>
      <c r="K187" s="7">
        <f>SUM(MB!K187,SK!K187,AB!K187)</f>
        <v>1845.9299999999998</v>
      </c>
      <c r="L187" s="7">
        <f>SUM(MB!L187,SK!L187,AB!L187)</f>
        <v>86.659199999999984</v>
      </c>
      <c r="M187" s="7">
        <f>SUM(MB!M187,SK!M187,AB!M187)</f>
        <v>10644.7</v>
      </c>
      <c r="N187" s="7">
        <f>SUM(MB!N187,SK!N187,AB!N187)</f>
        <v>5161.5840000000007</v>
      </c>
      <c r="O187" s="7">
        <f>SUM(MB!O187,SK!O187,AB!O187)</f>
        <v>951.30000000000007</v>
      </c>
      <c r="P187" s="7">
        <f>SUM(MB!P187,SK!P187,AB!P187)</f>
        <v>2827.7208000000001</v>
      </c>
      <c r="Q187" s="7">
        <f>SUM(MB!Q187,SK!Q187,AB!Q187)</f>
        <v>19108.330000000002</v>
      </c>
      <c r="R187" s="7">
        <f>SUM(MB!R187,SK!R187,AB!R187)</f>
        <v>16963.452000000001</v>
      </c>
      <c r="S187" s="7">
        <f>SUM(MB!S187,SK!S187,AB!S187)</f>
        <v>1914</v>
      </c>
      <c r="T187" s="7">
        <f>SUM(MB!T187,SK!T187,AB!T187)</f>
        <v>9.0684000000000005</v>
      </c>
      <c r="U187" s="7">
        <f>SUM(MB!U187,SK!U187,AB!U187)</f>
        <v>0</v>
      </c>
      <c r="V187" s="7">
        <f>SUM(MB!V187,SK!V187,AB!V187)</f>
        <v>4037.81</v>
      </c>
      <c r="W187" s="7">
        <f>SUM(MB!W187,SK!W187,AB!W187)</f>
        <v>1053</v>
      </c>
      <c r="X187" s="7">
        <f>SUM(MB!X187,SK!X187,AB!X187)</f>
        <v>360968.9</v>
      </c>
      <c r="Y187" s="7">
        <f>SUM(MB!Y187,SK!Y187,AB!Y187)</f>
        <v>223.85</v>
      </c>
      <c r="Z187" s="7">
        <f>SUM(MB!Z187,SK!Z187,AB!Z187)</f>
        <v>117701.1</v>
      </c>
      <c r="AA187" s="7">
        <f>SUM(MB!AA187,SK!AA187,AB!AA187)</f>
        <v>6133.310657596372</v>
      </c>
      <c r="AB187" s="7">
        <f t="shared" si="11"/>
        <v>680663.18345759634</v>
      </c>
      <c r="AD187" s="7">
        <f>2205*AB187/area!I33/2.47</f>
        <v>21.602678520005206</v>
      </c>
    </row>
    <row r="188" spans="1:30" x14ac:dyDescent="0.2">
      <c r="A188">
        <f t="shared" si="10"/>
        <v>1995</v>
      </c>
      <c r="B188" s="7">
        <f>SUM(MB!B188,SK!B188,AB!B188)</f>
        <v>80523.28</v>
      </c>
      <c r="C188" s="7">
        <f>SUM(MB!C188,SK!C188,AB!C188)</f>
        <v>1095</v>
      </c>
      <c r="D188" s="7">
        <f>SUM(MB!D188,SK!D188,AB!D188)</f>
        <v>136.452</v>
      </c>
      <c r="E188" s="7">
        <f>SUM(MB!E188,SK!E188,AB!E188)</f>
        <v>673.43759999999997</v>
      </c>
      <c r="F188" s="7">
        <f>SUM(MB!F188,SK!F188,AB!F188)</f>
        <v>49953.02399999999</v>
      </c>
      <c r="G188" s="7">
        <f>SUM(MB!G188,SK!G188,AB!G188)</f>
        <v>0</v>
      </c>
      <c r="H188" s="7">
        <f>SUM(MB!H188,SK!H188,AB!H188)</f>
        <v>0</v>
      </c>
      <c r="I188" s="7">
        <f>SUM(MB!I188,SK!I188,AB!I188)</f>
        <v>0</v>
      </c>
      <c r="J188" s="7">
        <f>SUM(MB!J188,SK!J188,AB!J188)</f>
        <v>480.15</v>
      </c>
      <c r="K188" s="7">
        <f>SUM(MB!K188,SK!K188,AB!K188)</f>
        <v>1644.65</v>
      </c>
      <c r="L188" s="7">
        <f>SUM(MB!L188,SK!L188,AB!L188)</f>
        <v>73.915199999999984</v>
      </c>
      <c r="M188" s="7">
        <f>SUM(MB!M188,SK!M188,AB!M188)</f>
        <v>12153.899999999998</v>
      </c>
      <c r="N188" s="7">
        <f>SUM(MB!N188,SK!N188,AB!N188)</f>
        <v>4949.5739999999996</v>
      </c>
      <c r="O188" s="7">
        <f>SUM(MB!O188,SK!O188,AB!O188)</f>
        <v>1079.8200000000002</v>
      </c>
      <c r="P188" s="7">
        <f>SUM(MB!P188,SK!P188,AB!P188)</f>
        <v>2163.5207999999998</v>
      </c>
      <c r="Q188" s="7">
        <f>SUM(MB!Q188,SK!Q188,AB!Q188)</f>
        <v>14785.99</v>
      </c>
      <c r="R188" s="7">
        <f>SUM(MB!R188,SK!R188,AB!R188)</f>
        <v>16804.53</v>
      </c>
      <c r="S188" s="7">
        <f>SUM(MB!S188,SK!S188,AB!S188)</f>
        <v>1425.05</v>
      </c>
      <c r="T188" s="7">
        <f>SUM(MB!T188,SK!T188,AB!T188)</f>
        <v>16.488</v>
      </c>
      <c r="U188" s="7">
        <f>SUM(MB!U188,SK!U188,AB!U188)</f>
        <v>0</v>
      </c>
      <c r="V188" s="7">
        <f>SUM(MB!V188,SK!V188,AB!V188)</f>
        <v>3799.5299999999997</v>
      </c>
      <c r="W188" s="7">
        <f>SUM(MB!W188,SK!W188,AB!W188)</f>
        <v>595.80000000000007</v>
      </c>
      <c r="X188" s="7">
        <f>SUM(MB!X188,SK!X188,AB!X188)</f>
        <v>264987.59999999998</v>
      </c>
      <c r="Y188" s="7">
        <f>SUM(MB!Y188,SK!Y188,AB!Y188)</f>
        <v>219.45</v>
      </c>
      <c r="Z188" s="7">
        <f>SUM(MB!Z188,SK!Z188,AB!Z188)</f>
        <v>128340.85</v>
      </c>
      <c r="AA188" s="7">
        <f>SUM(MB!AA188,SK!AA188,AB!AA188)</f>
        <v>5608.5034013605446</v>
      </c>
      <c r="AB188" s="7">
        <f t="shared" si="11"/>
        <v>591510.51500136056</v>
      </c>
      <c r="AD188" s="7">
        <f>2205*AB188/area!I34/2.47</f>
        <v>18.893443452101124</v>
      </c>
    </row>
    <row r="189" spans="1:30" x14ac:dyDescent="0.2">
      <c r="A189">
        <f t="shared" si="10"/>
        <v>1996</v>
      </c>
      <c r="B189" s="7">
        <f>SUM(MB!B189,SK!B189,AB!B189)</f>
        <v>97444.12999999999</v>
      </c>
      <c r="C189" s="7">
        <f>SUM(MB!C189,SK!C189,AB!C189)</f>
        <v>885</v>
      </c>
      <c r="D189" s="7">
        <f>SUM(MB!D189,SK!D189,AB!D189)</f>
        <v>151.392</v>
      </c>
      <c r="E189" s="7">
        <f>SUM(MB!E189,SK!E189,AB!E189)</f>
        <v>1239.7175999999999</v>
      </c>
      <c r="F189" s="7">
        <f>SUM(MB!F189,SK!F189,AB!F189)</f>
        <v>39535.05599999999</v>
      </c>
      <c r="G189" s="7">
        <f>SUM(MB!G189,SK!G189,AB!G189)</f>
        <v>0</v>
      </c>
      <c r="H189" s="7">
        <f>SUM(MB!H189,SK!H189,AB!H189)</f>
        <v>0</v>
      </c>
      <c r="I189" s="7">
        <f>SUM(MB!I189,SK!I189,AB!I189)</f>
        <v>0</v>
      </c>
      <c r="J189" s="7">
        <f>SUM(MB!J189,SK!J189,AB!J189)</f>
        <v>668.69999999999993</v>
      </c>
      <c r="K189" s="7">
        <f>SUM(MB!K189,SK!K189,AB!K189)</f>
        <v>1661.67</v>
      </c>
      <c r="L189" s="7">
        <f>SUM(MB!L189,SK!L189,AB!L189)</f>
        <v>70.346879999999985</v>
      </c>
      <c r="M189" s="7">
        <f>SUM(MB!M189,SK!M189,AB!M189)</f>
        <v>9361</v>
      </c>
      <c r="N189" s="7">
        <f>SUM(MB!N189,SK!N189,AB!N189)</f>
        <v>4612.6499999999996</v>
      </c>
      <c r="O189" s="7">
        <f>SUM(MB!O189,SK!O189,AB!O189)</f>
        <v>1060.92</v>
      </c>
      <c r="P189" s="7">
        <f>SUM(MB!P189,SK!P189,AB!P189)</f>
        <v>2043.9648</v>
      </c>
      <c r="Q189" s="7">
        <f>SUM(MB!Q189,SK!Q189,AB!Q189)</f>
        <v>23702.66</v>
      </c>
      <c r="R189" s="7">
        <f>SUM(MB!R189,SK!R189,AB!R189)</f>
        <v>13760.290800000001</v>
      </c>
      <c r="S189" s="7">
        <f>SUM(MB!S189,SK!S189,AB!S189)</f>
        <v>1455.85</v>
      </c>
      <c r="T189" s="7">
        <f>SUM(MB!T189,SK!T189,AB!T189)</f>
        <v>5.7708000000000004</v>
      </c>
      <c r="U189" s="7">
        <f>SUM(MB!U189,SK!U189,AB!U189)</f>
        <v>0</v>
      </c>
      <c r="V189" s="7">
        <f>SUM(MB!V189,SK!V189,AB!V189)</f>
        <v>3826.54</v>
      </c>
      <c r="W189" s="7">
        <f>SUM(MB!W189,SK!W189,AB!W189)</f>
        <v>494.1</v>
      </c>
      <c r="X189" s="7">
        <f>SUM(MB!X189,SK!X189,AB!X189)</f>
        <v>301502.40000000002</v>
      </c>
      <c r="Y189" s="7">
        <f>SUM(MB!Y189,SK!Y189,AB!Y189)</f>
        <v>193.6</v>
      </c>
      <c r="Z189" s="7">
        <f>SUM(MB!Z189,SK!Z189,AB!Z189)</f>
        <v>157919.29999999999</v>
      </c>
      <c r="AA189" s="7">
        <f>SUM(MB!AA189,SK!AA189,AB!AA189)</f>
        <v>6631.4285714285716</v>
      </c>
      <c r="AB189" s="7">
        <f t="shared" si="11"/>
        <v>668226.48745142843</v>
      </c>
      <c r="AD189" s="7">
        <f>2205*AB189/area!I35/2.47</f>
        <v>21.631679277931919</v>
      </c>
    </row>
    <row r="190" spans="1:30" x14ac:dyDescent="0.2">
      <c r="A190">
        <f t="shared" si="10"/>
        <v>1997</v>
      </c>
      <c r="B190" s="7">
        <f>SUM(MB!B190,SK!B190,AB!B190)</f>
        <v>82988.88</v>
      </c>
      <c r="C190" s="7">
        <f>SUM(MB!C190,SK!C190,AB!C190)</f>
        <v>1260</v>
      </c>
      <c r="D190" s="7">
        <f>SUM(MB!D190,SK!D190,AB!D190)</f>
        <v>97.608000000000018</v>
      </c>
      <c r="E190" s="7">
        <f>SUM(MB!E190,SK!E190,AB!E190)</f>
        <v>500.94</v>
      </c>
      <c r="F190" s="7">
        <f>SUM(MB!F190,SK!F190,AB!F190)</f>
        <v>49935.599999999991</v>
      </c>
      <c r="G190" s="7">
        <f>SUM(MB!G190,SK!G190,AB!G190)</f>
        <v>0</v>
      </c>
      <c r="H190" s="7">
        <f>SUM(MB!H190,SK!H190,AB!H190)</f>
        <v>152.25</v>
      </c>
      <c r="I190" s="7">
        <f>SUM(MB!I190,SK!I190,AB!I190)</f>
        <v>0</v>
      </c>
      <c r="J190" s="7">
        <f>SUM(MB!J190,SK!J190,AB!J190)</f>
        <v>731.69999999999993</v>
      </c>
      <c r="K190" s="7">
        <f>SUM(MB!K190,SK!K190,AB!K190)</f>
        <v>1527.3600000000001</v>
      </c>
      <c r="L190" s="7">
        <f>SUM(MB!L190,SK!L190,AB!L190)</f>
        <v>54.799199999999992</v>
      </c>
      <c r="M190" s="7">
        <f>SUM(MB!M190,SK!M190,AB!M190)</f>
        <v>9849.4</v>
      </c>
      <c r="N190" s="7">
        <f>SUM(MB!N190,SK!N190,AB!N190)</f>
        <v>4341.0480000000016</v>
      </c>
      <c r="O190" s="7">
        <f>SUM(MB!O190,SK!O190,AB!O190)</f>
        <v>938.7</v>
      </c>
      <c r="P190" s="7">
        <f>SUM(MB!P190,SK!P190,AB!P190)</f>
        <v>2155.5504000000001</v>
      </c>
      <c r="Q190" s="7">
        <f>SUM(MB!Q190,SK!Q190,AB!Q190)</f>
        <v>18397.97</v>
      </c>
      <c r="R190" s="7">
        <f>SUM(MB!R190,SK!R190,AB!R190)</f>
        <v>20697.5304</v>
      </c>
      <c r="S190" s="7">
        <f>SUM(MB!S190,SK!S190,AB!S190)</f>
        <v>1467.3999999999999</v>
      </c>
      <c r="T190" s="7">
        <f>SUM(MB!T190,SK!T190,AB!T190)</f>
        <v>0</v>
      </c>
      <c r="U190" s="7">
        <f>SUM(MB!U190,SK!U190,AB!U190)</f>
        <v>0</v>
      </c>
      <c r="V190" s="7">
        <f>SUM(MB!V190,SK!V190,AB!V190)</f>
        <v>2349.5</v>
      </c>
      <c r="W190" s="7">
        <f>SUM(MB!W190,SK!W190,AB!W190)</f>
        <v>585.89999999999986</v>
      </c>
      <c r="X190" s="7">
        <f>SUM(MB!X190,SK!X190,AB!X190)</f>
        <v>174225</v>
      </c>
      <c r="Y190" s="7">
        <f>SUM(MB!Y190,SK!Y190,AB!Y190)</f>
        <v>170.5</v>
      </c>
      <c r="Z190" s="7">
        <f>SUM(MB!Z190,SK!Z190,AB!Z190)</f>
        <v>127928.9</v>
      </c>
      <c r="AA190" s="7">
        <f>SUM(MB!AA190,SK!AA190,AB!AA190)</f>
        <v>6827.7324263038554</v>
      </c>
      <c r="AB190" s="7">
        <f t="shared" si="11"/>
        <v>507184.26842630381</v>
      </c>
      <c r="AD190" s="7">
        <f>2205*AB190/area!I36/2.47</f>
        <v>15.995473137659566</v>
      </c>
    </row>
    <row r="191" spans="1:30" x14ac:dyDescent="0.2">
      <c r="A191">
        <f t="shared" si="10"/>
        <v>1998</v>
      </c>
      <c r="B191" s="7">
        <f>SUM(MB!B191,SK!B191,AB!B191)</f>
        <v>77736.75</v>
      </c>
      <c r="C191" s="7">
        <f>SUM(MB!C191,SK!C191,AB!C191)</f>
        <v>1762.5</v>
      </c>
      <c r="D191" s="7">
        <f>SUM(MB!D191,SK!D191,AB!D191)</f>
        <v>108.56400000000002</v>
      </c>
      <c r="E191" s="7">
        <f>SUM(MB!E191,SK!E191,AB!E191)</f>
        <v>1024.9667999999999</v>
      </c>
      <c r="F191" s="7">
        <f>SUM(MB!F191,SK!F191,AB!F191)</f>
        <v>59454.647999999986</v>
      </c>
      <c r="G191" s="7">
        <f>SUM(MB!G191,SK!G191,AB!G191)</f>
        <v>0</v>
      </c>
      <c r="H191" s="7">
        <f>SUM(MB!H191,SK!H191,AB!H191)</f>
        <v>534.45000000000005</v>
      </c>
      <c r="I191" s="7">
        <f>SUM(MB!I191,SK!I191,AB!I191)</f>
        <v>0</v>
      </c>
      <c r="J191" s="7">
        <f>SUM(MB!J191,SK!J191,AB!J191)</f>
        <v>1022.8499999999999</v>
      </c>
      <c r="K191" s="7">
        <f>SUM(MB!K191,SK!K191,AB!K191)</f>
        <v>2685.46</v>
      </c>
      <c r="L191" s="7">
        <f>SUM(MB!L191,SK!L191,AB!L191)</f>
        <v>174.59279999999995</v>
      </c>
      <c r="M191" s="7">
        <f>SUM(MB!M191,SK!M191,AB!M191)</f>
        <v>11889.9</v>
      </c>
      <c r="N191" s="7">
        <f>SUM(MB!N191,SK!N191,AB!N191)</f>
        <v>5498.5079999999998</v>
      </c>
      <c r="O191" s="7">
        <f>SUM(MB!O191,SK!O191,AB!O191)</f>
        <v>630.00000000000011</v>
      </c>
      <c r="P191" s="7">
        <f>SUM(MB!P191,SK!P191,AB!P191)</f>
        <v>2113.0416</v>
      </c>
      <c r="Q191" s="7">
        <f>SUM(MB!Q191,SK!Q191,AB!Q191)</f>
        <v>21000.46</v>
      </c>
      <c r="R191" s="7">
        <f>SUM(MB!R191,SK!R191,AB!R191)</f>
        <v>27401.684400000002</v>
      </c>
      <c r="S191" s="7">
        <f>SUM(MB!S191,SK!S191,AB!S191)</f>
        <v>1906.85</v>
      </c>
      <c r="T191" s="7">
        <f>SUM(MB!T191,SK!T191,AB!T191)</f>
        <v>11.541599999999999</v>
      </c>
      <c r="U191" s="7">
        <f>SUM(MB!U191,SK!U191,AB!U191)</f>
        <v>0</v>
      </c>
      <c r="V191" s="7">
        <f>SUM(MB!V191,SK!V191,AB!V191)</f>
        <v>3256</v>
      </c>
      <c r="W191" s="7">
        <f>SUM(MB!W191,SK!W191,AB!W191)</f>
        <v>1006.2</v>
      </c>
      <c r="X191" s="7">
        <f>SUM(MB!X191,SK!X191,AB!X191)</f>
        <v>250904.69999999998</v>
      </c>
      <c r="Y191" s="7">
        <f>SUM(MB!Y191,SK!Y191,AB!Y191)</f>
        <v>469.15</v>
      </c>
      <c r="Z191" s="7">
        <f>SUM(MB!Z191,SK!Z191,AB!Z191)</f>
        <v>124149.85</v>
      </c>
      <c r="AA191" s="7">
        <f>SUM(MB!AA191,SK!AA191,AB!AA191)</f>
        <v>7491.7233560090699</v>
      </c>
      <c r="AB191" s="7">
        <f t="shared" si="11"/>
        <v>602234.39055600914</v>
      </c>
      <c r="AD191" s="7">
        <f>2205*AB191/area!I37/2.47</f>
        <v>19.082201380660379</v>
      </c>
    </row>
    <row r="192" spans="1:30" x14ac:dyDescent="0.2">
      <c r="A192">
        <f t="shared" si="10"/>
        <v>1999</v>
      </c>
      <c r="B192" s="7">
        <f>SUM(MB!B192,SK!B192,AB!B192)</f>
        <v>81368.820000000007</v>
      </c>
      <c r="C192" s="7">
        <f>SUM(MB!C192,SK!C192,AB!C192)</f>
        <v>2464.5</v>
      </c>
      <c r="D192" s="7">
        <f>SUM(MB!D192,SK!D192,AB!D192)</f>
        <v>86.652000000000015</v>
      </c>
      <c r="E192" s="7">
        <f>SUM(MB!E192,SK!E192,AB!E192)</f>
        <v>723.096</v>
      </c>
      <c r="F192" s="7">
        <f>SUM(MB!F192,SK!F192,AB!F192)</f>
        <v>68543.639999999985</v>
      </c>
      <c r="G192" s="7">
        <f>SUM(MB!G192,SK!G192,AB!G192)</f>
        <v>0</v>
      </c>
      <c r="H192" s="7">
        <f>SUM(MB!H192,SK!H192,AB!H192)</f>
        <v>1965.6</v>
      </c>
      <c r="I192" s="7">
        <f>SUM(MB!I192,SK!I192,AB!I192)</f>
        <v>0</v>
      </c>
      <c r="J192" s="7">
        <f>SUM(MB!J192,SK!J192,AB!J192)</f>
        <v>1165.9499999999998</v>
      </c>
      <c r="K192" s="7">
        <f>SUM(MB!K192,SK!K192,AB!K192)</f>
        <v>1510.34</v>
      </c>
      <c r="L192" s="7">
        <f>SUM(MB!L192,SK!L192,AB!L192)</f>
        <v>82.835999999999984</v>
      </c>
      <c r="M192" s="7">
        <f>SUM(MB!M192,SK!M192,AB!M192)</f>
        <v>11246.4</v>
      </c>
      <c r="N192" s="7">
        <f>SUM(MB!N192,SK!N192,AB!N192)</f>
        <v>8294.7480000000014</v>
      </c>
      <c r="O192" s="7">
        <f>SUM(MB!O192,SK!O192,AB!O192)</f>
        <v>405.09000000000003</v>
      </c>
      <c r="P192" s="7">
        <f>SUM(MB!P192,SK!P192,AB!P192)</f>
        <v>2713.4784</v>
      </c>
      <c r="Q192" s="7">
        <f>SUM(MB!Q192,SK!Q192,AB!Q192)</f>
        <v>19189.75</v>
      </c>
      <c r="R192" s="7">
        <f>SUM(MB!R192,SK!R192,AB!R192)</f>
        <v>26442.266400000004</v>
      </c>
      <c r="S192" s="7">
        <f>SUM(MB!S192,SK!S192,AB!S192)</f>
        <v>1743.5000000000002</v>
      </c>
      <c r="T192" s="7">
        <f>SUM(MB!T192,SK!T192,AB!T192)</f>
        <v>31.327199999999998</v>
      </c>
      <c r="U192" s="7">
        <f>SUM(MB!U192,SK!U192,AB!U192)</f>
        <v>0</v>
      </c>
      <c r="V192" s="7">
        <f>SUM(MB!V192,SK!V192,AB!V192)</f>
        <v>2752.43</v>
      </c>
      <c r="W192" s="7">
        <f>SUM(MB!W192,SK!W192,AB!W192)</f>
        <v>1097.1000000000001</v>
      </c>
      <c r="X192" s="7">
        <f>SUM(MB!X192,SK!X192,AB!X192)</f>
        <v>309849.09999999998</v>
      </c>
      <c r="Y192" s="7">
        <f>SUM(MB!Y192,SK!Y192,AB!Y192)</f>
        <v>694.09999999999991</v>
      </c>
      <c r="Z192" s="7">
        <f>SUM(MB!Z192,SK!Z192,AB!Z192)</f>
        <v>138693.5</v>
      </c>
      <c r="AA192" s="7">
        <f>SUM(MB!AA192,SK!AA192,AB!AA192)</f>
        <v>7649.3650793650795</v>
      </c>
      <c r="AB192" s="7">
        <f t="shared" si="11"/>
        <v>688713.58907936502</v>
      </c>
      <c r="AD192" s="7">
        <f>2205*AB192/area!I38/2.47</f>
        <v>22.153431603127927</v>
      </c>
    </row>
    <row r="193" spans="1:30" x14ac:dyDescent="0.2">
      <c r="A193">
        <f t="shared" si="10"/>
        <v>2000</v>
      </c>
      <c r="B193" s="7">
        <f>SUM(MB!B193,SK!B193,AB!B193)</f>
        <v>81689.75</v>
      </c>
      <c r="C193" s="7">
        <f>SUM(MB!C193,SK!C193,AB!C193)</f>
        <v>2863.5</v>
      </c>
      <c r="D193" s="7">
        <f>SUM(MB!D193,SK!D193,AB!D193)</f>
        <v>97.608000000000018</v>
      </c>
      <c r="E193" s="7">
        <f>SUM(MB!E193,SK!E193,AB!E193)</f>
        <v>744.00479999999993</v>
      </c>
      <c r="F193" s="7">
        <f>SUM(MB!F193,SK!F193,AB!F193)</f>
        <v>56239.919999999984</v>
      </c>
      <c r="G193" s="7">
        <f>SUM(MB!G193,SK!G193,AB!G193)</f>
        <v>0</v>
      </c>
      <c r="H193" s="7">
        <f>SUM(MB!H193,SK!H193,AB!H193)</f>
        <v>4068.75</v>
      </c>
      <c r="I193" s="7">
        <f>SUM(MB!I193,SK!I193,AB!I193)</f>
        <v>0</v>
      </c>
      <c r="J193" s="7">
        <f>SUM(MB!J193,SK!J193,AB!J193)</f>
        <v>1314.45</v>
      </c>
      <c r="K193" s="7">
        <f>SUM(MB!K193,SK!K193,AB!K193)</f>
        <v>3054.7200000000003</v>
      </c>
      <c r="L193" s="7">
        <f>SUM(MB!L193,SK!L193,AB!L193)</f>
        <v>196.25759999999997</v>
      </c>
      <c r="M193" s="7">
        <f>SUM(MB!M193,SK!M193,AB!M193)</f>
        <v>7627.4</v>
      </c>
      <c r="N193" s="7">
        <f>SUM(MB!N193,SK!N193,AB!N193)</f>
        <v>10475.585999999999</v>
      </c>
      <c r="O193" s="7">
        <f>SUM(MB!O193,SK!O193,AB!O193)</f>
        <v>585.2700000000001</v>
      </c>
      <c r="P193" s="7">
        <f>SUM(MB!P193,SK!P193,AB!P193)</f>
        <v>1790.6831999999999</v>
      </c>
      <c r="Q193" s="7">
        <f>SUM(MB!Q193,SK!Q193,AB!Q193)</f>
        <v>17997.95</v>
      </c>
      <c r="R193" s="7">
        <f>SUM(MB!R193,SK!R193,AB!R193)</f>
        <v>33590.224799999996</v>
      </c>
      <c r="S193" s="7">
        <f>SUM(MB!S193,SK!S193,AB!S193)</f>
        <v>1079.0999999999999</v>
      </c>
      <c r="T193" s="7">
        <f>SUM(MB!T193,SK!T193,AB!T193)</f>
        <v>55.234799999999993</v>
      </c>
      <c r="U193" s="7">
        <f>SUM(MB!U193,SK!U193,AB!U193)</f>
        <v>0</v>
      </c>
      <c r="V193" s="7">
        <f>SUM(MB!V193,SK!V193,AB!V193)</f>
        <v>3037.7</v>
      </c>
      <c r="W193" s="7">
        <f>SUM(MB!W193,SK!W193,AB!W193)</f>
        <v>1073.7</v>
      </c>
      <c r="X193" s="7">
        <f>SUM(MB!X193,SK!X193,AB!X193)</f>
        <v>280114.7</v>
      </c>
      <c r="Y193" s="7">
        <f>SUM(MB!Y193,SK!Y193,AB!Y193)</f>
        <v>493.35</v>
      </c>
      <c r="Z193" s="7">
        <f>SUM(MB!Z193,SK!Z193,AB!Z193)</f>
        <v>136408.25</v>
      </c>
      <c r="AA193" s="7">
        <f>SUM(MB!AA193,SK!AA193,AB!AA193)</f>
        <v>8977.0975056689349</v>
      </c>
      <c r="AB193" s="7">
        <f t="shared" si="11"/>
        <v>653575.20670566894</v>
      </c>
      <c r="AD193" s="7">
        <f>2205*AB193/area!I39/2.47</f>
        <v>20.253376206734163</v>
      </c>
    </row>
    <row r="194" spans="1:30" x14ac:dyDescent="0.2">
      <c r="A194">
        <f t="shared" si="10"/>
        <v>2001</v>
      </c>
      <c r="B194" s="7">
        <f>SUM(MB!B194,SK!B194,AB!B194)</f>
        <v>64564.55</v>
      </c>
      <c r="C194" s="7">
        <f>SUM(MB!C194,SK!C194,AB!C194)</f>
        <v>3292.5</v>
      </c>
      <c r="D194" s="7">
        <f>SUM(MB!D194,SK!D194,AB!D194)</f>
        <v>124.50000000000001</v>
      </c>
      <c r="E194" s="7">
        <f>SUM(MB!E194,SK!E194,AB!E194)</f>
        <v>496.14840000000004</v>
      </c>
      <c r="F194" s="7">
        <f>SUM(MB!F194,SK!F194,AB!F194)</f>
        <v>39158.063999999998</v>
      </c>
      <c r="G194" s="7">
        <f>SUM(MB!G194,SK!G194,AB!G194)</f>
        <v>32.423999999999999</v>
      </c>
      <c r="H194" s="7">
        <f>SUM(MB!H194,SK!H194,AB!H194)</f>
        <v>4777.5</v>
      </c>
      <c r="I194" s="7">
        <f>SUM(MB!I194,SK!I194,AB!I194)</f>
        <v>0</v>
      </c>
      <c r="J194" s="7">
        <f>SUM(MB!J194,SK!J194,AB!J194)</f>
        <v>1155.6000000000001</v>
      </c>
      <c r="K194" s="7">
        <f>SUM(MB!K194,SK!K194,AB!K194)</f>
        <v>3624.8900000000003</v>
      </c>
      <c r="L194" s="7">
        <f>SUM(MB!L194,SK!L194,AB!L194)</f>
        <v>129.9888</v>
      </c>
      <c r="M194" s="7">
        <f>SUM(MB!M194,SK!M194,AB!M194)</f>
        <v>7865.0000000000009</v>
      </c>
      <c r="N194" s="7">
        <f>SUM(MB!N194,SK!N194,AB!N194)</f>
        <v>6489.7980000000007</v>
      </c>
      <c r="O194" s="7">
        <f>SUM(MB!O194,SK!O194,AB!O194)</f>
        <v>617.40000000000009</v>
      </c>
      <c r="P194" s="7">
        <f>SUM(MB!P194,SK!P194,AB!P194)</f>
        <v>948.47760000000005</v>
      </c>
      <c r="Q194" s="7">
        <f>SUM(MB!Q194,SK!Q194,AB!Q194)</f>
        <v>13575.9</v>
      </c>
      <c r="R194" s="7">
        <f>SUM(MB!R194,SK!R194,AB!R194)</f>
        <v>24018.411600000003</v>
      </c>
      <c r="S194" s="7">
        <f>SUM(MB!S194,SK!S194,AB!S194)</f>
        <v>905.84999999999991</v>
      </c>
      <c r="T194" s="7">
        <f>SUM(MB!T194,SK!T194,AB!T194)</f>
        <v>23.907599999999999</v>
      </c>
      <c r="U194" s="7">
        <f>SUM(MB!U194,SK!U194,AB!U194)</f>
        <v>734</v>
      </c>
      <c r="V194" s="7">
        <f>SUM(MB!V194,SK!V194,AB!V194)</f>
        <v>2013.91</v>
      </c>
      <c r="W194" s="7">
        <f>SUM(MB!W194,SK!W194,AB!W194)</f>
        <v>934.2</v>
      </c>
      <c r="X194" s="7">
        <f>SUM(MB!X194,SK!X194,AB!X194)</f>
        <v>220128.4</v>
      </c>
      <c r="Y194" s="7">
        <f>SUM(MB!Y194,SK!Y194,AB!Y194)</f>
        <v>171.60000000000002</v>
      </c>
      <c r="Z194" s="7">
        <f>SUM(MB!Z194,SK!Z194,AB!Z194)</f>
        <v>105304.65</v>
      </c>
      <c r="AA194" s="7">
        <f>SUM(MB!AA194,SK!AA194,AB!AA194)</f>
        <v>9608.1632653061224</v>
      </c>
      <c r="AB194" s="7">
        <f t="shared" si="11"/>
        <v>510695.83326530614</v>
      </c>
      <c r="AD194" s="7">
        <f>2205*AB194/area!I40/2.47</f>
        <v>16.84526498920372</v>
      </c>
    </row>
    <row r="195" spans="1:30" x14ac:dyDescent="0.2">
      <c r="A195">
        <f t="shared" si="10"/>
        <v>2002</v>
      </c>
      <c r="B195" s="7">
        <f>SUM(MB!B195,SK!B195,AB!B195)</f>
        <v>41866.29</v>
      </c>
      <c r="C195" s="7">
        <f>SUM(MB!C195,SK!C195,AB!C195)</f>
        <v>3945</v>
      </c>
      <c r="D195" s="7">
        <f>SUM(MB!D195,SK!D195,AB!D195)</f>
        <v>70.715999999999994</v>
      </c>
      <c r="E195" s="7">
        <f>SUM(MB!E195,SK!E195,AB!E195)</f>
        <v>773.18999999999994</v>
      </c>
      <c r="F195" s="7">
        <f>SUM(MB!F195,SK!F195,AB!F195)</f>
        <v>35205.983999999989</v>
      </c>
      <c r="G195" s="7">
        <f>SUM(MB!G195,SK!G195,AB!G195)</f>
        <v>38.908799999999999</v>
      </c>
      <c r="H195" s="7">
        <f>SUM(MB!H195,SK!H195,AB!H195)</f>
        <v>1517.25</v>
      </c>
      <c r="I195" s="7">
        <f>SUM(MB!I195,SK!I195,AB!I195)</f>
        <v>79.060799999999986</v>
      </c>
      <c r="J195" s="7">
        <f>SUM(MB!J195,SK!J195,AB!J195)</f>
        <v>1748.6999999999998</v>
      </c>
      <c r="K195" s="7">
        <f>SUM(MB!K195,SK!K195,AB!K195)</f>
        <v>2685.46</v>
      </c>
      <c r="L195" s="7">
        <f>SUM(MB!L195,SK!L195,AB!L195)</f>
        <v>115.97039999999997</v>
      </c>
      <c r="M195" s="7">
        <f>SUM(MB!M195,SK!M195,AB!M195)</f>
        <v>7473.4000000000005</v>
      </c>
      <c r="N195" s="7">
        <f>SUM(MB!N195,SK!N195,AB!N195)</f>
        <v>3758.8800000000006</v>
      </c>
      <c r="O195" s="7">
        <f>SUM(MB!O195,SK!O195,AB!O195)</f>
        <v>263.34000000000003</v>
      </c>
      <c r="P195" s="7">
        <f>SUM(MB!P195,SK!P195,AB!P195)</f>
        <v>1366.4807999999998</v>
      </c>
      <c r="Q195" s="7">
        <f>SUM(MB!Q195,SK!Q195,AB!Q195)</f>
        <v>14376.529999999999</v>
      </c>
      <c r="R195" s="7">
        <f>SUM(MB!R195,SK!R195,AB!R195)</f>
        <v>15071.6916</v>
      </c>
      <c r="S195" s="7">
        <f>SUM(MB!S195,SK!S195,AB!S195)</f>
        <v>451.55</v>
      </c>
      <c r="T195" s="7">
        <f>SUM(MB!T195,SK!T195,AB!T195)</f>
        <v>9.0684000000000005</v>
      </c>
      <c r="U195" s="7">
        <f>SUM(MB!U195,SK!U195,AB!U195)</f>
        <v>2178</v>
      </c>
      <c r="V195" s="7">
        <f>SUM(MB!V195,SK!V195,AB!V195)</f>
        <v>1275.3900000000001</v>
      </c>
      <c r="W195" s="7">
        <f>SUM(MB!W195,SK!W195,AB!W195)</f>
        <v>1416.6000000000001</v>
      </c>
      <c r="X195" s="7">
        <f>SUM(MB!X195,SK!X195,AB!X195)</f>
        <v>167964.40000000002</v>
      </c>
      <c r="Y195" s="7">
        <f>SUM(MB!Y195,SK!Y195,AB!Y195)</f>
        <v>143</v>
      </c>
      <c r="Z195" s="7">
        <f>SUM(MB!Z195,SK!Z195,AB!Z195)</f>
        <v>78825.45</v>
      </c>
      <c r="AA195" s="7">
        <f>SUM(MB!AA195,SK!AA195,AB!AA195)</f>
        <v>9395.3968253968269</v>
      </c>
      <c r="AB195" s="7">
        <f t="shared" si="11"/>
        <v>392015.70762539684</v>
      </c>
      <c r="AD195" s="7">
        <f>2205*AB195/area!I41/2.47</f>
        <v>14.955739195110143</v>
      </c>
    </row>
    <row r="196" spans="1:30" x14ac:dyDescent="0.2">
      <c r="A196">
        <f t="shared" si="10"/>
        <v>2003</v>
      </c>
      <c r="B196" s="7">
        <f>SUM(MB!B196,SK!B196,AB!B196)</f>
        <v>74323.100000000006</v>
      </c>
      <c r="C196" s="7">
        <f>SUM(MB!C196,SK!C196,AB!C196)</f>
        <v>3387</v>
      </c>
      <c r="D196" s="7">
        <f>SUM(MB!D196,SK!D196,AB!D196)</f>
        <v>53.784000000000006</v>
      </c>
      <c r="E196" s="7">
        <f>SUM(MB!E196,SK!E196,AB!E196)</f>
        <v>1021.9176</v>
      </c>
      <c r="F196" s="7">
        <f>SUM(MB!F196,SK!F196,AB!F196)</f>
        <v>52808.975999999995</v>
      </c>
      <c r="G196" s="7">
        <f>SUM(MB!G196,SK!G196,AB!G196)</f>
        <v>51.878399999999999</v>
      </c>
      <c r="H196" s="7">
        <f>SUM(MB!H196,SK!H196,AB!H196)</f>
        <v>709.80000000000007</v>
      </c>
      <c r="I196" s="7">
        <f>SUM(MB!I196,SK!I196,AB!I196)</f>
        <v>72.979199999999992</v>
      </c>
      <c r="J196" s="7">
        <f>SUM(MB!J196,SK!J196,AB!J196)</f>
        <v>2263.0499999999997</v>
      </c>
      <c r="K196" s="7">
        <f>SUM(MB!K196,SK!K196,AB!K196)</f>
        <v>4027.8199999999997</v>
      </c>
      <c r="L196" s="7">
        <f>SUM(MB!L196,SK!L196,AB!L196)</f>
        <v>107.04959999999998</v>
      </c>
      <c r="M196" s="7">
        <f>SUM(MB!M196,SK!M196,AB!M196)</f>
        <v>8298.4</v>
      </c>
      <c r="N196" s="7">
        <f>SUM(MB!N196,SK!N196,AB!N196)</f>
        <v>5553.5159999999996</v>
      </c>
      <c r="O196" s="7">
        <f>SUM(MB!O196,SK!O196,AB!O196)</f>
        <v>501.48000000000008</v>
      </c>
      <c r="P196" s="7">
        <f>SUM(MB!P196,SK!P196,AB!P196)</f>
        <v>2002.3415999999997</v>
      </c>
      <c r="Q196" s="7">
        <f>SUM(MB!Q196,SK!Q196,AB!Q196)</f>
        <v>16842.14</v>
      </c>
      <c r="R196" s="7">
        <f>SUM(MB!R196,SK!R196,AB!R196)</f>
        <v>22618.720800000003</v>
      </c>
      <c r="S196" s="7">
        <f>SUM(MB!S196,SK!S196,AB!S196)</f>
        <v>1447.05</v>
      </c>
      <c r="T196" s="7">
        <f>SUM(MB!T196,SK!T196,AB!T196)</f>
        <v>0</v>
      </c>
      <c r="U196" s="7">
        <f>SUM(MB!U196,SK!U196,AB!U196)</f>
        <v>2994</v>
      </c>
      <c r="V196" s="7">
        <f>SUM(MB!V196,SK!V196,AB!V196)</f>
        <v>2517.48</v>
      </c>
      <c r="W196" s="7">
        <f>SUM(MB!W196,SK!W196,AB!W196)</f>
        <v>1280.7</v>
      </c>
      <c r="X196" s="7">
        <f>SUM(MB!X196,SK!X196,AB!X196)</f>
        <v>266034.09999999998</v>
      </c>
      <c r="Y196" s="7">
        <f>SUM(MB!Y196,SK!Y196,AB!Y196)</f>
        <v>354.20000000000005</v>
      </c>
      <c r="Z196" s="7">
        <f>SUM(MB!Z196,SK!Z196,AB!Z196)</f>
        <v>113018.95</v>
      </c>
      <c r="AA196" s="7">
        <f>SUM(MB!AA196,SK!AA196,AB!AA196)</f>
        <v>12245.419501133787</v>
      </c>
      <c r="AB196" s="7">
        <f t="shared" si="11"/>
        <v>594535.85270113382</v>
      </c>
      <c r="AD196" s="7">
        <f>2205*AB196/area!I42/2.47</f>
        <v>18.685390390316606</v>
      </c>
    </row>
    <row r="197" spans="1:30" x14ac:dyDescent="0.2">
      <c r="A197">
        <f t="shared" si="10"/>
        <v>2004</v>
      </c>
      <c r="B197" s="7">
        <f>SUM(MB!B197,SK!B197,AB!B197)</f>
        <v>77634.91</v>
      </c>
      <c r="C197" s="7">
        <f>SUM(MB!C197,SK!C197,AB!C197)</f>
        <v>1090.5</v>
      </c>
      <c r="D197" s="7">
        <f>SUM(MB!D197,SK!D197,AB!D197)</f>
        <v>14.940000000000001</v>
      </c>
      <c r="E197" s="7">
        <f>SUM(MB!E197,SK!E197,AB!E197)</f>
        <v>1308.9779999999998</v>
      </c>
      <c r="F197" s="7">
        <f>SUM(MB!F197,SK!F197,AB!F197)</f>
        <v>59814.215999999986</v>
      </c>
      <c r="G197" s="7">
        <f>SUM(MB!G197,SK!G197,AB!G197)</f>
        <v>40.53</v>
      </c>
      <c r="H197" s="7">
        <f>SUM(MB!H197,SK!H197,AB!H197)</f>
        <v>537.6</v>
      </c>
      <c r="I197" s="7">
        <f>SUM(MB!I197,SK!I197,AB!I197)</f>
        <v>120.1116</v>
      </c>
      <c r="J197" s="7">
        <f>SUM(MB!J197,SK!J197,AB!J197)</f>
        <v>117.44999999999999</v>
      </c>
      <c r="K197" s="7">
        <f>SUM(MB!K197,SK!K197,AB!K197)</f>
        <v>3776.2200000000003</v>
      </c>
      <c r="L197" s="7">
        <f>SUM(MB!L197,SK!L197,AB!L197)</f>
        <v>194.98319999999995</v>
      </c>
      <c r="M197" s="7">
        <f>SUM(MB!M197,SK!M197,AB!M197)</f>
        <v>5685.9</v>
      </c>
      <c r="N197" s="7">
        <f>SUM(MB!N197,SK!N197,AB!N197)</f>
        <v>10495.067999999999</v>
      </c>
      <c r="O197" s="7">
        <f>SUM(MB!O197,SK!O197,AB!O197)</f>
        <v>353.43000000000006</v>
      </c>
      <c r="P197" s="7">
        <f>SUM(MB!P197,SK!P197,AB!P197)</f>
        <v>2539.0152000000003</v>
      </c>
      <c r="Q197" s="7">
        <f>SUM(MB!Q197,SK!Q197,AB!Q197)</f>
        <v>17688.79</v>
      </c>
      <c r="R197" s="7">
        <f>SUM(MB!R197,SK!R197,AB!R197)</f>
        <v>36420.213600000003</v>
      </c>
      <c r="S197" s="7">
        <f>SUM(MB!S197,SK!S197,AB!S197)</f>
        <v>1809.5</v>
      </c>
      <c r="T197" s="7">
        <f>SUM(MB!T197,SK!T197,AB!T197)</f>
        <v>0</v>
      </c>
      <c r="U197" s="7">
        <f>SUM(MB!U197,SK!U197,AB!U197)</f>
        <v>816</v>
      </c>
      <c r="V197" s="7">
        <f>SUM(MB!V197,SK!V197,AB!V197)</f>
        <v>2752.43</v>
      </c>
      <c r="W197" s="7">
        <f>SUM(MB!W197,SK!W197,AB!W197)</f>
        <v>469.8</v>
      </c>
      <c r="X197" s="7">
        <f>SUM(MB!X197,SK!X197,AB!X197)</f>
        <v>364101.5</v>
      </c>
      <c r="Y197" s="7">
        <f>SUM(MB!Y197,SK!Y197,AB!Y197)</f>
        <v>440</v>
      </c>
      <c r="Z197" s="7">
        <f>SUM(MB!Z197,SK!Z197,AB!Z197)</f>
        <v>125622.2</v>
      </c>
      <c r="AA197" s="7">
        <f>SUM(MB!AA197,SK!AA197,AB!AA197)</f>
        <v>11497.619047619048</v>
      </c>
      <c r="AB197" s="7">
        <f t="shared" si="11"/>
        <v>725341.904647619</v>
      </c>
      <c r="AD197" s="7">
        <f>2205*AB197/area!I43/2.47</f>
        <v>23.974865920375382</v>
      </c>
    </row>
    <row r="198" spans="1:30" x14ac:dyDescent="0.2">
      <c r="A198">
        <f t="shared" si="10"/>
        <v>2005</v>
      </c>
      <c r="B198" s="7">
        <f>SUM(MB!B198,SK!B198,AB!B198)</f>
        <v>72383.45</v>
      </c>
      <c r="C198" s="7">
        <f>SUM(MB!C198,SK!C198,AB!C198)</f>
        <v>1653</v>
      </c>
      <c r="D198" s="7">
        <f>SUM(MB!D198,SK!D198,AB!D198)</f>
        <v>45.81600000000001</v>
      </c>
      <c r="E198" s="7">
        <f>SUM(MB!E198,SK!E198,AB!E198)</f>
        <v>989.68319999999994</v>
      </c>
      <c r="F198" s="7">
        <f>SUM(MB!F198,SK!F198,AB!F198)</f>
        <v>74201.687999999995</v>
      </c>
      <c r="G198" s="7">
        <f>SUM(MB!G198,SK!G198,AB!G198)</f>
        <v>0</v>
      </c>
      <c r="H198" s="7">
        <f>SUM(MB!H198,SK!H198,AB!H198)</f>
        <v>1090.95</v>
      </c>
      <c r="I198" s="7">
        <f>SUM(MB!I198,SK!I198,AB!I198)</f>
        <v>135.31559999999999</v>
      </c>
      <c r="J198" s="7">
        <f>SUM(MB!J198,SK!J198,AB!J198)</f>
        <v>882.44999999999993</v>
      </c>
      <c r="K198" s="7">
        <f>SUM(MB!K198,SK!K198,AB!K198)</f>
        <v>3692.23</v>
      </c>
      <c r="L198" s="7">
        <f>SUM(MB!L198,SK!L198,AB!L198)</f>
        <v>124.89119999999998</v>
      </c>
      <c r="M198" s="7">
        <f>SUM(MB!M198,SK!M198,AB!M198)</f>
        <v>10896.599999999999</v>
      </c>
      <c r="N198" s="7">
        <f>SUM(MB!N198,SK!N198,AB!N198)</f>
        <v>13342.878000000001</v>
      </c>
      <c r="O198" s="7">
        <f>SUM(MB!O198,SK!O198,AB!O198)</f>
        <v>362.25</v>
      </c>
      <c r="P198" s="7">
        <f>SUM(MB!P198,SK!P198,AB!P198)</f>
        <v>1627.7327999999998</v>
      </c>
      <c r="Q198" s="7">
        <f>SUM(MB!Q198,SK!Q198,AB!Q198)</f>
        <v>16621.48</v>
      </c>
      <c r="R198" s="7">
        <f>SUM(MB!R198,SK!R198,AB!R198)</f>
        <v>35172.381600000001</v>
      </c>
      <c r="S198" s="7">
        <f>SUM(MB!S198,SK!S198,AB!S198)</f>
        <v>1503.15</v>
      </c>
      <c r="T198" s="7">
        <f>SUM(MB!T198,SK!T198,AB!T198)</f>
        <v>0</v>
      </c>
      <c r="U198" s="7">
        <f>SUM(MB!U198,SK!U198,AB!U198)</f>
        <v>1116</v>
      </c>
      <c r="V198" s="7">
        <f>SUM(MB!V198,SK!V198,AB!V198)</f>
        <v>2248.86</v>
      </c>
      <c r="W198" s="7">
        <f>SUM(MB!W198,SK!W198,AB!W198)</f>
        <v>759.59999999999991</v>
      </c>
      <c r="X198" s="7">
        <f>SUM(MB!X198,SK!X198,AB!X198)</f>
        <v>413652.69999999995</v>
      </c>
      <c r="Y198" s="7">
        <f>SUM(MB!Y198,SK!Y198,AB!Y198)</f>
        <v>237.60000000000002</v>
      </c>
      <c r="Z198" s="7">
        <f>SUM(MB!Z198,SK!Z198,AB!Z198)</f>
        <v>130411.6</v>
      </c>
      <c r="AA198" s="7">
        <f>SUM(MB!AA198,SK!AA198,AB!AA198)</f>
        <v>9120.5215419501146</v>
      </c>
      <c r="AB198" s="7">
        <f t="shared" si="11"/>
        <v>792272.82794194994</v>
      </c>
      <c r="AD198" s="7">
        <f>2205*AB198/area!I44/2.47</f>
        <v>26.06050361434637</v>
      </c>
    </row>
    <row r="199" spans="1:30" x14ac:dyDescent="0.2">
      <c r="A199">
        <f t="shared" si="10"/>
        <v>2006</v>
      </c>
      <c r="B199" s="7">
        <f>SUM(MB!B199,SK!B199,AB!B199)</f>
        <v>59203.88</v>
      </c>
      <c r="C199" s="7">
        <f>SUM(MB!C199,SK!C199,AB!C199)</f>
        <v>3211.5</v>
      </c>
      <c r="D199" s="7">
        <f>SUM(MB!D199,SK!D199,AB!D199)</f>
        <v>73.703999999999994</v>
      </c>
      <c r="E199" s="7">
        <f>SUM(MB!E199,SK!E199,AB!E199)</f>
        <v>579.78359999999998</v>
      </c>
      <c r="F199" s="7">
        <f>SUM(MB!F199,SK!F199,AB!F199)</f>
        <v>70861.031999999992</v>
      </c>
      <c r="G199" s="7">
        <f>SUM(MB!G199,SK!G199,AB!G199)</f>
        <v>0</v>
      </c>
      <c r="H199" s="7">
        <f>SUM(MB!H199,SK!H199,AB!H199)</f>
        <v>1713.6</v>
      </c>
      <c r="I199" s="7">
        <f>SUM(MB!I199,SK!I199,AB!I199)</f>
        <v>0</v>
      </c>
      <c r="J199" s="7">
        <f>SUM(MB!J199,SK!J199,AB!J199)</f>
        <v>1753.2</v>
      </c>
      <c r="K199" s="7">
        <f>SUM(MB!K199,SK!K199,AB!K199)</f>
        <v>7334.1399999999994</v>
      </c>
      <c r="L199" s="7">
        <f>SUM(MB!L199,SK!L199,AB!L199)</f>
        <v>182.23919999999998</v>
      </c>
      <c r="M199" s="7">
        <f>SUM(MB!M199,SK!M199,AB!M199)</f>
        <v>10876.8</v>
      </c>
      <c r="N199" s="7">
        <f>SUM(MB!N199,SK!N199,AB!N199)</f>
        <v>7939.4880000000012</v>
      </c>
      <c r="O199" s="7">
        <f>SUM(MB!O199,SK!O199,AB!O199)</f>
        <v>672.21</v>
      </c>
      <c r="P199" s="7">
        <f>SUM(MB!P199,SK!P199,AB!P199)</f>
        <v>958.2192</v>
      </c>
      <c r="Q199" s="7">
        <f>SUM(MB!Q199,SK!Q199,AB!Q199)</f>
        <v>20065.900000000001</v>
      </c>
      <c r="R199" s="7">
        <f>SUM(MB!R199,SK!R199,AB!R199)</f>
        <v>29637.187200000004</v>
      </c>
      <c r="S199" s="7">
        <f>SUM(MB!S199,SK!S199,AB!S199)</f>
        <v>1830.4</v>
      </c>
      <c r="T199" s="7">
        <f>SUM(MB!T199,SK!T199,AB!T199)</f>
        <v>0</v>
      </c>
      <c r="U199" s="7">
        <f>SUM(MB!U199,SK!U199,AB!U199)</f>
        <v>5046</v>
      </c>
      <c r="V199" s="7">
        <f>SUM(MB!V199,SK!V199,AB!V199)</f>
        <v>3222.33</v>
      </c>
      <c r="W199" s="7">
        <f>SUM(MB!W199,SK!W199,AB!W199)</f>
        <v>1415.7</v>
      </c>
      <c r="X199" s="7">
        <f>SUM(MB!X199,SK!X199,AB!X199)</f>
        <v>393833.6</v>
      </c>
      <c r="Y199" s="7">
        <f>SUM(MB!Y199,SK!Y199,AB!Y199)</f>
        <v>147.94999999999999</v>
      </c>
      <c r="Z199" s="7">
        <f>SUM(MB!Z199,SK!Z199,AB!Z199)</f>
        <v>123212.09999999999</v>
      </c>
      <c r="AA199" s="7">
        <f>SUM(MB!AA199,SK!AA199,AB!AA199)</f>
        <v>10618.367346938776</v>
      </c>
      <c r="AB199" s="7">
        <f t="shared" si="11"/>
        <v>754389.3305469387</v>
      </c>
      <c r="AD199" s="7">
        <f>2205*AB199/area!I45/2.47</f>
        <v>24.766275804399491</v>
      </c>
    </row>
    <row r="200" spans="1:30" x14ac:dyDescent="0.2">
      <c r="A200">
        <f t="shared" si="10"/>
        <v>2007</v>
      </c>
      <c r="B200" s="7">
        <f>SUM(MB!B200,SK!B200,AB!B200)</f>
        <v>68094.11</v>
      </c>
      <c r="C200" s="7">
        <f>SUM(MB!C200,SK!C200,AB!C200)</f>
        <v>2347.5</v>
      </c>
      <c r="D200" s="7">
        <f>SUM(MB!D200,SK!D200,AB!D200)</f>
        <v>45.81600000000001</v>
      </c>
      <c r="E200" s="7">
        <f>SUM(MB!E200,SK!E200,AB!E200)</f>
        <v>707.85</v>
      </c>
      <c r="F200" s="7">
        <f>SUM(MB!F200,SK!F200,AB!F200)</f>
        <v>75297.02399999999</v>
      </c>
      <c r="G200" s="7">
        <f>SUM(MB!G200,SK!G200,AB!G200)</f>
        <v>0</v>
      </c>
      <c r="H200" s="7">
        <f>SUM(MB!H200,SK!H200,AB!H200)</f>
        <v>2360.4</v>
      </c>
      <c r="I200" s="7">
        <f>SUM(MB!I200,SK!I200,AB!I200)</f>
        <v>0</v>
      </c>
      <c r="J200" s="7">
        <f>SUM(MB!J200,SK!J200,AB!J200)</f>
        <v>2323.8000000000002</v>
      </c>
      <c r="K200" s="7">
        <f>SUM(MB!K200,SK!K200,AB!K200)</f>
        <v>6746.9500000000007</v>
      </c>
      <c r="L200" s="7">
        <f>SUM(MB!L200,SK!L200,AB!L200)</f>
        <v>98.128799999999984</v>
      </c>
      <c r="M200" s="7">
        <f>SUM(MB!M200,SK!M200,AB!M200)</f>
        <v>6968.5000000000009</v>
      </c>
      <c r="N200" s="7">
        <f>SUM(MB!N200,SK!N200,AB!N200)</f>
        <v>8410.4940000000006</v>
      </c>
      <c r="O200" s="7">
        <f>SUM(MB!O200,SK!O200,AB!O200)</f>
        <v>231.84000000000006</v>
      </c>
      <c r="P200" s="7">
        <f>SUM(MB!P200,SK!P200,AB!P200)</f>
        <v>1105.2287999999999</v>
      </c>
      <c r="Q200" s="7">
        <f>SUM(MB!Q200,SK!Q200,AB!Q200)</f>
        <v>24483.82</v>
      </c>
      <c r="R200" s="7">
        <f>SUM(MB!R200,SK!R200,AB!R200)</f>
        <v>34548.465599999996</v>
      </c>
      <c r="S200" s="7">
        <f>SUM(MB!S200,SK!S200,AB!S200)</f>
        <v>1148.4000000000001</v>
      </c>
      <c r="T200" s="7">
        <f>SUM(MB!T200,SK!T200,AB!T200)</f>
        <v>0</v>
      </c>
      <c r="U200" s="7">
        <f>SUM(MB!U200,SK!U200,AB!U200)</f>
        <v>4056</v>
      </c>
      <c r="V200" s="7">
        <f>SUM(MB!V200,SK!V200,AB!V200)</f>
        <v>2819.4</v>
      </c>
      <c r="W200" s="7">
        <f>SUM(MB!W200,SK!W200,AB!W200)</f>
        <v>1114.2</v>
      </c>
      <c r="X200" s="7">
        <f>SUM(MB!X200,SK!X200,AB!X200)</f>
        <v>410209.6</v>
      </c>
      <c r="Y200" s="7">
        <f>SUM(MB!Y200,SK!Y200,AB!Y200)</f>
        <v>312.39999999999998</v>
      </c>
      <c r="Z200" s="7">
        <f>SUM(MB!Z200,SK!Z200,AB!Z200)</f>
        <v>101102.65000000001</v>
      </c>
      <c r="AA200" s="7">
        <f>SUM(MB!AA200,SK!AA200,AB!AA200)</f>
        <v>11143.42403628118</v>
      </c>
      <c r="AB200" s="7">
        <f t="shared" si="11"/>
        <v>765676.00123628124</v>
      </c>
      <c r="AD200" s="7">
        <f>2205*AB200/area!I46/2.47</f>
        <v>24.124635722479621</v>
      </c>
    </row>
    <row r="201" spans="1:30" x14ac:dyDescent="0.2">
      <c r="A201">
        <f t="shared" si="10"/>
        <v>2008</v>
      </c>
      <c r="B201" s="7">
        <f>SUM(MB!B201,SK!B201,AB!B201)</f>
        <v>74790.760000000009</v>
      </c>
      <c r="C201" s="7">
        <f>SUM(MB!C201,SK!C201,AB!C201)</f>
        <v>1902</v>
      </c>
      <c r="D201" s="7">
        <f>SUM(MB!D201,SK!D201,AB!D201)</f>
        <v>0</v>
      </c>
      <c r="E201" s="7">
        <f>SUM(MB!E201,SK!E201,AB!E201)</f>
        <v>849.42</v>
      </c>
      <c r="F201" s="7">
        <f>SUM(MB!F201,SK!F201,AB!F201)</f>
        <v>99223.343999999983</v>
      </c>
      <c r="G201" s="7">
        <f>SUM(MB!G201,SK!G201,AB!G201)</f>
        <v>0</v>
      </c>
      <c r="H201" s="7">
        <f>SUM(MB!H201,SK!H201,AB!H201)</f>
        <v>703.5</v>
      </c>
      <c r="I201" s="7">
        <f>SUM(MB!I201,SK!I201,AB!I201)</f>
        <v>0</v>
      </c>
      <c r="J201" s="7">
        <f>SUM(MB!J201,SK!J201,AB!J201)</f>
        <v>2291.85</v>
      </c>
      <c r="K201" s="7">
        <f>SUM(MB!K201,SK!K201,AB!K201)</f>
        <v>6578.97</v>
      </c>
      <c r="L201" s="7">
        <f>SUM(MB!L201,SK!L201,AB!L201)</f>
        <v>0</v>
      </c>
      <c r="M201" s="7">
        <f>SUM(MB!M201,SK!M201,AB!M201)</f>
        <v>9472.1</v>
      </c>
      <c r="N201" s="7">
        <f>SUM(MB!N201,SK!N201,AB!N201)</f>
        <v>11955.072</v>
      </c>
      <c r="O201" s="7">
        <f>SUM(MB!O201,SK!O201,AB!O201)</f>
        <v>294.84000000000003</v>
      </c>
      <c r="P201" s="7">
        <f>SUM(MB!P201,SK!P201,AB!P201)</f>
        <v>1426.7015999999999</v>
      </c>
      <c r="Q201" s="7">
        <f>SUM(MB!Q201,SK!Q201,AB!Q201)</f>
        <v>23157.5</v>
      </c>
      <c r="R201" s="7">
        <f>SUM(MB!R201,SK!R201,AB!R201)</f>
        <v>41961.294000000002</v>
      </c>
      <c r="S201" s="7">
        <f>SUM(MB!S201,SK!S201,AB!S201)</f>
        <v>1383.25</v>
      </c>
      <c r="T201" s="7">
        <f>SUM(MB!T201,SK!T201,AB!T201)</f>
        <v>0</v>
      </c>
      <c r="U201" s="7">
        <f>SUM(MB!U201,SK!U201,AB!U201)</f>
        <v>4844</v>
      </c>
      <c r="V201" s="7">
        <f>SUM(MB!V201,SK!V201,AB!V201)</f>
        <v>1275.3900000000001</v>
      </c>
      <c r="W201" s="7">
        <f>SUM(MB!W201,SK!W201,AB!W201)</f>
        <v>950.4</v>
      </c>
      <c r="X201" s="7">
        <f>SUM(MB!X201,SK!X201,AB!X201)</f>
        <v>373906.4</v>
      </c>
      <c r="Y201" s="7">
        <f>SUM(MB!Y201,SK!Y201,AB!Y201)</f>
        <v>208.45</v>
      </c>
      <c r="Z201" s="7">
        <f>SUM(MB!Z201,SK!Z201,AB!Z201)</f>
        <v>139476.69999999998</v>
      </c>
      <c r="AA201" s="7">
        <f>SUM(MB!AA201,SK!AA201,AB!AA201)</f>
        <v>10667.006802721087</v>
      </c>
      <c r="AB201" s="7">
        <f t="shared" si="11"/>
        <v>807318.94840272109</v>
      </c>
      <c r="AD201" s="7">
        <f>2205*AB201/area!I47/2.47</f>
        <v>24.969841411068856</v>
      </c>
    </row>
    <row r="202" spans="1:30" x14ac:dyDescent="0.2">
      <c r="A202">
        <f t="shared" si="10"/>
        <v>2009</v>
      </c>
      <c r="B202" s="7">
        <f>SUM(MB!B202,SK!B202,AB!B202)</f>
        <v>59488.630000000005</v>
      </c>
      <c r="C202" s="7">
        <f>SUM(MB!C202,SK!C202,AB!C202)</f>
        <v>2095.5</v>
      </c>
      <c r="D202" s="7">
        <f>SUM(MB!D202,SK!D202,AB!D202)</f>
        <v>0</v>
      </c>
      <c r="E202" s="7">
        <f>SUM(MB!E202,SK!E202,AB!E202)</f>
        <v>859.87439999999992</v>
      </c>
      <c r="F202" s="7">
        <f>SUM(MB!F202,SK!F202,AB!F202)</f>
        <v>101217.59999999998</v>
      </c>
      <c r="G202" s="7">
        <f>SUM(MB!G202,SK!G202,AB!G202)</f>
        <v>0</v>
      </c>
      <c r="H202" s="7">
        <f>SUM(MB!H202,SK!H202,AB!H202)</f>
        <v>792.75</v>
      </c>
      <c r="I202" s="7">
        <f>SUM(MB!I202,SK!I202,AB!I202)</f>
        <v>0</v>
      </c>
      <c r="J202" s="7">
        <f>SUM(MB!J202,SK!J202,AB!J202)</f>
        <v>1828.8000000000002</v>
      </c>
      <c r="K202" s="7">
        <f>SUM(MB!K202,SK!K202,AB!K202)</f>
        <v>8877.7800000000007</v>
      </c>
      <c r="L202" s="7">
        <f>SUM(MB!L202,SK!L202,AB!L202)</f>
        <v>0</v>
      </c>
      <c r="M202" s="7">
        <f>SUM(MB!M202,SK!M202,AB!M202)</f>
        <v>10063.9</v>
      </c>
      <c r="N202" s="7">
        <f>SUM(MB!N202,SK!N202,AB!N202)</f>
        <v>17536.092000000001</v>
      </c>
      <c r="O202" s="7">
        <f>SUM(MB!O202,SK!O202,AB!O202)</f>
        <v>241.92000000000004</v>
      </c>
      <c r="P202" s="7">
        <f>SUM(MB!P202,SK!P202,AB!P202)</f>
        <v>1844.7048</v>
      </c>
      <c r="Q202" s="7">
        <f>SUM(MB!Q202,SK!Q202,AB!Q202)</f>
        <v>15013.14</v>
      </c>
      <c r="R202" s="7">
        <f>SUM(MB!R202,SK!R202,AB!R202)</f>
        <v>39782.296800000004</v>
      </c>
      <c r="S202" s="7">
        <f>SUM(MB!S202,SK!S202,AB!S202)</f>
        <v>1335.95</v>
      </c>
      <c r="T202" s="7">
        <f>SUM(MB!T202,SK!T202,AB!T202)</f>
        <v>0</v>
      </c>
      <c r="U202" s="7">
        <f>SUM(MB!U202,SK!U202,AB!U202)</f>
        <v>6422</v>
      </c>
      <c r="V202" s="7">
        <f>SUM(MB!V202,SK!V202,AB!V202)</f>
        <v>2433.4899999999998</v>
      </c>
      <c r="W202" s="7">
        <f>SUM(MB!W202,SK!W202,AB!W202)</f>
        <v>917.1</v>
      </c>
      <c r="X202" s="7">
        <f>SUM(MB!X202,SK!X202,AB!X202)</f>
        <v>269162.09999999998</v>
      </c>
      <c r="Y202" s="7">
        <f>SUM(MB!Y202,SK!Y202,AB!Y202)</f>
        <v>165</v>
      </c>
      <c r="Z202" s="7">
        <f>SUM(MB!Z202,SK!Z202,AB!Z202)</f>
        <v>135185.04999999999</v>
      </c>
      <c r="AA202" s="7">
        <f>SUM(MB!AA202,SK!AA202,AB!AA202)</f>
        <v>9983.0612244897966</v>
      </c>
      <c r="AB202" s="7">
        <f t="shared" si="11"/>
        <v>685246.73922448989</v>
      </c>
      <c r="AD202" s="7">
        <f>2205*AB202/area!I48/2.47</f>
        <v>22.21145989350449</v>
      </c>
    </row>
    <row r="203" spans="1:30" x14ac:dyDescent="0.2">
      <c r="A203">
        <v>2010</v>
      </c>
      <c r="B203" s="7">
        <f>SUM(MB!B203,SK!B203,AB!B203)</f>
        <v>46592.47</v>
      </c>
      <c r="C203" s="7">
        <f>SUM(MB!C203,SK!C203,AB!C203)</f>
        <v>1618.5</v>
      </c>
      <c r="D203" s="7">
        <f>SUM(MB!D203,SK!D203,AB!D203)</f>
        <v>0</v>
      </c>
      <c r="E203" s="7">
        <f>SUM(MB!E203,SK!E203,AB!E203)</f>
        <v>668.64599999999996</v>
      </c>
      <c r="F203" s="7">
        <f>SUM(MB!F203,SK!F203,AB!F203)</f>
        <v>100175.32799999998</v>
      </c>
      <c r="G203" s="7">
        <f>SUM(MB!G203,SK!G203,AB!G203)</f>
        <v>0</v>
      </c>
      <c r="H203" s="7">
        <f>SUM(MB!H203,SK!H203,AB!H203)</f>
        <v>1347.15</v>
      </c>
      <c r="I203" s="7">
        <f>SUM(MB!I203,SK!I203,AB!I203)</f>
        <v>0</v>
      </c>
      <c r="J203" s="7">
        <f>SUM(MB!J203,SK!J203,AB!J203)</f>
        <v>2160.4499999999998</v>
      </c>
      <c r="K203" s="7">
        <f>SUM(MB!K203,SK!K203,AB!K203)</f>
        <v>5236.6100000000006</v>
      </c>
      <c r="L203" s="7">
        <f>SUM(MB!L203,SK!L203,AB!L203)</f>
        <v>0</v>
      </c>
      <c r="M203" s="7">
        <f>SUM(MB!M203,SK!M203,AB!M203)</f>
        <v>4603.5</v>
      </c>
      <c r="N203" s="7">
        <f>SUM(MB!N203,SK!N203,AB!N203)</f>
        <v>22975.008000000002</v>
      </c>
      <c r="O203" s="7">
        <f>SUM(MB!O203,SK!O203,AB!O203)</f>
        <v>233.73000000000002</v>
      </c>
      <c r="P203" s="7">
        <f>SUM(MB!P203,SK!P203,AB!P203)</f>
        <v>1611.7920000000001</v>
      </c>
      <c r="Q203" s="7">
        <f>SUM(MB!Q203,SK!Q203,AB!Q203)</f>
        <v>12010.63</v>
      </c>
      <c r="R203" s="7">
        <f>SUM(MB!R203,SK!R203,AB!R203)</f>
        <v>35530.250399999997</v>
      </c>
      <c r="S203" s="7">
        <f>SUM(MB!S203,SK!S203,AB!S203)</f>
        <v>1082.4000000000001</v>
      </c>
      <c r="T203" s="7">
        <f>SUM(MB!T203,SK!T203,AB!T203)</f>
        <v>0</v>
      </c>
      <c r="U203" s="7">
        <f>SUM(MB!U203,SK!U203,AB!U203)</f>
        <v>8708</v>
      </c>
      <c r="V203" s="7">
        <f>SUM(MB!V203,SK!V203,AB!V203)</f>
        <v>1879.6</v>
      </c>
      <c r="W203" s="7">
        <f>SUM(MB!W203,SK!W203,AB!W203)</f>
        <v>608.4</v>
      </c>
      <c r="X203" s="7">
        <f>SUM(MB!X203,SK!X203,AB!X203)</f>
        <v>409271.2</v>
      </c>
      <c r="Y203" s="7">
        <f>SUM(MB!Y203,SK!Y203,AB!Y203)</f>
        <v>363</v>
      </c>
      <c r="Z203" s="7">
        <f>SUM(MB!Z203,SK!Z203,AB!Z203)</f>
        <v>115601.75</v>
      </c>
      <c r="AA203" s="7">
        <f>SUM(MB!AA203,SK!AA203,AB!AA203)</f>
        <v>8718.9342403628107</v>
      </c>
      <c r="AB203" s="7">
        <f t="shared" si="11"/>
        <v>780997.34864036285</v>
      </c>
      <c r="AD203" s="7">
        <f>2205*AB203/area!I49/2.47</f>
        <v>26.893235146433074</v>
      </c>
    </row>
    <row r="204" spans="1:30" x14ac:dyDescent="0.2">
      <c r="A204">
        <v>2011</v>
      </c>
      <c r="B204" s="7">
        <f>SUM(MB!B204,SK!B204,AB!B204)</f>
        <v>49364.259999999995</v>
      </c>
      <c r="C204" s="7">
        <f>SUM(MB!C204,SK!C204,AB!C204)</f>
        <v>1279.5</v>
      </c>
      <c r="D204" s="7">
        <f>SUM(MB!D204,SK!D204,AB!D204)</f>
        <v>0</v>
      </c>
      <c r="E204" s="7">
        <f>SUM(MB!E204,SK!E204,AB!E204)</f>
        <v>560.1816</v>
      </c>
      <c r="F204" s="7">
        <f>SUM(MB!F204,SK!F204,AB!F204)</f>
        <v>114383.80799999999</v>
      </c>
      <c r="G204" s="7">
        <f>SUM(MB!G204,SK!G204,AB!G204)</f>
        <v>0</v>
      </c>
      <c r="H204" s="7">
        <f>SUM(MB!H204,SK!H204,AB!H204)</f>
        <v>898.80000000000007</v>
      </c>
      <c r="I204" s="7">
        <f>SUM(MB!I204,SK!I204,AB!I204)</f>
        <v>0</v>
      </c>
      <c r="J204" s="7">
        <f>SUM(MB!J204,SK!J204,AB!J204)</f>
        <v>2023.2</v>
      </c>
      <c r="K204" s="7">
        <f>SUM(MB!K204,SK!K204,AB!K204)</f>
        <v>7015.2000000000007</v>
      </c>
      <c r="L204" s="7">
        <f>SUM(MB!L204,SK!L204,AB!L204)</f>
        <v>0</v>
      </c>
      <c r="M204" s="7">
        <f>SUM(MB!M204,SK!M204,AB!M204)</f>
        <v>4387.8999999999996</v>
      </c>
      <c r="N204" s="7">
        <f>SUM(MB!N204,SK!N204,AB!N204)</f>
        <v>18032.309999999998</v>
      </c>
      <c r="O204" s="7">
        <f>SUM(MB!O204,SK!O204,AB!O204)</f>
        <v>501.48000000000008</v>
      </c>
      <c r="P204" s="7">
        <f>SUM(MB!P204,SK!P204,AB!P204)</f>
        <v>1151.28</v>
      </c>
      <c r="Q204" s="7">
        <f>SUM(MB!Q204,SK!Q204,AB!Q204)</f>
        <v>16241.519999999999</v>
      </c>
      <c r="R204" s="7">
        <f>SUM(MB!R204,SK!R204,AB!R204)</f>
        <v>29453.544000000002</v>
      </c>
      <c r="S204" s="7">
        <f>SUM(MB!S204,SK!S204,AB!S204)</f>
        <v>1156.0999999999999</v>
      </c>
      <c r="T204" s="7">
        <f>SUM(MB!T204,SK!T204,AB!T204)</f>
        <v>0</v>
      </c>
      <c r="U204" s="7">
        <f>SUM(MB!U204,SK!U204,AB!U204)</f>
        <v>8274</v>
      </c>
      <c r="V204" s="7">
        <f>SUM(MB!V204,SK!V204,AB!V204)</f>
        <v>2601.4699999999998</v>
      </c>
      <c r="W204" s="7">
        <f>SUM(MB!W204,SK!W204,AB!W204)</f>
        <v>178.2</v>
      </c>
      <c r="X204" s="7">
        <f>SUM(MB!X204,SK!X204,AB!X204)</f>
        <v>380792.6</v>
      </c>
      <c r="Y204" s="7">
        <f>SUM(MB!Y204,SK!Y204,AB!Y204)</f>
        <v>174.9</v>
      </c>
      <c r="Z204" s="7">
        <f>SUM(MB!Z204,SK!Z204,AB!Z204)</f>
        <v>124268.65000000001</v>
      </c>
      <c r="AA204" s="7">
        <f>SUM(MB!AA204,SK!AA204,AB!AA204)</f>
        <v>8952.9024943310651</v>
      </c>
      <c r="AB204" s="7">
        <f t="shared" si="11"/>
        <v>771691.8060943312</v>
      </c>
      <c r="AD204" s="7">
        <f>2205*AB204/area!I50/2.47</f>
        <v>26.553575122513251</v>
      </c>
    </row>
    <row r="205" spans="1:30" x14ac:dyDescent="0.2">
      <c r="A205">
        <v>2012</v>
      </c>
      <c r="B205" s="7">
        <f>SUM(MB!B205,SK!B205,AB!B205)</f>
        <v>49801.1</v>
      </c>
      <c r="C205" s="7">
        <f>SUM(MB!C205,SK!C205,AB!C205)</f>
        <v>2347.5</v>
      </c>
      <c r="D205" s="7">
        <f>SUM(MB!D205,SK!D205,AB!D205)</f>
        <v>0</v>
      </c>
      <c r="E205" s="7">
        <f>SUM(MB!E205,SK!E205,AB!E205)</f>
        <v>652.09319999999991</v>
      </c>
      <c r="F205" s="7">
        <f>SUM(MB!F205,SK!F205,AB!F205)</f>
        <v>108374.90399999998</v>
      </c>
      <c r="G205" s="7">
        <f>SUM(MB!G205,SK!G205,AB!G205)</f>
        <v>0</v>
      </c>
      <c r="H205" s="7">
        <f>SUM(MB!H205,SK!H205,AB!H205)</f>
        <v>1694.6999999999998</v>
      </c>
      <c r="I205" s="7">
        <f>SUM(MB!I205,SK!I205,AB!I205)</f>
        <v>0</v>
      </c>
      <c r="J205" s="7">
        <f>SUM(MB!J205,SK!J205,AB!J205)</f>
        <v>3829.5</v>
      </c>
      <c r="K205" s="7">
        <f>SUM(MB!K205,SK!K205,AB!K205)</f>
        <v>7367.8099999999995</v>
      </c>
      <c r="L205" s="7">
        <f>SUM(MB!L205,SK!L205,AB!L205)</f>
        <v>0</v>
      </c>
      <c r="M205" s="7">
        <f>SUM(MB!M205,SK!M205,AB!M205)</f>
        <v>5377.9</v>
      </c>
      <c r="N205" s="7">
        <f>SUM(MB!N205,SK!N205,AB!N205)</f>
        <v>17624.333999999999</v>
      </c>
      <c r="O205" s="7">
        <f>SUM(MB!O205,SK!O205,AB!O205)</f>
        <v>76.860000000000028</v>
      </c>
      <c r="P205" s="7">
        <f>SUM(MB!P205,SK!P205,AB!P205)</f>
        <v>1050.3216</v>
      </c>
      <c r="Q205" s="7">
        <f>SUM(MB!Q205,SK!Q205,AB!Q205)</f>
        <v>14431.400000000001</v>
      </c>
      <c r="R205" s="7">
        <f>SUM(MB!R205,SK!R205,AB!R205)</f>
        <v>39327.897599999997</v>
      </c>
      <c r="S205" s="7">
        <f>SUM(MB!S205,SK!S205,AB!S205)</f>
        <v>1690.7</v>
      </c>
      <c r="T205" s="7">
        <f>SUM(MB!T205,SK!T205,AB!T205)</f>
        <v>0</v>
      </c>
      <c r="U205" s="7">
        <f>SUM(MB!U205,SK!U205,AB!U205)</f>
        <v>15404</v>
      </c>
      <c r="V205" s="7">
        <f>SUM(MB!V205,SK!V205,AB!V205)</f>
        <v>2215.19</v>
      </c>
      <c r="W205" s="7">
        <f>SUM(MB!W205,SK!W205,AB!W205)</f>
        <v>782.1</v>
      </c>
      <c r="X205" s="7">
        <f>SUM(MB!X205,SK!X205,AB!X205)</f>
        <v>355336.19999999995</v>
      </c>
      <c r="Y205" s="7">
        <f>SUM(MB!Y205,SK!Y205,AB!Y205)</f>
        <v>195.8</v>
      </c>
      <c r="Z205" s="7">
        <f>SUM(MB!Z205,SK!Z205,AB!Z205)</f>
        <v>137605.04999999999</v>
      </c>
      <c r="AA205" s="7">
        <f>SUM(MB!AA205,SK!AA205,AB!AA205)</f>
        <v>10247.460317460318</v>
      </c>
      <c r="AB205" s="7">
        <f t="shared" si="11"/>
        <v>775432.82071746024</v>
      </c>
      <c r="AD205" s="7">
        <f>2205*AB205/area!I51/2.47</f>
        <v>23.612094847221684</v>
      </c>
    </row>
    <row r="206" spans="1:30" x14ac:dyDescent="0.2">
      <c r="A206">
        <v>2013</v>
      </c>
      <c r="B206" s="7">
        <f>SUM(MB!B206,SK!B206,AB!B206)</f>
        <v>64738.75</v>
      </c>
      <c r="C206" s="7">
        <f>SUM(MB!C206,SK!C206,AB!C206)</f>
        <v>1843.5</v>
      </c>
      <c r="D206" s="7">
        <f>SUM(MB!D206,SK!D206,AB!D206)</f>
        <v>0</v>
      </c>
      <c r="E206" s="7">
        <f>SUM(MB!E206,SK!E206,AB!E206)</f>
        <v>570.63599999999997</v>
      </c>
      <c r="F206" s="7">
        <f>SUM(MB!F206,SK!F206,AB!F206)</f>
        <v>140877.79199999996</v>
      </c>
      <c r="G206" s="7">
        <f>SUM(MB!G206,SK!G206,AB!G206)</f>
        <v>0</v>
      </c>
      <c r="H206" s="7">
        <f>SUM(MB!H206,SK!H206,AB!H206)</f>
        <v>1778.7</v>
      </c>
      <c r="I206" s="7">
        <f>SUM(MB!I206,SK!I206,AB!I206)</f>
        <v>0</v>
      </c>
      <c r="J206" s="7">
        <f>SUM(MB!J206,SK!J206,AB!J206)</f>
        <v>5783.85</v>
      </c>
      <c r="K206" s="7">
        <f>SUM(MB!K206,SK!K206,AB!K206)</f>
        <v>11060.04</v>
      </c>
      <c r="L206" s="7">
        <f>SUM(MB!L206,SK!L206,AB!L206)</f>
        <v>0</v>
      </c>
      <c r="M206" s="7">
        <f>SUM(MB!M206,SK!M206,AB!M206)</f>
        <v>7835.2999999999993</v>
      </c>
      <c r="N206" s="7">
        <f>SUM(MB!N206,SK!N206,AB!N206)</f>
        <v>21550.53</v>
      </c>
      <c r="O206" s="7">
        <f>SUM(MB!O206,SK!O206,AB!O206)</f>
        <v>83.79000000000002</v>
      </c>
      <c r="P206" s="7">
        <f>SUM(MB!P206,SK!P206,AB!P206)</f>
        <v>1368.252</v>
      </c>
      <c r="Q206" s="7">
        <f>SUM(MB!Q206,SK!Q206,AB!Q206)</f>
        <v>20773.309999999998</v>
      </c>
      <c r="R206" s="7">
        <f>SUM(MB!R206,SK!R206,AB!R206)</f>
        <v>45313.959600000002</v>
      </c>
      <c r="S206" s="7">
        <f>SUM(MB!S206,SK!S206,AB!S206)</f>
        <v>981.75</v>
      </c>
      <c r="T206" s="7">
        <f>SUM(MB!T206,SK!T206,AB!T206)</f>
        <v>0</v>
      </c>
      <c r="U206" s="7">
        <f>SUM(MB!U206,SK!U206,AB!U206)</f>
        <v>23732</v>
      </c>
      <c r="V206" s="7">
        <f>SUM(MB!V206,SK!V206,AB!V206)</f>
        <v>2215.19</v>
      </c>
      <c r="W206" s="7">
        <f>SUM(MB!W206,SK!W206,AB!W206)</f>
        <v>467.1</v>
      </c>
      <c r="X206" s="7">
        <f>SUM(MB!X206,SK!X206,AB!X206)</f>
        <v>350848.9</v>
      </c>
      <c r="Y206" s="7">
        <f>SUM(MB!Y206,SK!Y206,AB!Y206)</f>
        <v>162.80000000000001</v>
      </c>
      <c r="Z206" s="7">
        <f>SUM(MB!Z206,SK!Z206,AB!Z206)</f>
        <v>191180.55</v>
      </c>
      <c r="AA206" s="7">
        <f>SUM(MB!AA206,SK!AA206,AB!AA206)</f>
        <v>10368.185941043084</v>
      </c>
      <c r="AB206" s="7">
        <f t="shared" si="11"/>
        <v>903534.88554104301</v>
      </c>
      <c r="AD206" s="7">
        <f>2205*AB206/area!I52/2.47</f>
        <v>27.561895352071758</v>
      </c>
    </row>
    <row r="207" spans="1:30" x14ac:dyDescent="0.2">
      <c r="B207" s="7"/>
      <c r="C207" s="7"/>
      <c r="D207" s="7"/>
      <c r="E207" s="7"/>
      <c r="F207" s="7"/>
      <c r="G207" s="7"/>
      <c r="H207" s="7"/>
      <c r="I207" s="7"/>
      <c r="J207" s="7"/>
      <c r="K207" s="7"/>
      <c r="L207" s="7"/>
      <c r="M207" s="7"/>
      <c r="N207" s="7"/>
      <c r="O207" s="7"/>
      <c r="P207" s="7"/>
      <c r="Q207" s="7"/>
    </row>
  </sheetData>
  <sortState ref="AG5:AG30">
    <sortCondition ref="AG5"/>
  </sortState>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7"/>
  <sheetViews>
    <sheetView tabSelected="1" zoomScale="60" zoomScaleNormal="60" workbookViewId="0">
      <pane xSplit="1" ySplit="4" topLeftCell="B5" activePane="bottomRight" state="frozen"/>
      <selection pane="topRight" activeCell="B1" sqref="B1"/>
      <selection pane="bottomLeft" activeCell="A4" sqref="A4"/>
      <selection pane="bottomRight" activeCell="R31" sqref="R31"/>
    </sheetView>
  </sheetViews>
  <sheetFormatPr defaultRowHeight="12.75" x14ac:dyDescent="0.2"/>
  <cols>
    <col min="1" max="1" width="12.85546875" customWidth="1"/>
    <col min="2" max="2" width="11.140625" customWidth="1"/>
    <col min="6" max="6" width="11.7109375" customWidth="1"/>
    <col min="16" max="16" width="9" bestFit="1" customWidth="1"/>
    <col min="18" max="18" width="9.140625" style="22"/>
    <col min="19" max="19" width="8.28515625" style="22" customWidth="1"/>
    <col min="24" max="24" width="17.42578125" customWidth="1"/>
    <col min="26" max="27" width="14.85546875" customWidth="1"/>
    <col min="28" max="28" width="17.28515625" customWidth="1"/>
  </cols>
  <sheetData>
    <row r="1" spans="1:34" ht="25.5" x14ac:dyDescent="0.35">
      <c r="A1" s="9" t="s">
        <v>162</v>
      </c>
      <c r="V1" s="40"/>
      <c r="AB1" s="41" t="s">
        <v>50</v>
      </c>
      <c r="AC1" s="41" t="s">
        <v>51</v>
      </c>
      <c r="AD1" s="41" t="s">
        <v>52</v>
      </c>
      <c r="AE1" s="41" t="s">
        <v>53</v>
      </c>
    </row>
    <row r="2" spans="1:34" x14ac:dyDescent="0.2">
      <c r="B2" t="str">
        <f>Coefficients!C13</f>
        <v>Barley</v>
      </c>
      <c r="C2" t="str">
        <f>Coefficients!D13</f>
        <v>Beans, all dry</v>
      </c>
      <c r="D2" t="str">
        <f>Coefficients!E13</f>
        <v>Buckwheat</v>
      </c>
      <c r="E2" t="str">
        <f>Coefficients!F13</f>
        <v>Canary seed</v>
      </c>
      <c r="F2" t="str">
        <f>Coefficients!G13</f>
        <v>Canola</v>
      </c>
      <c r="G2" t="str">
        <f>Coefficients!H13</f>
        <v>Caraway seed</v>
      </c>
      <c r="H2" t="str">
        <f>Coefficients!I13</f>
        <v>Chick peas</v>
      </c>
      <c r="I2" t="str">
        <f>Coefficients!J13</f>
        <v>Coriander</v>
      </c>
      <c r="J2" t="str">
        <f>Coefficients!K13</f>
        <v>Corn for grain</v>
      </c>
      <c r="K2" t="str">
        <f>Coefficients!L13</f>
        <v>Corn, fodder</v>
      </c>
      <c r="L2" t="str">
        <f>Coefficients!M13</f>
        <v>Fababean</v>
      </c>
      <c r="M2" t="str">
        <f>Coefficients!N13</f>
        <v>Flaxseed</v>
      </c>
      <c r="N2" t="str">
        <f>Coefficients!O13</f>
        <v>Lentils</v>
      </c>
      <c r="O2" t="str">
        <f>Coefficients!P13</f>
        <v>Mixed grains</v>
      </c>
      <c r="P2" t="str">
        <f>Coefficients!Q13</f>
        <v>Mustard</v>
      </c>
      <c r="Q2" t="str">
        <f>Coefficients!R13</f>
        <v>Oats</v>
      </c>
      <c r="R2" t="str">
        <f>Coefficients!S13</f>
        <v>Peas, dry</v>
      </c>
      <c r="S2" t="str">
        <f>Coefficients!T13</f>
        <v>Rye, all</v>
      </c>
      <c r="T2" t="str">
        <f>Coefficients!U13</f>
        <v>Safflower</v>
      </c>
      <c r="U2" t="str">
        <f>Coefficients!V13</f>
        <v>Soybeans</v>
      </c>
      <c r="V2" t="str">
        <f>Coefficients!W13</f>
        <v>Sugar beets</v>
      </c>
      <c r="W2" t="str">
        <f>Coefficients!X13</f>
        <v>Sunflower</v>
      </c>
      <c r="X2" t="str">
        <f>Coefficients!Y13</f>
        <v>Tame hay</v>
      </c>
      <c r="Y2" t="str">
        <f>Coefficients!Z13</f>
        <v>Triticale</v>
      </c>
      <c r="Z2" t="str">
        <f>Coefficients!AA13</f>
        <v>Wheat</v>
      </c>
      <c r="AA2" s="21" t="s">
        <v>161</v>
      </c>
    </row>
    <row r="3" spans="1:34" x14ac:dyDescent="0.2">
      <c r="B3" t="str">
        <f>CANSIM!FY5</f>
        <v>Production (metric tonnes)</v>
      </c>
      <c r="C3" t="str">
        <f>CANSIM!FZ5</f>
        <v>Production (metric tonnes)</v>
      </c>
      <c r="D3" t="str">
        <f>CANSIM!GA5</f>
        <v>Production (metric tonnes)</v>
      </c>
      <c r="E3" t="str">
        <f>CANSIM!GB5</f>
        <v>Production (metric tonnes)</v>
      </c>
      <c r="F3" t="str">
        <f>CANSIM!GC5</f>
        <v>Production (metric tonnes)</v>
      </c>
      <c r="G3" t="str">
        <f>CANSIM!GD5</f>
        <v>Production (metric tonnes)</v>
      </c>
      <c r="H3" t="str">
        <f>CANSIM!GE5</f>
        <v>Production (metric tonnes)</v>
      </c>
      <c r="I3" t="str">
        <f>CANSIM!GF5</f>
        <v>Production (metric tonnes)</v>
      </c>
      <c r="J3" t="str">
        <f>CANSIM!GG5</f>
        <v>Production (metric tonnes)</v>
      </c>
      <c r="K3" t="str">
        <f>CANSIM!GH5</f>
        <v>Production (metric tonnes)</v>
      </c>
      <c r="L3" t="str">
        <f>CANSIM!GI5</f>
        <v>Production (metric tonnes)</v>
      </c>
      <c r="M3" t="str">
        <f>CANSIM!GJ5</f>
        <v>Production (metric tonnes)</v>
      </c>
      <c r="N3" t="str">
        <f>CANSIM!GK5</f>
        <v>Production (metric tonnes)</v>
      </c>
      <c r="O3" t="str">
        <f>CANSIM!GL5</f>
        <v>Production (metric tonnes)</v>
      </c>
      <c r="P3" t="str">
        <f>CANSIM!GM5</f>
        <v>Production (metric tonnes)</v>
      </c>
      <c r="Q3" t="s">
        <v>6</v>
      </c>
      <c r="R3"/>
      <c r="AG3" s="21" t="s">
        <v>160</v>
      </c>
      <c r="AH3" s="21"/>
    </row>
    <row r="4" spans="1:34" x14ac:dyDescent="0.2">
      <c r="A4" t="s">
        <v>19</v>
      </c>
      <c r="B4" t="str">
        <f>CANSIM!JT6</f>
        <v>Barley</v>
      </c>
      <c r="C4" s="21" t="s">
        <v>28</v>
      </c>
      <c r="D4" t="str">
        <f>CANSIM!JV6</f>
        <v>Buckwheat</v>
      </c>
      <c r="E4" t="str">
        <f>CANSIM!JW6</f>
        <v>Canary seed</v>
      </c>
      <c r="F4" t="str">
        <f>CANSIM!JX6</f>
        <v>Canola</v>
      </c>
      <c r="G4" t="str">
        <f>G2</f>
        <v>Caraway seed</v>
      </c>
      <c r="H4" t="str">
        <f t="shared" ref="H4:I4" si="0">H2</f>
        <v>Chick peas</v>
      </c>
      <c r="I4" t="str">
        <f t="shared" si="0"/>
        <v>Coriander</v>
      </c>
      <c r="J4" t="str">
        <f>CANSIM!JY6</f>
        <v>Corn for grain</v>
      </c>
      <c r="K4" t="str">
        <f>CANSIM!JZ6</f>
        <v>Corn, fodder</v>
      </c>
      <c r="L4" t="str">
        <f>CANSIM!KA6</f>
        <v>Fababeans</v>
      </c>
      <c r="M4" t="str">
        <f>CANSIM!KB6</f>
        <v>Flaxseed</v>
      </c>
      <c r="N4" t="str">
        <f>CANSIM!KC6</f>
        <v>Lentils</v>
      </c>
      <c r="O4" t="str">
        <f>CANSIM!KD6</f>
        <v>Mixed grains</v>
      </c>
      <c r="P4" t="str">
        <f>CANSIM!KE6</f>
        <v>Mustard seed</v>
      </c>
      <c r="Q4" t="str">
        <f>CANSIM!KF6</f>
        <v>Oats</v>
      </c>
      <c r="R4" t="str">
        <f>CANSIM!KG6</f>
        <v>Peas, dry</v>
      </c>
      <c r="S4" t="str">
        <f>CANSIM!KH6</f>
        <v>Rye, all</v>
      </c>
      <c r="T4" t="str">
        <f>CANSIM!KI6</f>
        <v>Safflower</v>
      </c>
      <c r="U4" t="str">
        <f>CANSIM!KJ6</f>
        <v>Soybeans</v>
      </c>
      <c r="V4" t="str">
        <f>CANSIM!KK6</f>
        <v>Sugar beets</v>
      </c>
      <c r="W4" t="str">
        <f>CANSIM!KL6</f>
        <v>Sunflower seed</v>
      </c>
      <c r="X4" t="str">
        <f>CANSIM!KM6</f>
        <v>Tame hay</v>
      </c>
      <c r="Y4" t="str">
        <f>CANSIM!KN6</f>
        <v>Triticale</v>
      </c>
      <c r="Z4" t="str">
        <f>CANSIM!KO6</f>
        <v>Wheat, all</v>
      </c>
      <c r="AA4" s="21" t="s">
        <v>26</v>
      </c>
      <c r="AH4" s="21"/>
    </row>
    <row r="5" spans="1:34" x14ac:dyDescent="0.2">
      <c r="A5">
        <v>1966</v>
      </c>
      <c r="R5"/>
      <c r="S5"/>
      <c r="AG5" t="s">
        <v>10</v>
      </c>
    </row>
    <row r="6" spans="1:34" x14ac:dyDescent="0.2">
      <c r="A6">
        <f t="shared" ref="A6:A51" si="1">A5+1</f>
        <v>1967</v>
      </c>
      <c r="R6"/>
      <c r="S6"/>
      <c r="AG6" t="s">
        <v>28</v>
      </c>
    </row>
    <row r="7" spans="1:34" x14ac:dyDescent="0.2">
      <c r="A7">
        <f t="shared" si="1"/>
        <v>1968</v>
      </c>
      <c r="R7"/>
      <c r="S7"/>
      <c r="AG7" t="s">
        <v>14</v>
      </c>
    </row>
    <row r="8" spans="1:34" x14ac:dyDescent="0.2">
      <c r="A8">
        <f t="shared" si="1"/>
        <v>1969</v>
      </c>
      <c r="R8"/>
      <c r="S8"/>
      <c r="AG8" t="s">
        <v>76</v>
      </c>
    </row>
    <row r="9" spans="1:34" x14ac:dyDescent="0.2">
      <c r="A9">
        <f t="shared" si="1"/>
        <v>1970</v>
      </c>
      <c r="R9"/>
      <c r="S9"/>
      <c r="AG9" t="s">
        <v>24</v>
      </c>
    </row>
    <row r="10" spans="1:34" x14ac:dyDescent="0.2">
      <c r="A10">
        <f t="shared" si="1"/>
        <v>1971</v>
      </c>
      <c r="R10"/>
      <c r="S10"/>
      <c r="AG10" t="s">
        <v>80</v>
      </c>
    </row>
    <row r="11" spans="1:34" x14ac:dyDescent="0.2">
      <c r="A11">
        <f t="shared" si="1"/>
        <v>1972</v>
      </c>
      <c r="R11"/>
      <c r="S11"/>
      <c r="AG11" t="s">
        <v>75</v>
      </c>
    </row>
    <row r="12" spans="1:34" x14ac:dyDescent="0.2">
      <c r="A12">
        <f t="shared" si="1"/>
        <v>1973</v>
      </c>
      <c r="R12"/>
      <c r="S12"/>
      <c r="AG12" t="s">
        <v>127</v>
      </c>
    </row>
    <row r="13" spans="1:34" x14ac:dyDescent="0.2">
      <c r="A13">
        <f t="shared" si="1"/>
        <v>1974</v>
      </c>
      <c r="R13"/>
      <c r="S13"/>
      <c r="AG13" t="s">
        <v>12</v>
      </c>
    </row>
    <row r="14" spans="1:34" x14ac:dyDescent="0.2">
      <c r="A14">
        <f t="shared" si="1"/>
        <v>1975</v>
      </c>
      <c r="R14"/>
      <c r="S14"/>
      <c r="AG14" t="s">
        <v>61</v>
      </c>
    </row>
    <row r="15" spans="1:34" x14ac:dyDescent="0.2">
      <c r="A15">
        <f t="shared" si="1"/>
        <v>1976</v>
      </c>
      <c r="R15"/>
      <c r="S15"/>
      <c r="AG15" t="s">
        <v>78</v>
      </c>
    </row>
    <row r="16" spans="1:34" x14ac:dyDescent="0.2">
      <c r="A16">
        <f t="shared" si="1"/>
        <v>1977</v>
      </c>
      <c r="R16"/>
      <c r="S16"/>
      <c r="AG16" t="s">
        <v>74</v>
      </c>
    </row>
    <row r="17" spans="1:33" x14ac:dyDescent="0.2">
      <c r="A17">
        <f t="shared" si="1"/>
        <v>1978</v>
      </c>
      <c r="R17"/>
      <c r="S17"/>
      <c r="AG17" t="s">
        <v>73</v>
      </c>
    </row>
    <row r="18" spans="1:33" x14ac:dyDescent="0.2">
      <c r="A18">
        <f t="shared" si="1"/>
        <v>1979</v>
      </c>
      <c r="R18"/>
      <c r="S18"/>
      <c r="AG18" t="s">
        <v>11</v>
      </c>
    </row>
    <row r="19" spans="1:33" x14ac:dyDescent="0.2">
      <c r="A19">
        <f t="shared" si="1"/>
        <v>1980</v>
      </c>
      <c r="R19"/>
      <c r="S19"/>
      <c r="AG19" t="s">
        <v>72</v>
      </c>
    </row>
    <row r="20" spans="1:33" x14ac:dyDescent="0.2">
      <c r="A20">
        <f t="shared" si="1"/>
        <v>1981</v>
      </c>
      <c r="R20"/>
      <c r="S20"/>
      <c r="AG20" t="s">
        <v>9</v>
      </c>
    </row>
    <row r="21" spans="1:33" x14ac:dyDescent="0.2">
      <c r="A21">
        <f t="shared" si="1"/>
        <v>1982</v>
      </c>
      <c r="R21"/>
      <c r="S21"/>
      <c r="AG21" t="s">
        <v>71</v>
      </c>
    </row>
    <row r="22" spans="1:33" x14ac:dyDescent="0.2">
      <c r="A22">
        <f t="shared" si="1"/>
        <v>1983</v>
      </c>
      <c r="R22"/>
      <c r="S22"/>
      <c r="AG22" t="s">
        <v>26</v>
      </c>
    </row>
    <row r="23" spans="1:33" x14ac:dyDescent="0.2">
      <c r="A23">
        <f t="shared" si="1"/>
        <v>1984</v>
      </c>
      <c r="R23"/>
      <c r="S23"/>
      <c r="AG23" t="s">
        <v>60</v>
      </c>
    </row>
    <row r="24" spans="1:33" x14ac:dyDescent="0.2">
      <c r="A24">
        <f t="shared" si="1"/>
        <v>1985</v>
      </c>
      <c r="R24"/>
      <c r="S24"/>
      <c r="AG24" t="s">
        <v>77</v>
      </c>
    </row>
    <row r="25" spans="1:33" x14ac:dyDescent="0.2">
      <c r="A25">
        <f t="shared" si="1"/>
        <v>1986</v>
      </c>
      <c r="R25"/>
      <c r="S25"/>
      <c r="AG25" t="s">
        <v>13</v>
      </c>
    </row>
    <row r="26" spans="1:33" x14ac:dyDescent="0.2">
      <c r="A26">
        <f t="shared" si="1"/>
        <v>1987</v>
      </c>
      <c r="R26"/>
      <c r="S26"/>
      <c r="AG26" t="s">
        <v>16</v>
      </c>
    </row>
    <row r="27" spans="1:33" x14ac:dyDescent="0.2">
      <c r="A27">
        <f t="shared" si="1"/>
        <v>1988</v>
      </c>
      <c r="R27"/>
      <c r="S27"/>
      <c r="AG27" t="s">
        <v>70</v>
      </c>
    </row>
    <row r="28" spans="1:33" x14ac:dyDescent="0.2">
      <c r="A28">
        <f t="shared" si="1"/>
        <v>1989</v>
      </c>
      <c r="R28"/>
      <c r="S28"/>
      <c r="AG28" t="s">
        <v>8</v>
      </c>
    </row>
    <row r="29" spans="1:33" x14ac:dyDescent="0.2">
      <c r="A29">
        <f t="shared" si="1"/>
        <v>1990</v>
      </c>
      <c r="R29"/>
      <c r="S29"/>
      <c r="AG29" t="s">
        <v>69</v>
      </c>
    </row>
    <row r="30" spans="1:33" x14ac:dyDescent="0.2">
      <c r="A30">
        <f t="shared" si="1"/>
        <v>1991</v>
      </c>
      <c r="R30"/>
      <c r="S30"/>
      <c r="AG30" t="s">
        <v>59</v>
      </c>
    </row>
    <row r="31" spans="1:33" x14ac:dyDescent="0.2">
      <c r="A31">
        <f t="shared" si="1"/>
        <v>1992</v>
      </c>
      <c r="R31"/>
      <c r="S31"/>
    </row>
    <row r="32" spans="1:33" x14ac:dyDescent="0.2">
      <c r="A32">
        <f t="shared" si="1"/>
        <v>1993</v>
      </c>
      <c r="R32"/>
      <c r="S32"/>
    </row>
    <row r="33" spans="1:19" x14ac:dyDescent="0.2">
      <c r="A33">
        <f t="shared" si="1"/>
        <v>1994</v>
      </c>
      <c r="R33"/>
      <c r="S33"/>
    </row>
    <row r="34" spans="1:19" x14ac:dyDescent="0.2">
      <c r="A34">
        <f t="shared" si="1"/>
        <v>1995</v>
      </c>
      <c r="R34"/>
      <c r="S34"/>
    </row>
    <row r="35" spans="1:19" x14ac:dyDescent="0.2">
      <c r="A35">
        <f t="shared" si="1"/>
        <v>1996</v>
      </c>
      <c r="R35"/>
      <c r="S35"/>
    </row>
    <row r="36" spans="1:19" x14ac:dyDescent="0.2">
      <c r="A36">
        <f t="shared" si="1"/>
        <v>1997</v>
      </c>
      <c r="R36"/>
      <c r="S36"/>
    </row>
    <row r="37" spans="1:19" x14ac:dyDescent="0.2">
      <c r="A37">
        <f t="shared" si="1"/>
        <v>1998</v>
      </c>
      <c r="R37"/>
      <c r="S37"/>
    </row>
    <row r="38" spans="1:19" x14ac:dyDescent="0.2">
      <c r="A38">
        <f t="shared" si="1"/>
        <v>1999</v>
      </c>
      <c r="R38"/>
      <c r="S38"/>
    </row>
    <row r="39" spans="1:19" x14ac:dyDescent="0.2">
      <c r="A39">
        <f t="shared" si="1"/>
        <v>2000</v>
      </c>
      <c r="R39"/>
      <c r="S39"/>
    </row>
    <row r="40" spans="1:19" x14ac:dyDescent="0.2">
      <c r="A40">
        <f t="shared" si="1"/>
        <v>2001</v>
      </c>
      <c r="R40"/>
      <c r="S40"/>
    </row>
    <row r="41" spans="1:19" x14ac:dyDescent="0.2">
      <c r="A41">
        <f t="shared" si="1"/>
        <v>2002</v>
      </c>
      <c r="R41"/>
      <c r="S41"/>
    </row>
    <row r="42" spans="1:19" x14ac:dyDescent="0.2">
      <c r="A42">
        <f t="shared" si="1"/>
        <v>2003</v>
      </c>
      <c r="R42"/>
      <c r="S42"/>
    </row>
    <row r="43" spans="1:19" x14ac:dyDescent="0.2">
      <c r="A43">
        <f t="shared" si="1"/>
        <v>2004</v>
      </c>
      <c r="R43"/>
      <c r="S43"/>
    </row>
    <row r="44" spans="1:19" x14ac:dyDescent="0.2">
      <c r="A44">
        <f t="shared" si="1"/>
        <v>2005</v>
      </c>
      <c r="R44"/>
      <c r="S44"/>
    </row>
    <row r="45" spans="1:19" x14ac:dyDescent="0.2">
      <c r="A45">
        <f t="shared" si="1"/>
        <v>2006</v>
      </c>
      <c r="R45"/>
      <c r="S45"/>
    </row>
    <row r="46" spans="1:19" x14ac:dyDescent="0.2">
      <c r="A46">
        <f t="shared" si="1"/>
        <v>2007</v>
      </c>
      <c r="R46"/>
      <c r="S46"/>
    </row>
    <row r="47" spans="1:19" x14ac:dyDescent="0.2">
      <c r="A47">
        <f t="shared" si="1"/>
        <v>2008</v>
      </c>
      <c r="R47"/>
      <c r="S47"/>
    </row>
    <row r="48" spans="1:19" x14ac:dyDescent="0.2">
      <c r="A48">
        <f t="shared" si="1"/>
        <v>2009</v>
      </c>
      <c r="R48"/>
      <c r="S48"/>
    </row>
    <row r="49" spans="1:31" x14ac:dyDescent="0.2">
      <c r="A49">
        <f t="shared" si="1"/>
        <v>2010</v>
      </c>
      <c r="R49"/>
      <c r="S49"/>
    </row>
    <row r="50" spans="1:31" x14ac:dyDescent="0.2">
      <c r="A50">
        <f t="shared" si="1"/>
        <v>2011</v>
      </c>
      <c r="R50"/>
      <c r="S50"/>
    </row>
    <row r="51" spans="1:31" x14ac:dyDescent="0.2">
      <c r="A51">
        <f t="shared" si="1"/>
        <v>2012</v>
      </c>
      <c r="R51"/>
      <c r="S51"/>
    </row>
    <row r="52" spans="1:31" x14ac:dyDescent="0.2">
      <c r="A52" s="33">
        <v>2013</v>
      </c>
      <c r="R52"/>
      <c r="S52"/>
    </row>
    <row r="53" spans="1:31" x14ac:dyDescent="0.2">
      <c r="A53" s="33"/>
      <c r="B53" s="33"/>
      <c r="C53" s="33"/>
      <c r="D53" s="33"/>
      <c r="E53" s="33"/>
      <c r="F53" s="33"/>
      <c r="G53" s="33"/>
      <c r="H53" s="33"/>
      <c r="I53" s="33"/>
      <c r="J53" s="33"/>
      <c r="K53" s="33"/>
      <c r="L53" s="33"/>
      <c r="M53" s="33"/>
      <c r="N53" s="33"/>
      <c r="O53" s="33"/>
      <c r="P53" s="33"/>
      <c r="Q53" s="33"/>
      <c r="R53" s="33"/>
      <c r="S53" s="33"/>
    </row>
    <row r="54" spans="1:31" ht="25.5" x14ac:dyDescent="0.35">
      <c r="A54" s="9" t="s">
        <v>98</v>
      </c>
    </row>
    <row r="55" spans="1:31" x14ac:dyDescent="0.2">
      <c r="A55" s="15" t="s">
        <v>20</v>
      </c>
      <c r="B55" s="16">
        <f>Coefficients!C14</f>
        <v>21</v>
      </c>
      <c r="C55" s="16">
        <f>Coefficients!D14</f>
        <v>50</v>
      </c>
      <c r="D55" s="16">
        <f>Coefficients!E14</f>
        <v>6.7</v>
      </c>
      <c r="E55" s="16">
        <f>Coefficients!F14</f>
        <v>34.672000000000004</v>
      </c>
      <c r="F55" s="16"/>
      <c r="G55" s="16">
        <f>Coefficients!H14</f>
        <v>31.631999999999998</v>
      </c>
      <c r="H55" s="16">
        <f>Coefficients!I14</f>
        <v>30.880000000000003</v>
      </c>
      <c r="I55" s="16">
        <f>Coefficients!J14</f>
        <v>19.791999999999998</v>
      </c>
      <c r="J55" s="16">
        <f>Coefficients!K14</f>
        <v>12</v>
      </c>
      <c r="K55" s="16">
        <f>Coefficients!L14</f>
        <v>4.9000000000000004</v>
      </c>
      <c r="L55" s="16">
        <f>Coefficients!M14</f>
        <v>41.792000000000002</v>
      </c>
      <c r="M55" s="16">
        <f>Coefficients!N14</f>
        <v>45</v>
      </c>
      <c r="N55" s="16">
        <f>Coefficients!O14</f>
        <v>41.28</v>
      </c>
      <c r="O55" s="16">
        <f>Coefficients!P14</f>
        <v>22.5</v>
      </c>
      <c r="P55" s="16">
        <f>Coefficients!Q14</f>
        <v>41.727999999999994</v>
      </c>
      <c r="Q55" s="16">
        <f>Coefficients!R14</f>
        <v>24</v>
      </c>
      <c r="R55" s="16">
        <f>Coefficients!S14</f>
        <v>39.28</v>
      </c>
      <c r="S55" s="16">
        <f>Coefficients!T14</f>
        <v>25</v>
      </c>
      <c r="T55" s="16">
        <f>Coefficients!U14</f>
        <v>25.888000000000002</v>
      </c>
      <c r="U55" s="16">
        <f>Coefficients!V14</f>
        <v>55</v>
      </c>
      <c r="V55" s="16">
        <f>Coefficients!W14</f>
        <v>1.9</v>
      </c>
      <c r="W55" s="16">
        <f>Coefficients!X14</f>
        <v>27</v>
      </c>
      <c r="X55" s="16">
        <f>Coefficients!Y14</f>
        <v>19.5</v>
      </c>
      <c r="Y55" s="16">
        <f>Coefficients!Z14</f>
        <v>23.5</v>
      </c>
      <c r="Z55" s="16"/>
      <c r="AA55" s="16"/>
    </row>
    <row r="57" spans="1:31" x14ac:dyDescent="0.2">
      <c r="A57" t="s">
        <v>19</v>
      </c>
      <c r="B57" t="str">
        <f>IF(ISTEXT(B4),B4,"")</f>
        <v>Barley</v>
      </c>
      <c r="C57" t="str">
        <f t="shared" ref="C57:Z57" si="2">IF(ISTEXT(C4),C4,"")</f>
        <v>Beans, dry</v>
      </c>
      <c r="D57" t="str">
        <f t="shared" si="2"/>
        <v>Buckwheat</v>
      </c>
      <c r="E57" t="str">
        <f t="shared" si="2"/>
        <v>Canary seed</v>
      </c>
      <c r="F57" t="str">
        <f t="shared" si="2"/>
        <v>Canola</v>
      </c>
      <c r="G57" t="str">
        <f t="shared" si="2"/>
        <v>Caraway seed</v>
      </c>
      <c r="H57" t="str">
        <f t="shared" si="2"/>
        <v>Chick peas</v>
      </c>
      <c r="I57" t="str">
        <f t="shared" si="2"/>
        <v>Coriander</v>
      </c>
      <c r="J57" t="str">
        <f t="shared" si="2"/>
        <v>Corn for grain</v>
      </c>
      <c r="K57" t="str">
        <f t="shared" si="2"/>
        <v>Corn, fodder</v>
      </c>
      <c r="L57" t="str">
        <f t="shared" si="2"/>
        <v>Fababeans</v>
      </c>
      <c r="M57" t="str">
        <f t="shared" si="2"/>
        <v>Flaxseed</v>
      </c>
      <c r="N57" t="str">
        <f t="shared" si="2"/>
        <v>Lentils</v>
      </c>
      <c r="O57" t="str">
        <f t="shared" si="2"/>
        <v>Mixed grains</v>
      </c>
      <c r="P57" t="str">
        <f t="shared" si="2"/>
        <v>Mustard seed</v>
      </c>
      <c r="Q57" t="str">
        <f t="shared" si="2"/>
        <v>Oats</v>
      </c>
      <c r="R57" t="str">
        <f t="shared" si="2"/>
        <v>Peas, dry</v>
      </c>
      <c r="S57" t="str">
        <f t="shared" si="2"/>
        <v>Rye, all</v>
      </c>
      <c r="T57" t="str">
        <f t="shared" si="2"/>
        <v>Safflower</v>
      </c>
      <c r="U57" t="str">
        <f t="shared" si="2"/>
        <v>Soybeans</v>
      </c>
      <c r="V57" t="str">
        <f t="shared" si="2"/>
        <v>Sugar beets</v>
      </c>
      <c r="W57" t="str">
        <f t="shared" si="2"/>
        <v>Sunflower seed</v>
      </c>
      <c r="X57" t="str">
        <f t="shared" si="2"/>
        <v>Tame hay</v>
      </c>
      <c r="Y57" t="str">
        <f t="shared" si="2"/>
        <v>Triticale</v>
      </c>
      <c r="Z57" t="str">
        <f t="shared" si="2"/>
        <v>Wheat, all</v>
      </c>
      <c r="AA57" s="21" t="s">
        <v>26</v>
      </c>
    </row>
    <row r="58" spans="1:31" x14ac:dyDescent="0.2">
      <c r="A58" s="7">
        <f t="shared" ref="A58:A98" si="3">A8</f>
        <v>1969</v>
      </c>
      <c r="B58" s="7">
        <f>SUM(MB!B58,SK!B58,AB!B58)+EC!B58</f>
        <v>166820.85</v>
      </c>
      <c r="C58" s="7">
        <f>SUM(MB!C58,SK!C58,AB!C58)+EC!C58</f>
        <v>3867.5</v>
      </c>
      <c r="D58" s="7">
        <f>SUM(MB!D58,SK!D58,AB!D58)+EC!D58</f>
        <v>402</v>
      </c>
      <c r="E58" s="7">
        <f>SUM(MB!E58,SK!E58,AB!E58)</f>
        <v>0</v>
      </c>
      <c r="F58" s="7">
        <f>SUM(MB!F58,SK!F58,AB!F58)+EC!E58</f>
        <v>27078.474912670128</v>
      </c>
      <c r="G58" s="7">
        <f>SUM(MB!G58,SK!G58,AB!G58)</f>
        <v>0</v>
      </c>
      <c r="H58" s="7">
        <f>SUM(MB!H58,SK!H58,AB!H58)</f>
        <v>0</v>
      </c>
      <c r="I58" s="7">
        <f>SUM(MB!I58,SK!I58,AB!I58)</f>
        <v>0</v>
      </c>
      <c r="J58" s="7">
        <f>SUM(MB!J58,SK!J58,AB!J58)+EC!F58</f>
        <v>22889.4</v>
      </c>
      <c r="K58" s="7">
        <f>SUM(MB!K58,SK!K58,AB!K58)+EC!G58</f>
        <v>37304.925000000003</v>
      </c>
      <c r="L58" s="7">
        <f>SUM(MB!L58,SK!L58,AB!L58)</f>
        <v>0</v>
      </c>
      <c r="M58" s="7">
        <f>SUM(MB!M58,SK!M58,AB!M58)+EC!H58</f>
        <v>33138</v>
      </c>
      <c r="N58" s="7">
        <f>SUM(MB!N58,SK!N58,AB!N58)</f>
        <v>0</v>
      </c>
      <c r="O58" s="7">
        <f>SUM(MB!O58,SK!O58,AB!O58)+EC!I58</f>
        <v>38674.125</v>
      </c>
      <c r="P58" s="7">
        <f>SUM(MB!P58,SK!P58,AB!P58)</f>
        <v>4882.1759999999995</v>
      </c>
      <c r="Q58" s="7">
        <f>SUM(MB!Q58,SK!Q58,AB!Q58)+EC!J58</f>
        <v>127671.6</v>
      </c>
      <c r="R58" s="7">
        <f>SUM(MB!R58,SK!R58,AB!R58)+EC!K58</f>
        <v>2248.7799999999997</v>
      </c>
      <c r="S58" s="7">
        <f>SUM(MB!S58,SK!S58,AB!S58)+EC!L58</f>
        <v>10186.25</v>
      </c>
      <c r="T58" s="7">
        <f>SUM(MB!T58,SK!T58,AB!T58)</f>
        <v>0</v>
      </c>
      <c r="U58" s="7">
        <f>SUM(MB!U58,SK!U58,AB!U58)+EC!M58</f>
        <v>12806.75</v>
      </c>
      <c r="V58" s="7">
        <f>SUM(MB!V58,SK!V58,AB!V58)+EC!N58</f>
        <v>1904.4650000000001</v>
      </c>
      <c r="W58" s="7">
        <f>SUM(MB!W58,SK!W58,AB!W58)</f>
        <v>415.8</v>
      </c>
      <c r="X58" s="7">
        <f>SUM(MB!X58,SK!X58,AB!X58)+EC!O58</f>
        <v>396517.875</v>
      </c>
      <c r="Y58" s="7">
        <f>SUM(MB!Y58,SK!Y58,AB!Y58)</f>
        <v>0</v>
      </c>
      <c r="Z58" s="7">
        <f>SUM(MB!Z58,SK!Z58,AB!Z58)+EC!P58</f>
        <v>431919.41396075545</v>
      </c>
      <c r="AA58" s="7">
        <f>SUM(MB!AA58,SK!AA58,AB!AA58)+EC!Q58</f>
        <v>3720.5206349206351</v>
      </c>
      <c r="AB58" s="7">
        <f>SUM(B58:AA58)</f>
        <v>1322448.9055083462</v>
      </c>
      <c r="AC58" s="7">
        <f>SUM(U58,R58,C58)</f>
        <v>18923.03</v>
      </c>
      <c r="AD58" s="7">
        <f>2205*AB58/area!J8/2.47</f>
        <v>46.475246607902847</v>
      </c>
      <c r="AE58" s="7">
        <f>2205*AC58/area!J8/2.47</f>
        <v>0.66501812066658594</v>
      </c>
    </row>
    <row r="59" spans="1:31" x14ac:dyDescent="0.2">
      <c r="A59" s="7">
        <f t="shared" si="3"/>
        <v>1970</v>
      </c>
      <c r="B59" s="7">
        <f>SUM(MB!B59,SK!B59,AB!B59)+EC!B59</f>
        <v>183606.15</v>
      </c>
      <c r="C59" s="7">
        <f>SUM(MB!C59,SK!C59,AB!C59)+EC!C59</f>
        <v>3740</v>
      </c>
      <c r="D59" s="7">
        <f>SUM(MB!D59,SK!D59,AB!D59)+EC!D59</f>
        <v>568.16</v>
      </c>
      <c r="E59" s="7">
        <f>SUM(MB!E59,SK!E59,AB!E59)</f>
        <v>0</v>
      </c>
      <c r="F59" s="7">
        <f>SUM(MB!F59,SK!F59,AB!F59)+EC!E59</f>
        <v>57410.39291144615</v>
      </c>
      <c r="G59" s="7">
        <f>SUM(MB!G59,SK!G59,AB!G59)</f>
        <v>0</v>
      </c>
      <c r="H59" s="7">
        <f>SUM(MB!H59,SK!H59,AB!H59)</f>
        <v>0</v>
      </c>
      <c r="I59" s="7">
        <f>SUM(MB!I59,SK!I59,AB!I59)</f>
        <v>0</v>
      </c>
      <c r="J59" s="7">
        <f>SUM(MB!J59,SK!J59,AB!J59)+EC!F59</f>
        <v>31896.600000000002</v>
      </c>
      <c r="K59" s="7">
        <f>SUM(MB!K59,SK!K59,AB!K59)+EC!G59</f>
        <v>42768.425000000003</v>
      </c>
      <c r="L59" s="7">
        <f>SUM(MB!L59,SK!L59,AB!L59)</f>
        <v>0</v>
      </c>
      <c r="M59" s="7">
        <f>SUM(MB!M59,SK!M59,AB!M59)+EC!H59</f>
        <v>55914.75</v>
      </c>
      <c r="N59" s="7">
        <f>SUM(MB!N59,SK!N59,AB!N59)</f>
        <v>0</v>
      </c>
      <c r="O59" s="7">
        <f>SUM(MB!O59,SK!O59,AB!O59)+EC!I59</f>
        <v>44301.375</v>
      </c>
      <c r="P59" s="7">
        <f>SUM(MB!P59,SK!P59,AB!P59)</f>
        <v>3555.2255999999998</v>
      </c>
      <c r="Q59" s="7">
        <f>SUM(MB!Q59,SK!Q59,AB!Q59)+EC!J59</f>
        <v>128026.8</v>
      </c>
      <c r="R59" s="7">
        <f>SUM(MB!R59,SK!R59,AB!R59)+EC!K59</f>
        <v>2625.8679999999999</v>
      </c>
      <c r="S59" s="7">
        <f>SUM(MB!S59,SK!S59,AB!S59)+EC!L59</f>
        <v>12553.75</v>
      </c>
      <c r="T59" s="7">
        <f>SUM(MB!T59,SK!T59,AB!T59)</f>
        <v>0</v>
      </c>
      <c r="U59" s="7">
        <f>SUM(MB!U59,SK!U59,AB!U59)+EC!M59</f>
        <v>16876.75</v>
      </c>
      <c r="V59" s="7">
        <f>SUM(MB!V59,SK!V59,AB!V59)+EC!N59</f>
        <v>1626.4949999999999</v>
      </c>
      <c r="W59" s="7">
        <f>SUM(MB!W59,SK!W59,AB!W59)</f>
        <v>679.05</v>
      </c>
      <c r="X59" s="7">
        <f>SUM(MB!X59,SK!X59,AB!X59)+EC!O59</f>
        <v>437916.375</v>
      </c>
      <c r="Y59" s="7">
        <f>SUM(MB!Y59,SK!Y59,AB!Y59)</f>
        <v>0</v>
      </c>
      <c r="Z59" s="7">
        <f>SUM(MB!Z59,SK!Z59,AB!Z59)+EC!P59</f>
        <v>211677.68694903946</v>
      </c>
      <c r="AA59" s="7">
        <f>SUM(MB!AA59,SK!AA59,AB!AA59)+EC!Q59</f>
        <v>4252.9832199546481</v>
      </c>
      <c r="AB59" s="7">
        <f t="shared" ref="AB59:AB102" si="4">SUM(B59:AA59)</f>
        <v>1239996.8366804402</v>
      </c>
      <c r="AC59" s="7">
        <f t="shared" ref="AC59:AC102" si="5">SUM(U59,R59,C59)</f>
        <v>23242.617999999999</v>
      </c>
      <c r="AD59" s="7">
        <f>2205*AB59/area!J9/2.47</f>
        <v>49.931200796385468</v>
      </c>
      <c r="AE59" s="7">
        <f>2205*AC59/area!J9/2.47</f>
        <v>0.93591515079869847</v>
      </c>
    </row>
    <row r="60" spans="1:31" x14ac:dyDescent="0.2">
      <c r="A60" s="7">
        <f t="shared" si="3"/>
        <v>1971</v>
      </c>
      <c r="B60" s="7">
        <f>SUM(MB!B60,SK!B60,AB!B60)+EC!B60</f>
        <v>271363.05</v>
      </c>
      <c r="C60" s="7">
        <f>SUM(MB!C60,SK!C60,AB!C60)+EC!C60</f>
        <v>5175</v>
      </c>
      <c r="D60" s="7">
        <f>SUM(MB!D60,SK!D60,AB!D60)+EC!D60</f>
        <v>518.245</v>
      </c>
      <c r="E60" s="7">
        <f>SUM(MB!E60,SK!E60,AB!E60)</f>
        <v>0</v>
      </c>
      <c r="F60" s="7">
        <f>SUM(MB!F60,SK!F60,AB!F60)+EC!E60</f>
        <v>75241.983099149453</v>
      </c>
      <c r="G60" s="7">
        <f>SUM(MB!G60,SK!G60,AB!G60)</f>
        <v>0</v>
      </c>
      <c r="H60" s="7">
        <f>SUM(MB!H60,SK!H60,AB!H60)</f>
        <v>0</v>
      </c>
      <c r="I60" s="7">
        <f>SUM(MB!I60,SK!I60,AB!I60)</f>
        <v>0</v>
      </c>
      <c r="J60" s="7">
        <f>SUM(MB!J60,SK!J60,AB!J60)+EC!F60</f>
        <v>35589</v>
      </c>
      <c r="K60" s="7">
        <f>SUM(MB!K60,SK!K60,AB!K60)+EC!G60</f>
        <v>46737.425000000003</v>
      </c>
      <c r="L60" s="7">
        <f>SUM(MB!L60,SK!L60,AB!L60)</f>
        <v>0</v>
      </c>
      <c r="M60" s="7">
        <f>SUM(MB!M60,SK!M60,AB!M60)+EC!H60</f>
        <v>26682.75</v>
      </c>
      <c r="N60" s="7">
        <f>SUM(MB!N60,SK!N60,AB!N60)</f>
        <v>0</v>
      </c>
      <c r="O60" s="7">
        <f>SUM(MB!O60,SK!O60,AB!O60)+EC!I60</f>
        <v>47604.375</v>
      </c>
      <c r="P60" s="7">
        <f>SUM(MB!P60,SK!P60,AB!P60)</f>
        <v>3513.4975999999997</v>
      </c>
      <c r="Q60" s="7">
        <f>SUM(MB!Q60,SK!Q60,AB!Q60)+EC!J60</f>
        <v>132001.20000000001</v>
      </c>
      <c r="R60" s="7">
        <f>SUM(MB!R60,SK!R60,AB!R60)+EC!K60</f>
        <v>2922.4319999999998</v>
      </c>
      <c r="S60" s="7">
        <f>SUM(MB!S60,SK!S60,AB!S60)+EC!L60</f>
        <v>14486.25</v>
      </c>
      <c r="T60" s="7">
        <f>SUM(MB!T60,SK!T60,AB!T60)</f>
        <v>0</v>
      </c>
      <c r="U60" s="7">
        <f>SUM(MB!U60,SK!U60,AB!U60)+EC!M60</f>
        <v>16722.75</v>
      </c>
      <c r="V60" s="7">
        <f>SUM(MB!V60,SK!V60,AB!V60)+EC!N60</f>
        <v>2141.9650000000001</v>
      </c>
      <c r="W60" s="7">
        <f>SUM(MB!W60,SK!W60,AB!W60)</f>
        <v>2070.9</v>
      </c>
      <c r="X60" s="7">
        <f>SUM(MB!X60,SK!X60,AB!X60)+EC!O60</f>
        <v>384330.375</v>
      </c>
      <c r="Y60" s="7">
        <f>SUM(MB!Y60,SK!Y60,AB!Y60)</f>
        <v>0</v>
      </c>
      <c r="Z60" s="7">
        <f>SUM(MB!Z60,SK!Z60,AB!Z60)+EC!P60</f>
        <v>339326.46172715153</v>
      </c>
      <c r="AA60" s="7">
        <f>SUM(MB!AA60,SK!AA60,AB!AA60)+EC!Q60</f>
        <v>3388.4752834467122</v>
      </c>
      <c r="AB60" s="7">
        <f t="shared" si="4"/>
        <v>1409816.134709748</v>
      </c>
      <c r="AC60" s="7">
        <f t="shared" si="5"/>
        <v>24820.182000000001</v>
      </c>
      <c r="AD60" s="7">
        <f>2205*AB60/area!J10/2.47</f>
        <v>47.76928991626788</v>
      </c>
      <c r="AE60" s="7">
        <f>2205*AC60/area!J10/2.47</f>
        <v>0.84099085018390218</v>
      </c>
    </row>
    <row r="61" spans="1:31" x14ac:dyDescent="0.2">
      <c r="A61" s="7">
        <f t="shared" si="3"/>
        <v>1972</v>
      </c>
      <c r="B61" s="7">
        <f>SUM(MB!B61,SK!B61,AB!B61)+EC!B61</f>
        <v>234457.65</v>
      </c>
      <c r="C61" s="7">
        <f>SUM(MB!C61,SK!C61,AB!C61)+EC!C61</f>
        <v>5615</v>
      </c>
      <c r="D61" s="7">
        <f>SUM(MB!D61,SK!D61,AB!D61)+EC!D61</f>
        <v>406.35500000000002</v>
      </c>
      <c r="E61" s="7">
        <f>SUM(MB!E61,SK!E61,AB!E61)</f>
        <v>0</v>
      </c>
      <c r="F61" s="7">
        <f>SUM(MB!F61,SK!F61,AB!F61)+EC!E61</f>
        <v>45769.244598606696</v>
      </c>
      <c r="G61" s="7">
        <f>SUM(MB!G61,SK!G61,AB!G61)</f>
        <v>0</v>
      </c>
      <c r="H61" s="7">
        <f>SUM(MB!H61,SK!H61,AB!H61)</f>
        <v>0</v>
      </c>
      <c r="I61" s="7">
        <f>SUM(MB!I61,SK!I61,AB!I61)</f>
        <v>0</v>
      </c>
      <c r="J61" s="7">
        <f>SUM(MB!J61,SK!J61,AB!J61)+EC!F61</f>
        <v>31092.6</v>
      </c>
      <c r="K61" s="7">
        <f>SUM(MB!K61,SK!K61,AB!K61)+EC!G61</f>
        <v>46972.625</v>
      </c>
      <c r="L61" s="7">
        <f>SUM(MB!L61,SK!L61,AB!L61)</f>
        <v>0</v>
      </c>
      <c r="M61" s="7">
        <f>SUM(MB!M61,SK!M61,AB!M61)+EC!H61</f>
        <v>21231</v>
      </c>
      <c r="N61" s="7">
        <f>SUM(MB!N61,SK!N61,AB!N61)</f>
        <v>0</v>
      </c>
      <c r="O61" s="7">
        <f>SUM(MB!O61,SK!O61,AB!O61)+EC!I61</f>
        <v>46126.125</v>
      </c>
      <c r="P61" s="7">
        <f>SUM(MB!P61,SK!P61,AB!P61)</f>
        <v>2870.8863999999994</v>
      </c>
      <c r="Q61" s="7">
        <f>SUM(MB!Q61,SK!Q61,AB!Q61)+EC!J61</f>
        <v>109306.8</v>
      </c>
      <c r="R61" s="7">
        <f>SUM(MB!R61,SK!R61,AB!R61)+EC!K61</f>
        <v>2598.3720000000003</v>
      </c>
      <c r="S61" s="7">
        <f>SUM(MB!S61,SK!S61,AB!S61)+EC!L61</f>
        <v>9273.75</v>
      </c>
      <c r="T61" s="7">
        <f>SUM(MB!T61,SK!T61,AB!T61)</f>
        <v>0</v>
      </c>
      <c r="U61" s="7">
        <f>SUM(MB!U61,SK!U61,AB!U61)+EC!M61</f>
        <v>21947.75</v>
      </c>
      <c r="V61" s="7">
        <f>SUM(MB!V61,SK!V61,AB!V61)+EC!N61</f>
        <v>1889.835</v>
      </c>
      <c r="W61" s="7">
        <f>SUM(MB!W61,SK!W61,AB!W61)</f>
        <v>2080.35</v>
      </c>
      <c r="X61" s="7">
        <f>SUM(MB!X61,SK!X61,AB!X61)+EC!O61</f>
        <v>373410.375</v>
      </c>
      <c r="Y61" s="7">
        <f>SUM(MB!Y61,SK!Y61,AB!Y61)</f>
        <v>0</v>
      </c>
      <c r="Z61" s="7">
        <f>SUM(MB!Z61,SK!Z61,AB!Z61)+EC!P61</f>
        <v>343619.29121746722</v>
      </c>
      <c r="AA61" s="7">
        <f>SUM(MB!AA61,SK!AA61,AB!AA61)+EC!Q61</f>
        <v>2966.017233560091</v>
      </c>
      <c r="AB61" s="7">
        <f t="shared" si="4"/>
        <v>1301634.026449634</v>
      </c>
      <c r="AC61" s="7">
        <f t="shared" si="5"/>
        <v>30161.121999999999</v>
      </c>
      <c r="AD61" s="7">
        <f>2205*AB61/area!J11/2.47</f>
        <v>45.97189388222484</v>
      </c>
      <c r="AE61" s="7">
        <f>2205*AC61/area!J11/2.47</f>
        <v>1.0652486580539537</v>
      </c>
    </row>
    <row r="62" spans="1:31" x14ac:dyDescent="0.2">
      <c r="A62" s="7">
        <f t="shared" si="3"/>
        <v>1973</v>
      </c>
      <c r="B62" s="7">
        <f>SUM(MB!B62,SK!B62,AB!B62)+EC!B62</f>
        <v>211888.95</v>
      </c>
      <c r="C62" s="7">
        <f>SUM(MB!C62,SK!C62,AB!C62)+EC!C62</f>
        <v>5147.5</v>
      </c>
      <c r="D62" s="7">
        <f>SUM(MB!D62,SK!D62,AB!D62)+EC!D62</f>
        <v>361.13</v>
      </c>
      <c r="E62" s="7">
        <f>SUM(MB!E62,SK!E62,AB!E62)</f>
        <v>0</v>
      </c>
      <c r="F62" s="7">
        <f>SUM(MB!F62,SK!F62,AB!F62)+EC!E62</f>
        <v>42644.633782489604</v>
      </c>
      <c r="G62" s="7">
        <f>SUM(MB!G62,SK!G62,AB!G62)</f>
        <v>0</v>
      </c>
      <c r="H62" s="7">
        <f>SUM(MB!H62,SK!H62,AB!H62)</f>
        <v>0</v>
      </c>
      <c r="I62" s="7">
        <f>SUM(MB!I62,SK!I62,AB!I62)</f>
        <v>0</v>
      </c>
      <c r="J62" s="7">
        <f>SUM(MB!J62,SK!J62,AB!J62)+EC!F62</f>
        <v>34847.4</v>
      </c>
      <c r="K62" s="7">
        <f>SUM(MB!K62,SK!K62,AB!K62)+EC!G62</f>
        <v>52534.125000000007</v>
      </c>
      <c r="L62" s="7">
        <f>SUM(MB!L62,SK!L62,AB!L62)</f>
        <v>0</v>
      </c>
      <c r="M62" s="7">
        <f>SUM(MB!M62,SK!M62,AB!M62)+EC!H62</f>
        <v>23267.25</v>
      </c>
      <c r="N62" s="7">
        <f>SUM(MB!N62,SK!N62,AB!N62)</f>
        <v>0</v>
      </c>
      <c r="O62" s="7">
        <f>SUM(MB!O62,SK!O62,AB!O62)+EC!I62</f>
        <v>43178.625</v>
      </c>
      <c r="P62" s="7">
        <f>SUM(MB!P62,SK!P62,AB!P62)</f>
        <v>4957.286399999999</v>
      </c>
      <c r="Q62" s="7">
        <f>SUM(MB!Q62,SK!Q62,AB!Q62)+EC!J62</f>
        <v>119180.4</v>
      </c>
      <c r="R62" s="7">
        <f>SUM(MB!R62,SK!R62,AB!R62)+EC!K62</f>
        <v>2635.6880000000001</v>
      </c>
      <c r="S62" s="7">
        <f>SUM(MB!S62,SK!S62,AB!S62)+EC!L62</f>
        <v>9796.25</v>
      </c>
      <c r="T62" s="7">
        <f>SUM(MB!T62,SK!T62,AB!T62)</f>
        <v>0</v>
      </c>
      <c r="U62" s="7">
        <f>SUM(MB!U62,SK!U62,AB!U62)+EC!M62</f>
        <v>23141.25</v>
      </c>
      <c r="V62" s="7">
        <f>SUM(MB!V62,SK!V62,AB!V62)+EC!N62</f>
        <v>1759.4950000000001</v>
      </c>
      <c r="W62" s="7">
        <f>SUM(MB!W62,SK!W62,AB!W62)</f>
        <v>1113.75</v>
      </c>
      <c r="X62" s="7">
        <f>SUM(MB!X62,SK!X62,AB!X62)+EC!O62</f>
        <v>413599.875</v>
      </c>
      <c r="Y62" s="7">
        <f>SUM(MB!Y62,SK!Y62,AB!Y62)</f>
        <v>0</v>
      </c>
      <c r="Z62" s="7">
        <f>SUM(MB!Z62,SK!Z62,AB!Z62)+EC!P62</f>
        <v>383028.70112009638</v>
      </c>
      <c r="AA62" s="7">
        <f>SUM(MB!AA62,SK!AA62,AB!AA62)+EC!Q62</f>
        <v>3563.4956916099773</v>
      </c>
      <c r="AB62" s="7">
        <f t="shared" si="4"/>
        <v>1376645.8049941959</v>
      </c>
      <c r="AC62" s="7">
        <f t="shared" si="5"/>
        <v>30924.438000000002</v>
      </c>
      <c r="AD62" s="7">
        <f>2205*AB62/area!J12/2.47</f>
        <v>46.574907463534231</v>
      </c>
      <c r="AE62" s="7">
        <f>2205*AC62/area!J12/2.47</f>
        <v>1.0462406764228465</v>
      </c>
    </row>
    <row r="63" spans="1:31" x14ac:dyDescent="0.2">
      <c r="A63" s="7">
        <f t="shared" si="3"/>
        <v>1974</v>
      </c>
      <c r="B63" s="7">
        <f>SUM(MB!B63,SK!B63,AB!B63)+EC!B63</f>
        <v>181472.55</v>
      </c>
      <c r="C63" s="7">
        <f>SUM(MB!C63,SK!C63,AB!C63)+EC!C63</f>
        <v>6310</v>
      </c>
      <c r="D63" s="7">
        <f>SUM(MB!D63,SK!D63,AB!D63)+EC!D63</f>
        <v>347.73</v>
      </c>
      <c r="E63" s="7">
        <f>SUM(MB!E63,SK!E63,AB!E63)</f>
        <v>0</v>
      </c>
      <c r="F63" s="7">
        <f>SUM(MB!F63,SK!F63,AB!F63)+EC!E63</f>
        <v>40542.616674723133</v>
      </c>
      <c r="G63" s="7">
        <f>SUM(MB!G63,SK!G63,AB!G63)</f>
        <v>0</v>
      </c>
      <c r="H63" s="7">
        <f>SUM(MB!H63,SK!H63,AB!H63)</f>
        <v>0</v>
      </c>
      <c r="I63" s="7">
        <f>SUM(MB!I63,SK!I63,AB!I63)</f>
        <v>0</v>
      </c>
      <c r="J63" s="7">
        <f>SUM(MB!J63,SK!J63,AB!J63)+EC!F63</f>
        <v>31732.199999999997</v>
      </c>
      <c r="K63" s="7">
        <f>SUM(MB!K63,SK!K63,AB!K63)+EC!G63</f>
        <v>56831.42500000001</v>
      </c>
      <c r="L63" s="7">
        <f>SUM(MB!L63,SK!L63,AB!L63)</f>
        <v>0</v>
      </c>
      <c r="M63" s="7">
        <f>SUM(MB!M63,SK!M63,AB!M63)+EC!H63</f>
        <v>16863.75</v>
      </c>
      <c r="N63" s="7">
        <f>SUM(MB!N63,SK!N63,AB!N63)</f>
        <v>0</v>
      </c>
      <c r="O63" s="7">
        <f>SUM(MB!O63,SK!O63,AB!O63)+EC!I63</f>
        <v>34916.625</v>
      </c>
      <c r="P63" s="7">
        <f>SUM(MB!P63,SK!P63,AB!P63)</f>
        <v>4919.7311999999993</v>
      </c>
      <c r="Q63" s="7">
        <f>SUM(MB!Q63,SK!Q63,AB!Q63)+EC!J63</f>
        <v>92518.8</v>
      </c>
      <c r="R63" s="7">
        <f>SUM(MB!R63,SK!R63,AB!R63)+EC!K63</f>
        <v>2727.9960000000001</v>
      </c>
      <c r="S63" s="7">
        <f>SUM(MB!S63,SK!S63,AB!S63)+EC!L63</f>
        <v>13018.75</v>
      </c>
      <c r="T63" s="7">
        <f>SUM(MB!T63,SK!T63,AB!T63)</f>
        <v>0</v>
      </c>
      <c r="U63" s="7">
        <f>SUM(MB!U63,SK!U63,AB!U63)+EC!M63</f>
        <v>17872.25</v>
      </c>
      <c r="V63" s="7">
        <f>SUM(MB!V63,SK!V63,AB!V63)+EC!N63</f>
        <v>1474.115</v>
      </c>
      <c r="W63" s="7">
        <f>SUM(MB!W63,SK!W63,AB!W63)</f>
        <v>224.1</v>
      </c>
      <c r="X63" s="7">
        <f>SUM(MB!X63,SK!X63,AB!X63)+EC!O63</f>
        <v>408666.375</v>
      </c>
      <c r="Y63" s="7">
        <f>SUM(MB!Y63,SK!Y63,AB!Y63)</f>
        <v>0</v>
      </c>
      <c r="Z63" s="7">
        <f>SUM(MB!Z63,SK!Z63,AB!Z63)+EC!P63</f>
        <v>316051.15822330059</v>
      </c>
      <c r="AA63" s="7">
        <f>SUM(MB!AA63,SK!AA63,AB!AA63)+EC!Q63</f>
        <v>3893.9446712018139</v>
      </c>
      <c r="AB63" s="7">
        <f t="shared" si="4"/>
        <v>1230384.1167692256</v>
      </c>
      <c r="AC63" s="7">
        <f t="shared" si="5"/>
        <v>26910.245999999999</v>
      </c>
      <c r="AD63" s="7">
        <f>2205*AB63/area!J13/2.47</f>
        <v>42.707452340268041</v>
      </c>
      <c r="AE63" s="7">
        <f>2205*AC63/area!J13/2.47</f>
        <v>0.93407256550715745</v>
      </c>
    </row>
    <row r="64" spans="1:31" x14ac:dyDescent="0.2">
      <c r="A64" s="7">
        <f t="shared" si="3"/>
        <v>1975</v>
      </c>
      <c r="B64" s="7">
        <f>SUM(MB!B64,SK!B64,AB!B64)+EC!B64</f>
        <v>196537.95</v>
      </c>
      <c r="C64" s="7">
        <f>SUM(MB!C64,SK!C64,AB!C64)+EC!C64</f>
        <v>5762.5</v>
      </c>
      <c r="D64" s="7">
        <f>SUM(MB!D64,SK!D64,AB!D64)+EC!D64</f>
        <v>300.495</v>
      </c>
      <c r="E64" s="7">
        <f>SUM(MB!E64,SK!E64,AB!E64)</f>
        <v>0</v>
      </c>
      <c r="F64" s="7">
        <f>SUM(MB!F64,SK!F64,AB!F64)+EC!E64</f>
        <v>63489.134452447113</v>
      </c>
      <c r="G64" s="7">
        <f>SUM(MB!G64,SK!G64,AB!G64)</f>
        <v>0</v>
      </c>
      <c r="H64" s="7">
        <f>SUM(MB!H64,SK!H64,AB!H64)</f>
        <v>0</v>
      </c>
      <c r="I64" s="7">
        <f>SUM(MB!I64,SK!I64,AB!I64)</f>
        <v>0</v>
      </c>
      <c r="J64" s="7">
        <f>SUM(MB!J64,SK!J64,AB!J64)+EC!F64</f>
        <v>44027.399999999994</v>
      </c>
      <c r="K64" s="7">
        <f>SUM(MB!K64,SK!K64,AB!K64)+EC!G64</f>
        <v>69703.724999999991</v>
      </c>
      <c r="L64" s="7">
        <f>SUM(MB!L64,SK!L64,AB!L64)</f>
        <v>0</v>
      </c>
      <c r="M64" s="7">
        <f>SUM(MB!M64,SK!M64,AB!M64)+EC!H64</f>
        <v>21098.25</v>
      </c>
      <c r="N64" s="7">
        <f>SUM(MB!N64,SK!N64,AB!N64)</f>
        <v>0</v>
      </c>
      <c r="O64" s="7">
        <f>SUM(MB!O64,SK!O64,AB!O64)+EC!I64</f>
        <v>39207.375</v>
      </c>
      <c r="P64" s="7">
        <f>SUM(MB!P64,SK!P64,AB!P64)</f>
        <v>2094.7455999999997</v>
      </c>
      <c r="Q64" s="7">
        <f>SUM(MB!Q64,SK!Q64,AB!Q64)+EC!J64</f>
        <v>104958</v>
      </c>
      <c r="R64" s="7">
        <f>SUM(MB!R64,SK!R64,AB!R64)+EC!K64</f>
        <v>2861.5480000000002</v>
      </c>
      <c r="S64" s="7">
        <f>SUM(MB!S64,SK!S64,AB!S64)+EC!L64</f>
        <v>14281.25</v>
      </c>
      <c r="T64" s="7">
        <f>SUM(MB!T64,SK!T64,AB!T64)</f>
        <v>0</v>
      </c>
      <c r="U64" s="7">
        <f>SUM(MB!U64,SK!U64,AB!U64)+EC!M64</f>
        <v>21507.75</v>
      </c>
      <c r="V64" s="7">
        <f>SUM(MB!V64,SK!V64,AB!V64)+EC!N64</f>
        <v>1836.825</v>
      </c>
      <c r="W64" s="7">
        <f>SUM(MB!W64,SK!W64,AB!W64)</f>
        <v>807.3</v>
      </c>
      <c r="X64" s="7">
        <f>SUM(MB!X64,SK!X64,AB!X64)+EC!O64</f>
        <v>419839.875</v>
      </c>
      <c r="Y64" s="7">
        <f>SUM(MB!Y64,SK!Y64,AB!Y64)</f>
        <v>0</v>
      </c>
      <c r="Z64" s="7">
        <f>SUM(MB!Z64,SK!Z64,AB!Z64)+EC!P64</f>
        <v>402866.82200007665</v>
      </c>
      <c r="AA64" s="7">
        <f>SUM(MB!AA64,SK!AA64,AB!AA64)+EC!Q64</f>
        <v>3733.7269841269849</v>
      </c>
      <c r="AB64" s="7">
        <f t="shared" si="4"/>
        <v>1414914.6720366506</v>
      </c>
      <c r="AC64" s="7">
        <f t="shared" si="5"/>
        <v>30131.797999999999</v>
      </c>
      <c r="AD64" s="7">
        <f>2205*AB64/area!J14/2.47</f>
        <v>47.924757181635314</v>
      </c>
      <c r="AE64" s="7">
        <f>2205*AC64/area!J14/2.47</f>
        <v>1.0205980128239698</v>
      </c>
    </row>
    <row r="65" spans="1:31" x14ac:dyDescent="0.2">
      <c r="A65" s="7">
        <f t="shared" si="3"/>
        <v>1976</v>
      </c>
      <c r="B65" s="7">
        <f>SUM(MB!B65,SK!B65,AB!B65)+EC!B65</f>
        <v>216573.84</v>
      </c>
      <c r="C65" s="7">
        <f>SUM(MB!C65,SK!C65,AB!C65)+EC!C65</f>
        <v>5712.5</v>
      </c>
      <c r="D65" s="7">
        <f>SUM(MB!D65,SK!D65,AB!D65)+EC!D65</f>
        <v>294.8</v>
      </c>
      <c r="E65" s="7">
        <f>SUM(MB!E65,SK!E65,AB!E65)</f>
        <v>0</v>
      </c>
      <c r="F65" s="7">
        <f>SUM(MB!F65,SK!F65,AB!F65)+EC!E65</f>
        <v>28999.893364194089</v>
      </c>
      <c r="G65" s="7">
        <f>SUM(MB!G65,SK!G65,AB!G65)</f>
        <v>0</v>
      </c>
      <c r="H65" s="7">
        <f>SUM(MB!H65,SK!H65,AB!H65)</f>
        <v>0</v>
      </c>
      <c r="I65" s="7">
        <f>SUM(MB!I65,SK!I65,AB!I65)</f>
        <v>0</v>
      </c>
      <c r="J65" s="7">
        <f>SUM(MB!J65,SK!J65,AB!J65)+EC!F65</f>
        <v>45401.4</v>
      </c>
      <c r="K65" s="7">
        <f>SUM(MB!K65,SK!K65,AB!K65)+EC!G65</f>
        <v>67192.034000000014</v>
      </c>
      <c r="L65" s="7">
        <f>SUM(MB!L65,SK!L65,AB!L65)</f>
        <v>0</v>
      </c>
      <c r="M65" s="7">
        <f>SUM(MB!M65,SK!M65,AB!M65)+EC!H65</f>
        <v>13551.75</v>
      </c>
      <c r="N65" s="7">
        <f>SUM(MB!N65,SK!N65,AB!N65)</f>
        <v>0</v>
      </c>
      <c r="O65" s="7">
        <f>SUM(MB!O65,SK!O65,AB!O65)+EC!I65</f>
        <v>32707.125</v>
      </c>
      <c r="P65" s="7">
        <f>SUM(MB!P65,SK!P65,AB!P65)</f>
        <v>1472.9983999999999</v>
      </c>
      <c r="Q65" s="7">
        <f>SUM(MB!Q65,SK!Q65,AB!Q65)+EC!J65</f>
        <v>112096.60800000001</v>
      </c>
      <c r="R65" s="7">
        <f>SUM(MB!R65,SK!R65,AB!R65)+EC!K65</f>
        <v>2631.76</v>
      </c>
      <c r="S65" s="7">
        <f>SUM(MB!S65,SK!S65,AB!S65)+EC!L65</f>
        <v>11443.75</v>
      </c>
      <c r="T65" s="7">
        <f>SUM(MB!T65,SK!T65,AB!T65)</f>
        <v>0</v>
      </c>
      <c r="U65" s="7">
        <f>SUM(MB!U65,SK!U65,AB!U65)+EC!M65</f>
        <v>15105.75</v>
      </c>
      <c r="V65" s="7">
        <f>SUM(MB!V65,SK!V65,AB!V65)+EC!N65</f>
        <v>2246.6550000000002</v>
      </c>
      <c r="W65" s="7">
        <f>SUM(MB!W65,SK!W65,AB!W65)</f>
        <v>648</v>
      </c>
      <c r="X65" s="7">
        <f>SUM(MB!X65,SK!X65,AB!X65)+EC!O65</f>
        <v>438278.54850000003</v>
      </c>
      <c r="Y65" s="7">
        <f>SUM(MB!Y65,SK!Y65,AB!Y65)</f>
        <v>0</v>
      </c>
      <c r="Z65" s="7">
        <f>SUM(MB!Z65,SK!Z65,AB!Z65)+EC!P65</f>
        <v>552111.13265024545</v>
      </c>
      <c r="AA65" s="7">
        <f>SUM(MB!AA65,SK!AA65,AB!AA65)+EC!Q65</f>
        <v>3685.9809523809527</v>
      </c>
      <c r="AB65" s="7">
        <f t="shared" si="4"/>
        <v>1550154.5258668205</v>
      </c>
      <c r="AC65" s="7">
        <f t="shared" si="5"/>
        <v>23450.010000000002</v>
      </c>
      <c r="AD65" s="7">
        <f>2205*AB65/area!J15/2.47</f>
        <v>51.419390408048081</v>
      </c>
      <c r="AE65" s="7">
        <f>2205*AC65/area!J15/2.47</f>
        <v>0.7778484010091683</v>
      </c>
    </row>
    <row r="66" spans="1:31" x14ac:dyDescent="0.2">
      <c r="A66" s="7">
        <f t="shared" si="3"/>
        <v>1977</v>
      </c>
      <c r="B66" s="7">
        <f>SUM(MB!B66,SK!B66,AB!B66)+EC!B66</f>
        <v>244031.55</v>
      </c>
      <c r="C66" s="7">
        <f>SUM(MB!C66,SK!C66,AB!C66)+EC!C66</f>
        <v>3722.5</v>
      </c>
      <c r="D66" s="7">
        <f>SUM(MB!D66,SK!D66,AB!D66)+EC!D66</f>
        <v>455.6</v>
      </c>
      <c r="E66" s="7">
        <f>SUM(MB!E66,SK!E66,AB!E66)</f>
        <v>0</v>
      </c>
      <c r="F66" s="7">
        <f>SUM(MB!F66,SK!F66,AB!F66)+EC!E66</f>
        <v>66044.686362367342</v>
      </c>
      <c r="G66" s="7">
        <f>SUM(MB!G66,SK!G66,AB!G66)</f>
        <v>0</v>
      </c>
      <c r="H66" s="7">
        <f>SUM(MB!H66,SK!H66,AB!H66)</f>
        <v>0</v>
      </c>
      <c r="I66" s="7">
        <f>SUM(MB!I66,SK!I66,AB!I66)</f>
        <v>0</v>
      </c>
      <c r="J66" s="7">
        <f>SUM(MB!J66,SK!J66,AB!J66)+EC!F66</f>
        <v>51276.600000000006</v>
      </c>
      <c r="K66" s="7">
        <f>SUM(MB!K66,SK!K66,AB!K66)+EC!G66</f>
        <v>67260.585000000006</v>
      </c>
      <c r="L66" s="7">
        <f>SUM(MB!L66,SK!L66,AB!L66)</f>
        <v>0</v>
      </c>
      <c r="M66" s="7">
        <f>SUM(MB!M66,SK!M66,AB!M66)+EC!H66</f>
        <v>30467.25</v>
      </c>
      <c r="N66" s="7">
        <f>SUM(MB!N66,SK!N66,AB!N66)</f>
        <v>0</v>
      </c>
      <c r="O66" s="7">
        <f>SUM(MB!O66,SK!O66,AB!O66)+EC!I66</f>
        <v>34207.875</v>
      </c>
      <c r="P66" s="7">
        <f>SUM(MB!P66,SK!P66,AB!P66)</f>
        <v>3309.0303999999996</v>
      </c>
      <c r="Q66" s="7">
        <f>SUM(MB!Q66,SK!Q66,AB!Q66)+EC!J66</f>
        <v>100256.4</v>
      </c>
      <c r="R66" s="7">
        <f>SUM(MB!R66,SK!R66,AB!R66)+EC!K66</f>
        <v>3112.94</v>
      </c>
      <c r="S66" s="7">
        <f>SUM(MB!S66,SK!S66,AB!S66)+EC!L66</f>
        <v>10653.75</v>
      </c>
      <c r="T66" s="7">
        <f>SUM(MB!T66,SK!T66,AB!T66)</f>
        <v>0</v>
      </c>
      <c r="U66" s="7">
        <f>SUM(MB!U66,SK!U66,AB!U66)+EC!M66</f>
        <v>33233.75</v>
      </c>
      <c r="V66" s="7">
        <f>SUM(MB!V66,SK!V66,AB!V66)+EC!N66</f>
        <v>1967.0225</v>
      </c>
      <c r="W66" s="7">
        <f>SUM(MB!W66,SK!W66,AB!W66)</f>
        <v>2187</v>
      </c>
      <c r="X66" s="7">
        <f>SUM(MB!X66,SK!X66,AB!X66)+EC!O66</f>
        <v>430147.57500000001</v>
      </c>
      <c r="Y66" s="7">
        <f>SUM(MB!Y66,SK!Y66,AB!Y66)</f>
        <v>0</v>
      </c>
      <c r="Z66" s="7">
        <f>SUM(MB!Z66,SK!Z66,AB!Z66)+EC!P66</f>
        <v>464560.57232045726</v>
      </c>
      <c r="AA66" s="7">
        <f>SUM(MB!AA66,SK!AA66,AB!AA66)+EC!Q66</f>
        <v>4286.7972789115647</v>
      </c>
      <c r="AB66" s="7">
        <f t="shared" si="4"/>
        <v>1551181.4838617363</v>
      </c>
      <c r="AC66" s="7">
        <f t="shared" si="5"/>
        <v>40069.19</v>
      </c>
      <c r="AD66" s="7">
        <f>2205*AB66/area!J16/2.47</f>
        <v>51.455658384531127</v>
      </c>
      <c r="AE66" s="7">
        <f>2205*AC66/area!J16/2.47</f>
        <v>1.3291717144869215</v>
      </c>
    </row>
    <row r="67" spans="1:31" x14ac:dyDescent="0.2">
      <c r="A67" s="7">
        <f t="shared" si="3"/>
        <v>1978</v>
      </c>
      <c r="B67" s="7">
        <f>SUM(MB!B67,SK!B67,AB!B67)+EC!B67</f>
        <v>215232.15</v>
      </c>
      <c r="C67" s="7">
        <f>SUM(MB!C67,SK!C67,AB!C67)+EC!C67</f>
        <v>5037.5</v>
      </c>
      <c r="D67" s="7">
        <f>SUM(MB!D67,SK!D67,AB!D67)+EC!D67</f>
        <v>649.56499999999994</v>
      </c>
      <c r="E67" s="7">
        <f>SUM(MB!E67,SK!E67,AB!E67)</f>
        <v>0</v>
      </c>
      <c r="F67" s="7">
        <f>SUM(MB!F67,SK!F67,AB!F67)+EC!E67</f>
        <v>117625.28072548915</v>
      </c>
      <c r="G67" s="7">
        <f>SUM(MB!G67,SK!G67,AB!G67)</f>
        <v>0</v>
      </c>
      <c r="H67" s="7">
        <f>SUM(MB!H67,SK!H67,AB!H67)</f>
        <v>0</v>
      </c>
      <c r="I67" s="7">
        <f>SUM(MB!I67,SK!I67,AB!I67)</f>
        <v>0</v>
      </c>
      <c r="J67" s="7">
        <f>SUM(MB!J67,SK!J67,AB!J67)+EC!F67</f>
        <v>54048.6</v>
      </c>
      <c r="K67" s="7">
        <f>SUM(MB!K67,SK!K67,AB!K67)+EC!G67</f>
        <v>63611.06500000001</v>
      </c>
      <c r="L67" s="7">
        <f>SUM(MB!L67,SK!L67,AB!L67)</f>
        <v>0</v>
      </c>
      <c r="M67" s="7">
        <f>SUM(MB!M67,SK!M67,AB!M67)+EC!H67</f>
        <v>26808.75</v>
      </c>
      <c r="N67" s="7">
        <f>SUM(MB!N67,SK!N67,AB!N67)</f>
        <v>0</v>
      </c>
      <c r="O67" s="7">
        <f>SUM(MB!O67,SK!O67,AB!O67)+EC!I67</f>
        <v>35053.875</v>
      </c>
      <c r="P67" s="7">
        <f>SUM(MB!P67,SK!P67,AB!P67)</f>
        <v>4310.5023999999994</v>
      </c>
      <c r="Q67" s="7">
        <f>SUM(MB!Q67,SK!Q67,AB!Q67)+EC!J67</f>
        <v>83271.600000000006</v>
      </c>
      <c r="R67" s="7">
        <f>SUM(MB!R67,SK!R67,AB!R67)+EC!K67</f>
        <v>4083.1559999999999</v>
      </c>
      <c r="S67" s="7">
        <f>SUM(MB!S67,SK!S67,AB!S67)+EC!L67</f>
        <v>15563.75</v>
      </c>
      <c r="T67" s="7">
        <f>SUM(MB!T67,SK!T67,AB!T67)</f>
        <v>0</v>
      </c>
      <c r="U67" s="7">
        <f>SUM(MB!U67,SK!U67,AB!U67)+EC!M67</f>
        <v>29691.75</v>
      </c>
      <c r="V67" s="7">
        <f>SUM(MB!V67,SK!V67,AB!V67)+EC!N67</f>
        <v>1844.425</v>
      </c>
      <c r="W67" s="7">
        <f>SUM(MB!W67,SK!W67,AB!W67)</f>
        <v>3245.4</v>
      </c>
      <c r="X67" s="7">
        <f>SUM(MB!X67,SK!X67,AB!X67)+EC!O67</f>
        <v>469077.375</v>
      </c>
      <c r="Y67" s="7">
        <f>SUM(MB!Y67,SK!Y67,AB!Y67)</f>
        <v>0</v>
      </c>
      <c r="Z67" s="7">
        <f>SUM(MB!Z67,SK!Z67,AB!Z67)+EC!P67</f>
        <v>497611.86476279248</v>
      </c>
      <c r="AA67" s="7">
        <f>SUM(MB!AA67,SK!AA67,AB!AA67)+EC!Q67</f>
        <v>4102.7791383219956</v>
      </c>
      <c r="AB67" s="7">
        <f t="shared" si="4"/>
        <v>1630869.3880266035</v>
      </c>
      <c r="AC67" s="7">
        <f t="shared" si="5"/>
        <v>38812.406000000003</v>
      </c>
      <c r="AD67" s="7">
        <f>2205*AB67/area!J17/2.47</f>
        <v>51.79722336338164</v>
      </c>
      <c r="AE67" s="7">
        <f>2205*AC67/area!J17/2.47</f>
        <v>1.2327013294944866</v>
      </c>
    </row>
    <row r="68" spans="1:31" x14ac:dyDescent="0.2">
      <c r="A68" s="7">
        <f t="shared" si="3"/>
        <v>1979</v>
      </c>
      <c r="B68" s="7">
        <f>SUM(MB!B68,SK!B68,AB!B68)+EC!B68</f>
        <v>174546.75</v>
      </c>
      <c r="C68" s="7">
        <f>SUM(MB!C68,SK!C68,AB!C68)+EC!C68</f>
        <v>4295</v>
      </c>
      <c r="D68" s="7">
        <f>SUM(MB!D68,SK!D68,AB!D68)+EC!D68</f>
        <v>404.34500000000003</v>
      </c>
      <c r="E68" s="7">
        <f>SUM(MB!E68,SK!E68,AB!E68)</f>
        <v>0</v>
      </c>
      <c r="F68" s="7">
        <f>SUM(MB!F68,SK!F68,AB!F68)+EC!E68</f>
        <v>114529.77299332709</v>
      </c>
      <c r="G68" s="7">
        <f>SUM(MB!G68,SK!G68,AB!G68)</f>
        <v>0</v>
      </c>
      <c r="H68" s="7">
        <f>SUM(MB!H68,SK!H68,AB!H68)</f>
        <v>0</v>
      </c>
      <c r="I68" s="7">
        <f>SUM(MB!I68,SK!I68,AB!I68)</f>
        <v>0</v>
      </c>
      <c r="J68" s="7">
        <f>SUM(MB!J68,SK!J68,AB!J68)+EC!F68</f>
        <v>63604.2</v>
      </c>
      <c r="K68" s="7">
        <f>SUM(MB!K68,SK!K68,AB!K68)+EC!G68</f>
        <v>63134.785000000003</v>
      </c>
      <c r="L68" s="7">
        <f>SUM(MB!L68,SK!L68,AB!L68)</f>
        <v>0</v>
      </c>
      <c r="M68" s="7">
        <f>SUM(MB!M68,SK!M68,AB!M68)+EC!H68</f>
        <v>37784.25</v>
      </c>
      <c r="N68" s="7">
        <f>SUM(MB!N68,SK!N68,AB!N68)</f>
        <v>0</v>
      </c>
      <c r="O68" s="7">
        <f>SUM(MB!O68,SK!O68,AB!O68)+EC!I68</f>
        <v>33420.375</v>
      </c>
      <c r="P68" s="7">
        <f>SUM(MB!P68,SK!P68,AB!P68)</f>
        <v>2082.2271999999998</v>
      </c>
      <c r="Q68" s="7">
        <f>SUM(MB!Q68,SK!Q68,AB!Q68)+EC!J68</f>
        <v>66637.2</v>
      </c>
      <c r="R68" s="7">
        <f>SUM(MB!R68,SK!R68,AB!R68)+EC!K68</f>
        <v>3998.7039999999997</v>
      </c>
      <c r="S68" s="7">
        <f>SUM(MB!S68,SK!S68,AB!S68)+EC!L68</f>
        <v>13656.25</v>
      </c>
      <c r="T68" s="7">
        <f>SUM(MB!T68,SK!T68,AB!T68)</f>
        <v>0</v>
      </c>
      <c r="U68" s="7">
        <f>SUM(MB!U68,SK!U68,AB!U68)+EC!M68</f>
        <v>37485.25</v>
      </c>
      <c r="V68" s="7">
        <f>SUM(MB!V68,SK!V68,AB!V68)+EC!N68</f>
        <v>1671.335</v>
      </c>
      <c r="W68" s="7">
        <f>SUM(MB!W68,SK!W68,AB!W68)</f>
        <v>5880.5999999999995</v>
      </c>
      <c r="X68" s="7">
        <f>SUM(MB!X68,SK!X68,AB!X68)+EC!O68</f>
        <v>457699.125</v>
      </c>
      <c r="Y68" s="7">
        <f>SUM(MB!Y68,SK!Y68,AB!Y68)</f>
        <v>0</v>
      </c>
      <c r="Z68" s="7">
        <f>SUM(MB!Z68,SK!Z68,AB!Z68)+EC!P68</f>
        <v>405760.32489263581</v>
      </c>
      <c r="AA68" s="7">
        <f>SUM(MB!AA68,SK!AA68,AB!AA68)+EC!Q68</f>
        <v>4269.9628117913835</v>
      </c>
      <c r="AB68" s="7">
        <f t="shared" si="4"/>
        <v>1490860.4568977542</v>
      </c>
      <c r="AC68" s="7">
        <f t="shared" si="5"/>
        <v>45778.953999999998</v>
      </c>
      <c r="AD68" s="7">
        <f>2205*AB68/area!J18/2.47</f>
        <v>47.291873780715932</v>
      </c>
      <c r="AE68" s="7">
        <f>2205*AC68/area!J18/2.47</f>
        <v>1.4521630809674619</v>
      </c>
    </row>
    <row r="69" spans="1:31" x14ac:dyDescent="0.2">
      <c r="A69" s="7">
        <f t="shared" si="3"/>
        <v>1980</v>
      </c>
      <c r="B69" s="7">
        <f>SUM(MB!B69,SK!B69,AB!B69)+EC!B69</f>
        <v>233880.15</v>
      </c>
      <c r="C69" s="7">
        <f>SUM(MB!C69,SK!C69,AB!C69)+EC!C69</f>
        <v>4727.5</v>
      </c>
      <c r="D69" s="7">
        <f>SUM(MB!D69,SK!D69,AB!D69)+EC!D69</f>
        <v>333.995</v>
      </c>
      <c r="E69" s="7">
        <f>SUM(MB!E69,SK!E69,AB!E69)</f>
        <v>0</v>
      </c>
      <c r="F69" s="7">
        <f>SUM(MB!F69,SK!F69,AB!F69)+EC!E69</f>
        <v>83523.090525156673</v>
      </c>
      <c r="G69" s="7">
        <f>SUM(MB!G69,SK!G69,AB!G69)</f>
        <v>0</v>
      </c>
      <c r="H69" s="7">
        <f>SUM(MB!H69,SK!H69,AB!H69)</f>
        <v>0</v>
      </c>
      <c r="I69" s="7">
        <f>SUM(MB!I69,SK!I69,AB!I69)</f>
        <v>0</v>
      </c>
      <c r="J69" s="7">
        <f>SUM(MB!J69,SK!J69,AB!J69)+EC!F69</f>
        <v>69329.399999999994</v>
      </c>
      <c r="K69" s="7">
        <f>SUM(MB!K69,SK!K69,AB!K69)+EC!G69</f>
        <v>59230.955000000009</v>
      </c>
      <c r="L69" s="7">
        <f>SUM(MB!L69,SK!L69,AB!L69)</f>
        <v>0</v>
      </c>
      <c r="M69" s="7">
        <f>SUM(MB!M69,SK!M69,AB!M69)+EC!H69</f>
        <v>20976.75</v>
      </c>
      <c r="N69" s="7">
        <f>SUM(MB!N69,SK!N69,AB!N69)</f>
        <v>0</v>
      </c>
      <c r="O69" s="7">
        <f>SUM(MB!O69,SK!O69,AB!O69)+EC!I69</f>
        <v>32338.125</v>
      </c>
      <c r="P69" s="7">
        <f>SUM(MB!P69,SK!P69,AB!P69)</f>
        <v>3784.7295999999997</v>
      </c>
      <c r="Q69" s="7">
        <f>SUM(MB!Q69,SK!Q69,AB!Q69)+EC!J69</f>
        <v>67417.2</v>
      </c>
      <c r="R69" s="7">
        <f>SUM(MB!R69,SK!R69,AB!R69)+EC!K69</f>
        <v>3935.8559999999998</v>
      </c>
      <c r="S69" s="7">
        <f>SUM(MB!S69,SK!S69,AB!S69)+EC!L69</f>
        <v>11773.75</v>
      </c>
      <c r="T69" s="7">
        <f>SUM(MB!T69,SK!T69,AB!T69)</f>
        <v>0</v>
      </c>
      <c r="U69" s="7">
        <f>SUM(MB!U69,SK!U69,AB!U69)+EC!M69</f>
        <v>39272.75</v>
      </c>
      <c r="V69" s="7">
        <f>SUM(MB!V69,SK!V69,AB!V69)+EC!N69</f>
        <v>1719.9750000000001</v>
      </c>
      <c r="W69" s="7">
        <f>SUM(MB!W69,SK!W69,AB!W69)</f>
        <v>4484.7000000000007</v>
      </c>
      <c r="X69" s="7">
        <f>SUM(MB!X69,SK!X69,AB!X69)+EC!O69</f>
        <v>396942.97499999998</v>
      </c>
      <c r="Y69" s="7">
        <f>SUM(MB!Y69,SK!Y69,AB!Y69)</f>
        <v>0</v>
      </c>
      <c r="Z69" s="7">
        <f>SUM(MB!Z69,SK!Z69,AB!Z69)+EC!P69</f>
        <v>452016.19162149203</v>
      </c>
      <c r="AA69" s="7">
        <f>SUM(MB!AA69,SK!AA69,AB!AA69)+EC!Q69</f>
        <v>3977.8267573696144</v>
      </c>
      <c r="AB69" s="7">
        <f t="shared" si="4"/>
        <v>1489665.919504018</v>
      </c>
      <c r="AC69" s="7">
        <f t="shared" si="5"/>
        <v>47936.106</v>
      </c>
      <c r="AD69" s="7">
        <f>2205*AB69/area!J19/2.47</f>
        <v>47.755845745121015</v>
      </c>
      <c r="AE69" s="7">
        <f>2205*AC69/area!J19/2.47</f>
        <v>1.5367400527763739</v>
      </c>
    </row>
    <row r="70" spans="1:31" x14ac:dyDescent="0.2">
      <c r="A70" s="7">
        <f t="shared" si="3"/>
        <v>1981</v>
      </c>
      <c r="B70" s="7">
        <f>SUM(MB!B70,SK!B70,AB!B70)+EC!B70</f>
        <v>283349.84999999998</v>
      </c>
      <c r="C70" s="7">
        <f>SUM(MB!C70,SK!C70,AB!C70)+EC!C70</f>
        <v>4445</v>
      </c>
      <c r="D70" s="7">
        <f>SUM(MB!D70,SK!D70,AB!D70)+EC!D70</f>
        <v>516.23500000000001</v>
      </c>
      <c r="E70" s="7">
        <f>SUM(MB!E70,SK!E70,AB!E70)</f>
        <v>0</v>
      </c>
      <c r="F70" s="7">
        <f>SUM(MB!F70,SK!F70,AB!F70)+EC!E70</f>
        <v>62547.064891917849</v>
      </c>
      <c r="G70" s="7">
        <f>SUM(MB!G70,SK!G70,AB!G70)</f>
        <v>0</v>
      </c>
      <c r="H70" s="7">
        <f>SUM(MB!H70,SK!H70,AB!H70)</f>
        <v>0</v>
      </c>
      <c r="I70" s="7">
        <f>SUM(MB!I70,SK!I70,AB!I70)</f>
        <v>0</v>
      </c>
      <c r="J70" s="7">
        <f>SUM(MB!J70,SK!J70,AB!J70)+EC!F70</f>
        <v>80375.400000000009</v>
      </c>
      <c r="K70" s="7">
        <f>SUM(MB!K70,SK!K70,AB!K70)+EC!G70</f>
        <v>56120.435000000005</v>
      </c>
      <c r="L70" s="7">
        <f>SUM(MB!L70,SK!L70,AB!L70)</f>
        <v>0</v>
      </c>
      <c r="M70" s="7">
        <f>SUM(MB!M70,SK!M70,AB!M70)+EC!H70</f>
        <v>22124.25</v>
      </c>
      <c r="N70" s="7">
        <f>SUM(MB!N70,SK!N70,AB!N70)</f>
        <v>2299.2959999999998</v>
      </c>
      <c r="O70" s="7">
        <f>SUM(MB!O70,SK!O70,AB!O70)+EC!I70</f>
        <v>30778.875</v>
      </c>
      <c r="P70" s="7">
        <f>SUM(MB!P70,SK!P70,AB!P70)</f>
        <v>4089.3439999999996</v>
      </c>
      <c r="Q70" s="7">
        <f>SUM(MB!Q70,SK!Q70,AB!Q70)+EC!J70</f>
        <v>74142</v>
      </c>
      <c r="R70" s="7">
        <f>SUM(MB!R70,SK!R70,AB!R70)+EC!K70</f>
        <v>5292.98</v>
      </c>
      <c r="S70" s="7">
        <f>SUM(MB!S70,SK!S70,AB!S70)+EC!L70</f>
        <v>23341.25</v>
      </c>
      <c r="T70" s="7">
        <f>SUM(MB!T70,SK!T70,AB!T70)</f>
        <v>0</v>
      </c>
      <c r="U70" s="7">
        <f>SUM(MB!U70,SK!U70,AB!U70)+EC!M70</f>
        <v>34707.75</v>
      </c>
      <c r="V70" s="7">
        <f>SUM(MB!V70,SK!V70,AB!V70)+EC!N70</f>
        <v>2354.7649999999999</v>
      </c>
      <c r="W70" s="7">
        <f>SUM(MB!W70,SK!W70,AB!W70)</f>
        <v>4460.4000000000005</v>
      </c>
      <c r="X70" s="7">
        <f>SUM(MB!X70,SK!X70,AB!X70)+EC!O70</f>
        <v>433965.67499999999</v>
      </c>
      <c r="Y70" s="7">
        <f>SUM(MB!Y70,SK!Y70,AB!Y70)</f>
        <v>0</v>
      </c>
      <c r="Z70" s="7">
        <f>SUM(MB!Z70,SK!Z70,AB!Z70)+EC!P70</f>
        <v>581334.84797498549</v>
      </c>
      <c r="AA70" s="7">
        <f>SUM(MB!AA70,SK!AA70,AB!AA70)+EC!Q70</f>
        <v>3910.9242630385488</v>
      </c>
      <c r="AB70" s="7">
        <f t="shared" si="4"/>
        <v>1710156.3421299418</v>
      </c>
      <c r="AC70" s="7">
        <f t="shared" si="5"/>
        <v>44445.729999999996</v>
      </c>
      <c r="AD70" s="7">
        <f>2205*AB70/area!J20/2.47</f>
        <v>52.099848504211387</v>
      </c>
      <c r="AE70" s="7">
        <f>2205*AC70/area!J20/2.47</f>
        <v>1.3540374892128648</v>
      </c>
    </row>
    <row r="71" spans="1:31" x14ac:dyDescent="0.2">
      <c r="A71" s="7">
        <f t="shared" si="3"/>
        <v>1982</v>
      </c>
      <c r="B71" s="7">
        <f>SUM(MB!B71,SK!B71,AB!B71)+EC!B71</f>
        <v>288062.25</v>
      </c>
      <c r="C71" s="7">
        <f>SUM(MB!C71,SK!C71,AB!C71)+EC!C71</f>
        <v>4615</v>
      </c>
      <c r="D71" s="7">
        <f>SUM(MB!D71,SK!D71,AB!D71)+EC!D71</f>
        <v>356.44</v>
      </c>
      <c r="E71" s="7">
        <f>SUM(MB!E71,SK!E71,AB!E71)</f>
        <v>0</v>
      </c>
      <c r="F71" s="7">
        <f>SUM(MB!F71,SK!F71,AB!F71)+EC!E71</f>
        <v>74460.075586038409</v>
      </c>
      <c r="G71" s="7">
        <f>SUM(MB!G71,SK!G71,AB!G71)</f>
        <v>0</v>
      </c>
      <c r="H71" s="7">
        <f>SUM(MB!H71,SK!H71,AB!H71)</f>
        <v>0</v>
      </c>
      <c r="I71" s="7">
        <f>SUM(MB!I71,SK!I71,AB!I71)</f>
        <v>0</v>
      </c>
      <c r="J71" s="7">
        <f>SUM(MB!J71,SK!J71,AB!J71)+EC!F71</f>
        <v>78445.8</v>
      </c>
      <c r="K71" s="7">
        <f>SUM(MB!K71,SK!K71,AB!K71)+EC!G71</f>
        <v>51642.324999999997</v>
      </c>
      <c r="L71" s="7">
        <f>SUM(MB!L71,SK!L71,AB!L71)</f>
        <v>0</v>
      </c>
      <c r="M71" s="7">
        <f>SUM(MB!M71,SK!M71,AB!M71)+EC!H71</f>
        <v>34926.75</v>
      </c>
      <c r="N71" s="7">
        <f>SUM(MB!N71,SK!N71,AB!N71)</f>
        <v>3723.4560000000001</v>
      </c>
      <c r="O71" s="7">
        <f>SUM(MB!O71,SK!O71,AB!O71)+EC!I71</f>
        <v>31102.875</v>
      </c>
      <c r="P71" s="7">
        <f>SUM(MB!P71,SK!P71,AB!P71)</f>
        <v>3192.192</v>
      </c>
      <c r="Q71" s="7">
        <f>SUM(MB!Q71,SK!Q71,AB!Q71)+EC!J71</f>
        <v>84438</v>
      </c>
      <c r="R71" s="7">
        <f>SUM(MB!R71,SK!R71,AB!R71)+EC!K71</f>
        <v>7111.6439999999993</v>
      </c>
      <c r="S71" s="7">
        <f>SUM(MB!S71,SK!S71,AB!S71)+EC!L71</f>
        <v>23513.75</v>
      </c>
      <c r="T71" s="7">
        <f>SUM(MB!T71,SK!T71,AB!T71)</f>
        <v>0</v>
      </c>
      <c r="U71" s="7">
        <f>SUM(MB!U71,SK!U71,AB!U71)+EC!M71</f>
        <v>47973.75</v>
      </c>
      <c r="V71" s="7">
        <f>SUM(MB!V71,SK!V71,AB!V71)+EC!N71</f>
        <v>1992.0550000000001</v>
      </c>
      <c r="W71" s="7">
        <f>SUM(MB!W71,SK!W71,AB!W71)</f>
        <v>2554.1999999999998</v>
      </c>
      <c r="X71" s="7">
        <f>SUM(MB!X71,SK!X71,AB!X71)+EC!O71</f>
        <v>424578.375</v>
      </c>
      <c r="Y71" s="7">
        <f>SUM(MB!Y71,SK!Y71,AB!Y71)</f>
        <v>0</v>
      </c>
      <c r="Z71" s="7">
        <f>SUM(MB!Z71,SK!Z71,AB!Z71)+EC!P71</f>
        <v>626573.98460478161</v>
      </c>
      <c r="AA71" s="7">
        <f>SUM(MB!AA71,SK!AA71,AB!AA71)+EC!Q71</f>
        <v>4002.4979591836736</v>
      </c>
      <c r="AB71" s="7">
        <f t="shared" si="4"/>
        <v>1793265.4201500036</v>
      </c>
      <c r="AC71" s="7">
        <f t="shared" si="5"/>
        <v>59700.394</v>
      </c>
      <c r="AD71" s="7">
        <f>2205*AB71/area!J21/2.47</f>
        <v>53.975825000109232</v>
      </c>
      <c r="AE71" s="7">
        <f>2205*AC71/area!J21/2.47</f>
        <v>1.7969331158529922</v>
      </c>
    </row>
    <row r="72" spans="1:31" x14ac:dyDescent="0.2">
      <c r="A72" s="7">
        <f t="shared" si="3"/>
        <v>1983</v>
      </c>
      <c r="B72" s="7">
        <f>SUM(MB!B72,SK!B72,AB!B72)+EC!B72</f>
        <v>209396.25</v>
      </c>
      <c r="C72" s="7">
        <f>SUM(MB!C72,SK!C72,AB!C72)+EC!C72</f>
        <v>3142.5</v>
      </c>
      <c r="D72" s="7">
        <f>SUM(MB!D72,SK!D72,AB!D72)+EC!D72</f>
        <v>403.005</v>
      </c>
      <c r="E72" s="7">
        <f>SUM(MB!E72,SK!E72,AB!E72)</f>
        <v>0</v>
      </c>
      <c r="F72" s="7">
        <f>SUM(MB!F72,SK!F72,AB!F72)+EC!E72</f>
        <v>87696.220950019138</v>
      </c>
      <c r="G72" s="7">
        <f>SUM(MB!G72,SK!G72,AB!G72)</f>
        <v>0</v>
      </c>
      <c r="H72" s="7">
        <f>SUM(MB!H72,SK!H72,AB!H72)</f>
        <v>0</v>
      </c>
      <c r="I72" s="7">
        <f>SUM(MB!I72,SK!I72,AB!I72)</f>
        <v>0</v>
      </c>
      <c r="J72" s="7">
        <f>SUM(MB!J72,SK!J72,AB!J72)+EC!F72</f>
        <v>71340.600000000006</v>
      </c>
      <c r="K72" s="7">
        <f>SUM(MB!K72,SK!K72,AB!K72)+EC!G72</f>
        <v>44620.625</v>
      </c>
      <c r="L72" s="7">
        <f>SUM(MB!L72,SK!L72,AB!L72)</f>
        <v>0</v>
      </c>
      <c r="M72" s="7">
        <f>SUM(MB!M72,SK!M72,AB!M72)+EC!H72</f>
        <v>21066.75</v>
      </c>
      <c r="N72" s="7">
        <f>SUM(MB!N72,SK!N72,AB!N72)</f>
        <v>2369.4720000000002</v>
      </c>
      <c r="O72" s="7">
        <f>SUM(MB!O72,SK!O72,AB!O72)+EC!I72</f>
        <v>24062.625</v>
      </c>
      <c r="P72" s="7">
        <f>SUM(MB!P72,SK!P72,AB!P72)</f>
        <v>3605.2991999999995</v>
      </c>
      <c r="Q72" s="7">
        <f>SUM(MB!Q72,SK!Q72,AB!Q72)+EC!J72</f>
        <v>63750</v>
      </c>
      <c r="R72" s="7">
        <f>SUM(MB!R72,SK!R72,AB!R72)+EC!K72</f>
        <v>5536.5159999999996</v>
      </c>
      <c r="S72" s="7">
        <f>SUM(MB!S72,SK!S72,AB!S72)+EC!L72</f>
        <v>20583.75</v>
      </c>
      <c r="T72" s="7">
        <f>SUM(MB!T72,SK!T72,AB!T72)</f>
        <v>0</v>
      </c>
      <c r="U72" s="7">
        <f>SUM(MB!U72,SK!U72,AB!U72)+EC!M72</f>
        <v>41758.75</v>
      </c>
      <c r="V72" s="7">
        <f>SUM(MB!V72,SK!V72,AB!V72)+EC!N72</f>
        <v>2264.1350000000002</v>
      </c>
      <c r="W72" s="7">
        <f>SUM(MB!W72,SK!W72,AB!W72)</f>
        <v>1247.3999999999999</v>
      </c>
      <c r="X72" s="7">
        <f>SUM(MB!X72,SK!X72,AB!X72)+EC!O72</f>
        <v>427951.875</v>
      </c>
      <c r="Y72" s="7">
        <f>SUM(MB!Y72,SK!Y72,AB!Y72)</f>
        <v>0</v>
      </c>
      <c r="Z72" s="7">
        <f>SUM(MB!Z72,SK!Z72,AB!Z72)+EC!P72</f>
        <v>621142.58554950601</v>
      </c>
      <c r="AA72" s="7">
        <f>SUM(MB!AA72,SK!AA72,AB!AA72)+EC!Q72</f>
        <v>3592.3755102040818</v>
      </c>
      <c r="AB72" s="7">
        <f t="shared" si="4"/>
        <v>1655530.7342097294</v>
      </c>
      <c r="AC72" s="7">
        <f t="shared" si="5"/>
        <v>50437.766000000003</v>
      </c>
      <c r="AD72" s="7">
        <f>2205*AB72/area!J22/2.47</f>
        <v>49.197059393157623</v>
      </c>
      <c r="AE72" s="7">
        <f>2205*AC72/area!J22/2.47</f>
        <v>1.4988485071795918</v>
      </c>
    </row>
    <row r="73" spans="1:31" x14ac:dyDescent="0.2">
      <c r="A73" s="7">
        <f t="shared" si="3"/>
        <v>1984</v>
      </c>
      <c r="B73" s="7">
        <f>SUM(MB!B73,SK!B73,AB!B73)+EC!B73</f>
        <v>211580.25</v>
      </c>
      <c r="C73" s="7">
        <f>SUM(MB!C73,SK!C73,AB!C73)+EC!C73</f>
        <v>3467.5</v>
      </c>
      <c r="D73" s="7">
        <f>SUM(MB!D73,SK!D73,AB!D73)+EC!D73</f>
        <v>317.245</v>
      </c>
      <c r="E73" s="7">
        <f>SUM(MB!E73,SK!E73,AB!E73)</f>
        <v>0</v>
      </c>
      <c r="F73" s="7">
        <f>SUM(MB!F73,SK!F73,AB!F73)+EC!E73</f>
        <v>115889.84912188286</v>
      </c>
      <c r="G73" s="7">
        <f>SUM(MB!G73,SK!G73,AB!G73)</f>
        <v>0</v>
      </c>
      <c r="H73" s="7">
        <f>SUM(MB!H73,SK!H73,AB!H73)</f>
        <v>0</v>
      </c>
      <c r="I73" s="7">
        <f>SUM(MB!I73,SK!I73,AB!I73)</f>
        <v>0</v>
      </c>
      <c r="J73" s="7">
        <f>SUM(MB!J73,SK!J73,AB!J73)+EC!F73</f>
        <v>81498.600000000006</v>
      </c>
      <c r="K73" s="7">
        <f>SUM(MB!K73,SK!K73,AB!K73)+EC!G73</f>
        <v>48114.324999999997</v>
      </c>
      <c r="L73" s="7">
        <f>SUM(MB!L73,SK!L73,AB!L73)</f>
        <v>0</v>
      </c>
      <c r="M73" s="7">
        <f>SUM(MB!M73,SK!M73,AB!M73)+EC!H73</f>
        <v>32298.75</v>
      </c>
      <c r="N73" s="7">
        <f>SUM(MB!N73,SK!N73,AB!N73)</f>
        <v>1605.7920000000001</v>
      </c>
      <c r="O73" s="7">
        <f>SUM(MB!O73,SK!O73,AB!O73)+EC!I73</f>
        <v>26301.375</v>
      </c>
      <c r="P73" s="7">
        <f>SUM(MB!P73,SK!P73,AB!P73)</f>
        <v>4690.2271999999994</v>
      </c>
      <c r="Q73" s="7">
        <f>SUM(MB!Q73,SK!Q73,AB!Q73)+EC!J73</f>
        <v>59550</v>
      </c>
      <c r="R73" s="7">
        <f>SUM(MB!R73,SK!R73,AB!R73)+EC!K73</f>
        <v>6102.1480000000001</v>
      </c>
      <c r="S73" s="7">
        <f>SUM(MB!S73,SK!S73,AB!S73)+EC!L73</f>
        <v>16583.75</v>
      </c>
      <c r="T73" s="7">
        <f>SUM(MB!T73,SK!T73,AB!T73)</f>
        <v>0</v>
      </c>
      <c r="U73" s="7">
        <f>SUM(MB!U73,SK!U73,AB!U73)+EC!M73</f>
        <v>51768.75</v>
      </c>
      <c r="V73" s="7">
        <f>SUM(MB!V73,SK!V73,AB!V73)+EC!N73</f>
        <v>1805.2850000000001</v>
      </c>
      <c r="W73" s="7">
        <f>SUM(MB!W73,SK!W73,AB!W73)</f>
        <v>2289.6000000000004</v>
      </c>
      <c r="X73" s="7">
        <f>SUM(MB!X73,SK!X73,AB!X73)+EC!O73</f>
        <v>442284.375</v>
      </c>
      <c r="Y73" s="7">
        <f>SUM(MB!Y73,SK!Y73,AB!Y73)</f>
        <v>0</v>
      </c>
      <c r="Z73" s="7">
        <f>SUM(MB!Z73,SK!Z73,AB!Z73)+EC!P73</f>
        <v>500508.49749917584</v>
      </c>
      <c r="AA73" s="7">
        <f>SUM(MB!AA73,SK!AA73,AB!AA73)+EC!Q73</f>
        <v>4019.1873015873016</v>
      </c>
      <c r="AB73" s="7">
        <f t="shared" si="4"/>
        <v>1610675.5061226462</v>
      </c>
      <c r="AC73" s="7">
        <f t="shared" si="5"/>
        <v>61338.398000000001</v>
      </c>
      <c r="AD73" s="7">
        <f>2205*AB73/area!J23/2.47</f>
        <v>46.501432215789357</v>
      </c>
      <c r="AE73" s="7">
        <f>2205*AC73/area!J23/2.47</f>
        <v>1.770886405101213</v>
      </c>
    </row>
    <row r="74" spans="1:31" x14ac:dyDescent="0.2">
      <c r="A74" s="7">
        <f t="shared" si="3"/>
        <v>1985</v>
      </c>
      <c r="B74" s="7">
        <f>SUM(MB!B74,SK!B74,AB!B74)+EC!B74</f>
        <v>255911.25</v>
      </c>
      <c r="C74" s="7">
        <f>SUM(MB!C74,SK!C74,AB!C74)+EC!C74</f>
        <v>4137.5</v>
      </c>
      <c r="D74" s="7">
        <f>SUM(MB!D74,SK!D74,AB!D74)+EC!D74</f>
        <v>307.86500000000001</v>
      </c>
      <c r="E74" s="7">
        <f>SUM(MB!E74,SK!E74,AB!E74)</f>
        <v>0</v>
      </c>
      <c r="F74" s="7">
        <f>SUM(MB!F74,SK!F74,AB!F74)+EC!E74</f>
        <v>118415.24558252517</v>
      </c>
      <c r="G74" s="7">
        <f>SUM(MB!G74,SK!G74,AB!G74)</f>
        <v>0</v>
      </c>
      <c r="H74" s="7">
        <f>SUM(MB!H74,SK!H74,AB!H74)</f>
        <v>0</v>
      </c>
      <c r="I74" s="7">
        <f>SUM(MB!I74,SK!I74,AB!I74)</f>
        <v>0</v>
      </c>
      <c r="J74" s="7">
        <f>SUM(MB!J74,SK!J74,AB!J74)+EC!F74</f>
        <v>83841</v>
      </c>
      <c r="K74" s="7">
        <f>SUM(MB!K74,SK!K74,AB!K74)+EC!G74</f>
        <v>44405.025000000001</v>
      </c>
      <c r="L74" s="7">
        <f>SUM(MB!L74,SK!L74,AB!L74)</f>
        <v>0</v>
      </c>
      <c r="M74" s="7">
        <f>SUM(MB!M74,SK!M74,AB!M74)+EC!H74</f>
        <v>41451.75</v>
      </c>
      <c r="N74" s="7">
        <f>SUM(MB!N74,SK!N74,AB!N74)</f>
        <v>2575.8719999999998</v>
      </c>
      <c r="O74" s="7">
        <f>SUM(MB!O74,SK!O74,AB!O74)+EC!I74</f>
        <v>26940.375</v>
      </c>
      <c r="P74" s="7">
        <f>SUM(MB!P74,SK!P74,AB!P74)</f>
        <v>5228.518399999999</v>
      </c>
      <c r="Q74" s="7">
        <f>SUM(MB!Q74,SK!Q74,AB!Q74)+EC!J74</f>
        <v>63582</v>
      </c>
      <c r="R74" s="7">
        <f>SUM(MB!R74,SK!R74,AB!R74)+EC!K74</f>
        <v>7583.0039999999999</v>
      </c>
      <c r="S74" s="7">
        <f>SUM(MB!S74,SK!S74,AB!S74)+EC!L74</f>
        <v>14558.75</v>
      </c>
      <c r="T74" s="7">
        <f>SUM(MB!T74,SK!T74,AB!T74)</f>
        <v>0</v>
      </c>
      <c r="U74" s="7">
        <f>SUM(MB!U74,SK!U74,AB!U74)+EC!M74</f>
        <v>56993.75</v>
      </c>
      <c r="V74" s="7">
        <f>SUM(MB!V74,SK!V74,AB!V74)+EC!N74</f>
        <v>806.07500000000005</v>
      </c>
      <c r="W74" s="7">
        <f>SUM(MB!W74,SK!W74,AB!W74)</f>
        <v>1665.9</v>
      </c>
      <c r="X74" s="7">
        <f>SUM(MB!X74,SK!X74,AB!X74)+EC!O74</f>
        <v>410674.875</v>
      </c>
      <c r="Y74" s="7">
        <f>SUM(MB!Y74,SK!Y74,AB!Y74)</f>
        <v>0</v>
      </c>
      <c r="Z74" s="7">
        <f>SUM(MB!Z74,SK!Z74,AB!Z74)+EC!P74</f>
        <v>569387.12360865029</v>
      </c>
      <c r="AA74" s="7">
        <f>SUM(MB!AA74,SK!AA74,AB!AA74)+EC!Q74</f>
        <v>4436.7111111111117</v>
      </c>
      <c r="AB74" s="7">
        <f t="shared" si="4"/>
        <v>1712902.5897022863</v>
      </c>
      <c r="AC74" s="7">
        <f t="shared" si="5"/>
        <v>68714.254000000001</v>
      </c>
      <c r="AD74" s="7">
        <f>2205*AB74/area!J24/2.47</f>
        <v>48.961793880263116</v>
      </c>
      <c r="AE74" s="7">
        <f>2205*AC74/area!J24/2.47</f>
        <v>1.964135708130837</v>
      </c>
    </row>
    <row r="75" spans="1:31" x14ac:dyDescent="0.2">
      <c r="A75" s="7">
        <f t="shared" si="3"/>
        <v>1986</v>
      </c>
      <c r="B75" s="7">
        <f>SUM(MB!B75,SK!B75,AB!B75)+EC!B75</f>
        <v>300013.35000000003</v>
      </c>
      <c r="C75" s="7">
        <f>SUM(MB!C75,SK!C75,AB!C75)+EC!C75</f>
        <v>3302.5</v>
      </c>
      <c r="D75" s="7">
        <f>SUM(MB!D75,SK!D75,AB!D75)+EC!D75</f>
        <v>421.09500000000003</v>
      </c>
      <c r="E75" s="7">
        <f>SUM(MB!E75,SK!E75,AB!E75)</f>
        <v>4372.1392000000005</v>
      </c>
      <c r="F75" s="7">
        <f>SUM(MB!F75,SK!F75,AB!F75)+EC!E75</f>
        <v>124082.01150659715</v>
      </c>
      <c r="G75" s="7">
        <f>SUM(MB!G75,SK!G75,AB!G75)</f>
        <v>0</v>
      </c>
      <c r="H75" s="7">
        <f>SUM(MB!H75,SK!H75,AB!H75)</f>
        <v>0</v>
      </c>
      <c r="I75" s="7">
        <f>SUM(MB!I75,SK!I75,AB!I75)</f>
        <v>0</v>
      </c>
      <c r="J75" s="7">
        <f>SUM(MB!J75,SK!J75,AB!J75)+EC!F75</f>
        <v>71181</v>
      </c>
      <c r="K75" s="7">
        <f>SUM(MB!K75,SK!K75,AB!K75)+EC!G75</f>
        <v>38548.545000000006</v>
      </c>
      <c r="L75" s="7">
        <f>SUM(MB!L75,SK!L75,AB!L75)</f>
        <v>0</v>
      </c>
      <c r="M75" s="7">
        <f>SUM(MB!M75,SK!M75,AB!M75)+EC!H75</f>
        <v>45672.75</v>
      </c>
      <c r="N75" s="7">
        <f>SUM(MB!N75,SK!N75,AB!N75)</f>
        <v>7038.24</v>
      </c>
      <c r="O75" s="7">
        <f>SUM(MB!O75,SK!O75,AB!O75)+EC!I75</f>
        <v>18505.125</v>
      </c>
      <c r="P75" s="7">
        <f>SUM(MB!P75,SK!P75,AB!P75)</f>
        <v>9463.9103999999988</v>
      </c>
      <c r="Q75" s="7">
        <f>SUM(MB!Q75,SK!Q75,AB!Q75)+EC!J75</f>
        <v>74545.200000000012</v>
      </c>
      <c r="R75" s="7">
        <f>SUM(MB!R75,SK!R75,AB!R75)+EC!K75</f>
        <v>10336.531999999999</v>
      </c>
      <c r="S75" s="7">
        <f>SUM(MB!S75,SK!S75,AB!S75)+EC!L75</f>
        <v>13281.25</v>
      </c>
      <c r="T75" s="7">
        <f>SUM(MB!T75,SK!T75,AB!T75)</f>
        <v>0</v>
      </c>
      <c r="U75" s="7">
        <f>SUM(MB!U75,SK!U75,AB!U75)+EC!M75</f>
        <v>54122.75</v>
      </c>
      <c r="V75" s="7">
        <f>SUM(MB!V75,SK!V75,AB!V75)+EC!N75</f>
        <v>1842.1450000000002</v>
      </c>
      <c r="W75" s="7">
        <f>SUM(MB!W75,SK!W75,AB!W75)</f>
        <v>1077.3</v>
      </c>
      <c r="X75" s="7">
        <f>SUM(MB!X75,SK!X75,AB!X75)+EC!O75</f>
        <v>536980.27500000002</v>
      </c>
      <c r="Y75" s="7">
        <f>SUM(MB!Y75,SK!Y75,AB!Y75)</f>
        <v>0</v>
      </c>
      <c r="Z75" s="7">
        <f>SUM(MB!Z75,SK!Z75,AB!Z75)+EC!P75</f>
        <v>730256.07666047977</v>
      </c>
      <c r="AA75" s="7">
        <f>SUM(MB!AA75,SK!AA75,AB!AA75)+EC!Q75</f>
        <v>4276.3482993197285</v>
      </c>
      <c r="AB75" s="7">
        <f t="shared" si="4"/>
        <v>2049318.5430663966</v>
      </c>
      <c r="AC75" s="7">
        <f t="shared" si="5"/>
        <v>67761.782000000007</v>
      </c>
      <c r="AD75" s="7">
        <f>2205*AB75/area!J25/2.47</f>
        <v>57.803471635092762</v>
      </c>
      <c r="AE75" s="7">
        <f>2205*AC75/area!J25/2.47</f>
        <v>1.9113018115375711</v>
      </c>
    </row>
    <row r="76" spans="1:31" x14ac:dyDescent="0.2">
      <c r="A76" s="7">
        <f t="shared" si="3"/>
        <v>1987</v>
      </c>
      <c r="B76" s="7">
        <f>SUM(MB!B76,SK!B76,AB!B76)+EC!B76</f>
        <v>286953.45</v>
      </c>
      <c r="C76" s="7">
        <f>SUM(MB!C76,SK!C76,AB!C76)+EC!C76</f>
        <v>6722.5</v>
      </c>
      <c r="D76" s="7">
        <f>SUM(MB!D76,SK!D76,AB!D76)+EC!D76</f>
        <v>404.34500000000003</v>
      </c>
      <c r="E76" s="7">
        <f>SUM(MB!E76,SK!E76,AB!E76)</f>
        <v>3453.3312000000005</v>
      </c>
      <c r="F76" s="7">
        <f>SUM(MB!F76,SK!F76,AB!F76)+EC!E76</f>
        <v>124087.88295275322</v>
      </c>
      <c r="G76" s="7">
        <f>SUM(MB!G76,SK!G76,AB!G76)</f>
        <v>0</v>
      </c>
      <c r="H76" s="7">
        <f>SUM(MB!H76,SK!H76,AB!H76)</f>
        <v>0</v>
      </c>
      <c r="I76" s="7">
        <f>SUM(MB!I76,SK!I76,AB!I76)</f>
        <v>0</v>
      </c>
      <c r="J76" s="7">
        <f>SUM(MB!J76,SK!J76,AB!J76)+EC!F76</f>
        <v>84990.6</v>
      </c>
      <c r="K76" s="7">
        <f>SUM(MB!K76,SK!K76,AB!K76)+EC!G76</f>
        <v>39914.174999999996</v>
      </c>
      <c r="L76" s="7">
        <f>SUM(MB!L76,SK!L76,AB!L76)</f>
        <v>0</v>
      </c>
      <c r="M76" s="7">
        <f>SUM(MB!M76,SK!M76,AB!M76)+EC!H76</f>
        <v>32640.75</v>
      </c>
      <c r="N76" s="7">
        <f>SUM(MB!N76,SK!N76,AB!N76)</f>
        <v>11826.72</v>
      </c>
      <c r="O76" s="7">
        <f>SUM(MB!O76,SK!O76,AB!O76)+EC!I76</f>
        <v>18628.875</v>
      </c>
      <c r="P76" s="7">
        <f>SUM(MB!P76,SK!P76,AB!P76)</f>
        <v>5524.7871999999998</v>
      </c>
      <c r="Q76" s="7">
        <f>SUM(MB!Q76,SK!Q76,AB!Q76)+EC!J76</f>
        <v>68581.2</v>
      </c>
      <c r="R76" s="7">
        <f>SUM(MB!R76,SK!R76,AB!R76)+EC!K76</f>
        <v>17253.740000000002</v>
      </c>
      <c r="S76" s="7">
        <f>SUM(MB!S76,SK!S76,AB!S76)+EC!L76</f>
        <v>10638.75</v>
      </c>
      <c r="T76" s="7">
        <f>SUM(MB!T76,SK!T76,AB!T76)</f>
        <v>0</v>
      </c>
      <c r="U76" s="7">
        <f>SUM(MB!U76,SK!U76,AB!U76)+EC!M76</f>
        <v>71167.25</v>
      </c>
      <c r="V76" s="7">
        <f>SUM(MB!V76,SK!V76,AB!V76)+EC!N76</f>
        <v>1959.3750000000002</v>
      </c>
      <c r="W76" s="7">
        <f>SUM(MB!W76,SK!W76,AB!W76)</f>
        <v>1398.6</v>
      </c>
      <c r="X76" s="7">
        <f>SUM(MB!X76,SK!X76,AB!X76)+EC!O76</f>
        <v>538651.42500000005</v>
      </c>
      <c r="Y76" s="7">
        <f>SUM(MB!Y76,SK!Y76,AB!Y76)</f>
        <v>0</v>
      </c>
      <c r="Z76" s="7">
        <f>SUM(MB!Z76,SK!Z76,AB!Z76)+EC!P76</f>
        <v>609494.58715451043</v>
      </c>
      <c r="AA76" s="7">
        <f>SUM(MB!AA76,SK!AA76,AB!AA76)+EC!Q76</f>
        <v>4882.0988662131522</v>
      </c>
      <c r="AB76" s="7">
        <f t="shared" si="4"/>
        <v>1939174.4423734769</v>
      </c>
      <c r="AC76" s="7">
        <f t="shared" si="5"/>
        <v>95143.49</v>
      </c>
      <c r="AD76" s="7">
        <f>2205*AB76/area!J26/2.47</f>
        <v>55.399090768556135</v>
      </c>
      <c r="AE76" s="7">
        <f>2205*AC76/area!J26/2.47</f>
        <v>2.7180962802376225</v>
      </c>
    </row>
    <row r="77" spans="1:31" x14ac:dyDescent="0.2">
      <c r="A77" s="7">
        <f t="shared" si="3"/>
        <v>1988</v>
      </c>
      <c r="B77" s="7">
        <f>SUM(MB!B77,SK!B77,AB!B77)+EC!B77</f>
        <v>212008.65</v>
      </c>
      <c r="C77" s="7">
        <f>SUM(MB!C77,SK!C77,AB!C77)+EC!C77</f>
        <v>4162.5</v>
      </c>
      <c r="D77" s="7">
        <f>SUM(MB!D77,SK!D77,AB!D77)+EC!D77</f>
        <v>314.565</v>
      </c>
      <c r="E77" s="7">
        <f>SUM(MB!E77,SK!E77,AB!E77)</f>
        <v>2076.8528000000001</v>
      </c>
      <c r="F77" s="7">
        <f>SUM(MB!F77,SK!F77,AB!F77)+EC!E77</f>
        <v>143651.63144794831</v>
      </c>
      <c r="G77" s="7">
        <f>SUM(MB!G77,SK!G77,AB!G77)</f>
        <v>0</v>
      </c>
      <c r="H77" s="7">
        <f>SUM(MB!H77,SK!H77,AB!H77)</f>
        <v>0</v>
      </c>
      <c r="I77" s="7">
        <f>SUM(MB!I77,SK!I77,AB!I77)</f>
        <v>0</v>
      </c>
      <c r="J77" s="7">
        <f>SUM(MB!J77,SK!J77,AB!J77)+EC!F77</f>
        <v>65615.399999999994</v>
      </c>
      <c r="K77" s="7">
        <f>SUM(MB!K77,SK!K77,AB!K77)+EC!G77</f>
        <v>29614.865000000005</v>
      </c>
      <c r="L77" s="7">
        <f>SUM(MB!L77,SK!L77,AB!L77)</f>
        <v>0</v>
      </c>
      <c r="M77" s="7">
        <f>SUM(MB!M77,SK!M77,AB!M77)+EC!H77</f>
        <v>15833.25</v>
      </c>
      <c r="N77" s="7">
        <f>SUM(MB!N77,SK!N77,AB!N77)</f>
        <v>2419.0079999999998</v>
      </c>
      <c r="O77" s="7">
        <f>SUM(MB!O77,SK!O77,AB!O77)+EC!I77</f>
        <v>13744.125</v>
      </c>
      <c r="P77" s="7">
        <f>SUM(MB!P77,SK!P77,AB!P77)</f>
        <v>4898.8671999999997</v>
      </c>
      <c r="Q77" s="7">
        <f>SUM(MB!Q77,SK!Q77,AB!Q77)+EC!J77</f>
        <v>67870.8</v>
      </c>
      <c r="R77" s="7">
        <f>SUM(MB!R77,SK!R77,AB!R77)+EC!K77</f>
        <v>13510.356</v>
      </c>
      <c r="S77" s="7">
        <f>SUM(MB!S77,SK!S77,AB!S77)+EC!L77</f>
        <v>7308.75</v>
      </c>
      <c r="T77" s="7">
        <f>SUM(MB!T77,SK!T77,AB!T77)</f>
        <v>0</v>
      </c>
      <c r="U77" s="7">
        <f>SUM(MB!U77,SK!U77,AB!U77)+EC!M77</f>
        <v>64726.75</v>
      </c>
      <c r="V77" s="7">
        <f>SUM(MB!V77,SK!V77,AB!V77)+EC!N77</f>
        <v>1511.1650000000002</v>
      </c>
      <c r="W77" s="7">
        <f>SUM(MB!W77,SK!W77,AB!W77)</f>
        <v>1309.5</v>
      </c>
      <c r="X77" s="7">
        <f>SUM(MB!X77,SK!X77,AB!X77)+EC!O77</f>
        <v>485859.07500000001</v>
      </c>
      <c r="Y77" s="7">
        <f>SUM(MB!Y77,SK!Y77,AB!Y77)</f>
        <v>0</v>
      </c>
      <c r="Z77" s="7">
        <f>SUM(MB!Z77,SK!Z77,AB!Z77)+EC!P77</f>
        <v>373970.17465016688</v>
      </c>
      <c r="AA77" s="7">
        <f>SUM(MB!AA77,SK!AA77,AB!AA77)+EC!Q77</f>
        <v>4022.2349206349204</v>
      </c>
      <c r="AB77" s="7">
        <f t="shared" si="4"/>
        <v>1514428.5200187501</v>
      </c>
      <c r="AC77" s="7">
        <f t="shared" si="5"/>
        <v>82399.606</v>
      </c>
      <c r="AD77" s="7">
        <f>2205*AB77/area!J27/2.47</f>
        <v>43.325468961882713</v>
      </c>
      <c r="AE77" s="7">
        <f>2205*AC77/area!J27/2.47</f>
        <v>2.3573258988678876</v>
      </c>
    </row>
    <row r="78" spans="1:31" x14ac:dyDescent="0.2">
      <c r="A78" s="7">
        <f t="shared" si="3"/>
        <v>1989</v>
      </c>
      <c r="B78" s="7">
        <f>SUM(MB!B78,SK!B78,AB!B78)+EC!B78</f>
        <v>241295.25</v>
      </c>
      <c r="C78" s="7">
        <f>SUM(MB!C78,SK!C78,AB!C78)+EC!C78</f>
        <v>4772.5</v>
      </c>
      <c r="D78" s="7">
        <f>SUM(MB!D78,SK!D78,AB!D78)+EC!D78</f>
        <v>288.435</v>
      </c>
      <c r="E78" s="7">
        <f>SUM(MB!E78,SK!E78,AB!E78)</f>
        <v>4004.6160000000009</v>
      </c>
      <c r="F78" s="7">
        <f>SUM(MB!F78,SK!F78,AB!F78)+EC!E78</f>
        <v>109740.81568247093</v>
      </c>
      <c r="G78" s="7">
        <f>SUM(MB!G78,SK!G78,AB!G78)</f>
        <v>0</v>
      </c>
      <c r="H78" s="7">
        <f>SUM(MB!H78,SK!H78,AB!H78)</f>
        <v>0</v>
      </c>
      <c r="I78" s="7">
        <f>SUM(MB!I78,SK!I78,AB!I78)</f>
        <v>0</v>
      </c>
      <c r="J78" s="7">
        <f>SUM(MB!J78,SK!J78,AB!J78)+EC!F78</f>
        <v>79055.400000000009</v>
      </c>
      <c r="K78" s="7">
        <f>SUM(MB!K78,SK!K78,AB!K78)+EC!G78</f>
        <v>30293.025000000005</v>
      </c>
      <c r="L78" s="7">
        <f>SUM(MB!L78,SK!L78,AB!L78)</f>
        <v>0</v>
      </c>
      <c r="M78" s="7">
        <f>SUM(MB!M78,SK!M78,AB!M78)+EC!H78</f>
        <v>23496.75</v>
      </c>
      <c r="N78" s="7">
        <f>SUM(MB!N78,SK!N78,AB!N78)</f>
        <v>3971.1360000000004</v>
      </c>
      <c r="O78" s="7">
        <f>SUM(MB!O78,SK!O78,AB!O78)+EC!I78</f>
        <v>15159.375</v>
      </c>
      <c r="P78" s="7">
        <f>SUM(MB!P78,SK!P78,AB!P78)</f>
        <v>6459.4943999999987</v>
      </c>
      <c r="Q78" s="7">
        <f>SUM(MB!Q78,SK!Q78,AB!Q78)+EC!J78</f>
        <v>75562.8</v>
      </c>
      <c r="R78" s="7">
        <f>SUM(MB!R78,SK!R78,AB!R78)+EC!K78</f>
        <v>10147.988000000001</v>
      </c>
      <c r="S78" s="7">
        <f>SUM(MB!S78,SK!S78,AB!S78)+EC!L78</f>
        <v>20576.25</v>
      </c>
      <c r="T78" s="7">
        <f>SUM(MB!T78,SK!T78,AB!T78)</f>
        <v>0</v>
      </c>
      <c r="U78" s="7">
        <f>SUM(MB!U78,SK!U78,AB!U78)+EC!M78</f>
        <v>68362.25</v>
      </c>
      <c r="V78" s="7">
        <f>SUM(MB!V78,SK!V78,AB!V78)+EC!N78</f>
        <v>1619.845</v>
      </c>
      <c r="W78" s="7">
        <f>SUM(MB!W78,SK!W78,AB!W78)</f>
        <v>1841.4</v>
      </c>
      <c r="X78" s="7">
        <f>SUM(MB!X78,SK!X78,AB!X78)+EC!O78</f>
        <v>521042.92500000005</v>
      </c>
      <c r="Y78" s="7">
        <f>SUM(MB!Y78,SK!Y78,AB!Y78)</f>
        <v>0</v>
      </c>
      <c r="Z78" s="7">
        <f>SUM(MB!Z78,SK!Z78,AB!Z78)+EC!P78</f>
        <v>581214.76579994033</v>
      </c>
      <c r="AA78" s="7">
        <f>SUM(MB!AA78,SK!AA78,AB!AA78)+EC!Q78</f>
        <v>4141.9628117913835</v>
      </c>
      <c r="AB78" s="7">
        <f t="shared" si="4"/>
        <v>1803046.9836942027</v>
      </c>
      <c r="AC78" s="7">
        <f t="shared" si="5"/>
        <v>83282.737999999998</v>
      </c>
      <c r="AD78" s="7">
        <f>2205*AB78/area!J28/2.47</f>
        <v>50.074110556340905</v>
      </c>
      <c r="AE78" s="7">
        <f>2205*AC78/area!J28/2.47</f>
        <v>2.3129231061424513</v>
      </c>
    </row>
    <row r="79" spans="1:31" x14ac:dyDescent="0.2">
      <c r="A79" s="7">
        <f t="shared" si="3"/>
        <v>1990</v>
      </c>
      <c r="B79" s="7">
        <f>SUM(MB!B79,SK!B79,AB!B79)+EC!B79</f>
        <v>277222.05</v>
      </c>
      <c r="C79" s="7">
        <f>SUM(MB!C79,SK!C79,AB!C79)+EC!C79</f>
        <v>6202.5</v>
      </c>
      <c r="D79" s="7">
        <f>SUM(MB!D79,SK!D79,AB!D79)+EC!D79</f>
        <v>368.16499999999996</v>
      </c>
      <c r="E79" s="7">
        <f>SUM(MB!E79,SK!E79,AB!E79)</f>
        <v>5973.9856</v>
      </c>
      <c r="F79" s="7">
        <f>SUM(MB!F79,SK!F79,AB!F79)+EC!E79</f>
        <v>110482.38443186264</v>
      </c>
      <c r="G79" s="7">
        <f>SUM(MB!G79,SK!G79,AB!G79)</f>
        <v>0</v>
      </c>
      <c r="H79" s="7">
        <f>SUM(MB!H79,SK!H79,AB!H79)</f>
        <v>0</v>
      </c>
      <c r="I79" s="7">
        <f>SUM(MB!I79,SK!I79,AB!I79)</f>
        <v>0</v>
      </c>
      <c r="J79" s="7">
        <f>SUM(MB!J79,SK!J79,AB!J79)+EC!F79</f>
        <v>85013.4</v>
      </c>
      <c r="K79" s="7">
        <f>SUM(MB!K79,SK!K79,AB!K79)+EC!G79</f>
        <v>32323.095000000005</v>
      </c>
      <c r="L79" s="7">
        <f>SUM(MB!L79,SK!L79,AB!L79)</f>
        <v>0</v>
      </c>
      <c r="M79" s="7">
        <f>SUM(MB!M79,SK!M79,AB!M79)+EC!H79</f>
        <v>41096.25</v>
      </c>
      <c r="N79" s="7">
        <f>SUM(MB!N79,SK!N79,AB!N79)</f>
        <v>8800.8959999999988</v>
      </c>
      <c r="O79" s="7">
        <f>SUM(MB!O79,SK!O79,AB!O79)+EC!I79</f>
        <v>14983.875</v>
      </c>
      <c r="P79" s="7">
        <f>SUM(MB!P79,SK!P79,AB!P79)</f>
        <v>10411.135999999999</v>
      </c>
      <c r="Q79" s="7">
        <f>SUM(MB!Q79,SK!Q79,AB!Q79)+EC!J79</f>
        <v>62814</v>
      </c>
      <c r="R79" s="7">
        <f>SUM(MB!R79,SK!R79,AB!R79)+EC!K79</f>
        <v>11322.46</v>
      </c>
      <c r="S79" s="7">
        <f>SUM(MB!S79,SK!S79,AB!S79)+EC!L79</f>
        <v>15401.25</v>
      </c>
      <c r="T79" s="7">
        <f>SUM(MB!T79,SK!T79,AB!T79)</f>
        <v>0</v>
      </c>
      <c r="U79" s="7">
        <f>SUM(MB!U79,SK!U79,AB!U79)+EC!M79</f>
        <v>70749.25</v>
      </c>
      <c r="V79" s="7">
        <f>SUM(MB!V79,SK!V79,AB!V79)+EC!N79</f>
        <v>1835.3050000000001</v>
      </c>
      <c r="W79" s="7">
        <f>SUM(MB!W79,SK!W79,AB!W79)</f>
        <v>2978.1</v>
      </c>
      <c r="X79" s="7">
        <f>SUM(MB!X79,SK!X79,AB!X79)+EC!O79</f>
        <v>573534.97499999998</v>
      </c>
      <c r="Y79" s="7">
        <f>SUM(MB!Y79,SK!Y79,AB!Y79)</f>
        <v>0</v>
      </c>
      <c r="Z79" s="7">
        <f>SUM(MB!Z79,SK!Z79,AB!Z79)+EC!P79</f>
        <v>742488.568722205</v>
      </c>
      <c r="AA79" s="7">
        <f>SUM(MB!AA79,SK!AA79,AB!AA79)+EC!Q79</f>
        <v>4719.5591836734693</v>
      </c>
      <c r="AB79" s="7">
        <f t="shared" si="4"/>
        <v>2078721.2049377409</v>
      </c>
      <c r="AC79" s="7">
        <f t="shared" si="5"/>
        <v>88274.209999999992</v>
      </c>
      <c r="AD79" s="7">
        <f>2205*AB79/area!J29/2.47</f>
        <v>58.73705708288356</v>
      </c>
      <c r="AE79" s="7">
        <f>2205*AC79/area!J29/2.47</f>
        <v>2.4943062587711196</v>
      </c>
    </row>
    <row r="80" spans="1:31" x14ac:dyDescent="0.2">
      <c r="A80" s="7">
        <f t="shared" si="3"/>
        <v>1991</v>
      </c>
      <c r="B80" s="7">
        <f>SUM(MB!B80,SK!B80,AB!B80)+EC!B80</f>
        <v>239432.55000000002</v>
      </c>
      <c r="C80" s="7">
        <f>SUM(MB!C80,SK!C80,AB!C80)+EC!C80</f>
        <v>8017.5</v>
      </c>
      <c r="D80" s="7">
        <f>SUM(MB!D80,SK!D80,AB!D80)+EC!D80</f>
        <v>318.58499999999998</v>
      </c>
      <c r="E80" s="7">
        <f>SUM(MB!E80,SK!E80,AB!E80)</f>
        <v>3477.6016000000004</v>
      </c>
      <c r="F80" s="7">
        <f>SUM(MB!F80,SK!F80,AB!F80)+EC!E80</f>
        <v>142093.81563479514</v>
      </c>
      <c r="G80" s="7">
        <f>SUM(MB!G80,SK!G80,AB!G80)</f>
        <v>0</v>
      </c>
      <c r="H80" s="7">
        <f>SUM(MB!H80,SK!H80,AB!H80)</f>
        <v>0</v>
      </c>
      <c r="I80" s="7">
        <f>SUM(MB!I80,SK!I80,AB!I80)</f>
        <v>0</v>
      </c>
      <c r="J80" s="7">
        <f>SUM(MB!J80,SK!J80,AB!J80)+EC!F80</f>
        <v>89148.6</v>
      </c>
      <c r="K80" s="7">
        <f>SUM(MB!K80,SK!K80,AB!K80)+EC!G80</f>
        <v>24745.245000000003</v>
      </c>
      <c r="L80" s="7">
        <f>SUM(MB!L80,SK!L80,AB!L80)</f>
        <v>785.68960000000004</v>
      </c>
      <c r="M80" s="7">
        <f>SUM(MB!M80,SK!M80,AB!M80)+EC!H80</f>
        <v>29666.25</v>
      </c>
      <c r="N80" s="7">
        <f>SUM(MB!N80,SK!N80,AB!N80)</f>
        <v>14150.784</v>
      </c>
      <c r="O80" s="7">
        <f>SUM(MB!O80,SK!O80,AB!O80)+EC!I80</f>
        <v>13249.125</v>
      </c>
      <c r="P80" s="7">
        <f>SUM(MB!P80,SK!P80,AB!P80)</f>
        <v>5053.2607999999991</v>
      </c>
      <c r="Q80" s="7">
        <f>SUM(MB!Q80,SK!Q80,AB!Q80)+EC!J80</f>
        <v>41610</v>
      </c>
      <c r="R80" s="7">
        <f>SUM(MB!R80,SK!R80,AB!R80)+EC!K80</f>
        <v>17045.556</v>
      </c>
      <c r="S80" s="7">
        <f>SUM(MB!S80,SK!S80,AB!S80)+EC!L80</f>
        <v>8883.75</v>
      </c>
      <c r="T80" s="7">
        <f>SUM(MB!T80,SK!T80,AB!T80)</f>
        <v>0</v>
      </c>
      <c r="U80" s="7">
        <f>SUM(MB!U80,SK!U80,AB!U80)+EC!M80</f>
        <v>81303.75</v>
      </c>
      <c r="V80" s="7">
        <f>SUM(MB!V80,SK!V80,AB!V80)+EC!N80</f>
        <v>2107.5749999999998</v>
      </c>
      <c r="W80" s="7">
        <f>SUM(MB!W80,SK!W80,AB!W80)</f>
        <v>3634.2</v>
      </c>
      <c r="X80" s="7">
        <f>SUM(MB!X80,SK!X80,AB!X80)+EC!O80</f>
        <v>520532.02500000002</v>
      </c>
      <c r="Y80" s="7">
        <f>SUM(MB!Y80,SK!Y80,AB!Y80)</f>
        <v>56.4</v>
      </c>
      <c r="Z80" s="7">
        <f>SUM(MB!Z80,SK!Z80,AB!Z80)+EC!P80</f>
        <v>745233.32977551746</v>
      </c>
      <c r="AA80" s="7">
        <f>SUM(MB!AA80,SK!AA80,AB!AA80)+EC!Q80</f>
        <v>4376.3392290249431</v>
      </c>
      <c r="AB80" s="7">
        <f t="shared" si="4"/>
        <v>1994921.9316393374</v>
      </c>
      <c r="AC80" s="7">
        <f t="shared" si="5"/>
        <v>106366.806</v>
      </c>
      <c r="AD80" s="7">
        <f>2205*AB80/area!J30/2.47</f>
        <v>56.209954287536199</v>
      </c>
      <c r="AE80" s="7">
        <f>2205*AC80/area!J30/2.47</f>
        <v>2.9970462543654834</v>
      </c>
    </row>
    <row r="81" spans="1:31" x14ac:dyDescent="0.2">
      <c r="A81" s="7">
        <f t="shared" si="3"/>
        <v>1992</v>
      </c>
      <c r="B81" s="7">
        <f>SUM(MB!B81,SK!B81,AB!B81)+EC!B81</f>
        <v>226706.55000000002</v>
      </c>
      <c r="C81" s="7">
        <f>SUM(MB!C81,SK!C81,AB!C81)+EC!C81</f>
        <v>4872.5</v>
      </c>
      <c r="D81" s="7">
        <f>SUM(MB!D81,SK!D81,AB!D81)+EC!D81</f>
        <v>234.5</v>
      </c>
      <c r="E81" s="7">
        <f>SUM(MB!E81,SK!E81,AB!E81)</f>
        <v>4302.7952000000005</v>
      </c>
      <c r="F81" s="7">
        <f>SUM(MB!F81,SK!F81,AB!F81)+EC!E81</f>
        <v>130957.60593784291</v>
      </c>
      <c r="G81" s="7">
        <f>SUM(MB!G81,SK!G81,AB!G81)</f>
        <v>0</v>
      </c>
      <c r="H81" s="7">
        <f>SUM(MB!H81,SK!H81,AB!H81)</f>
        <v>0</v>
      </c>
      <c r="I81" s="7">
        <f>SUM(MB!I81,SK!I81,AB!I81)</f>
        <v>0</v>
      </c>
      <c r="J81" s="7">
        <f>SUM(MB!J81,SK!J81,AB!J81)+EC!F81</f>
        <v>58745.4</v>
      </c>
      <c r="K81" s="7">
        <f>SUM(MB!K81,SK!K81,AB!K81)+EC!G81</f>
        <v>22020.845000000001</v>
      </c>
      <c r="L81" s="7">
        <f>SUM(MB!L81,SK!L81,AB!L81)</f>
        <v>468.07040000000001</v>
      </c>
      <c r="M81" s="7">
        <f>SUM(MB!M81,SK!M81,AB!M81)+EC!H81</f>
        <v>16238.25</v>
      </c>
      <c r="N81" s="7">
        <f>SUM(MB!N81,SK!N81,AB!N81)</f>
        <v>14406.720000000001</v>
      </c>
      <c r="O81" s="7">
        <f>SUM(MB!O81,SK!O81,AB!O81)+EC!I81</f>
        <v>13001.625</v>
      </c>
      <c r="P81" s="7">
        <f>SUM(MB!P81,SK!P81,AB!P81)</f>
        <v>5562.3423999999995</v>
      </c>
      <c r="Q81" s="7">
        <f>SUM(MB!Q81,SK!Q81,AB!Q81)+EC!J81</f>
        <v>65578.8</v>
      </c>
      <c r="R81" s="7">
        <f>SUM(MB!R81,SK!R81,AB!R81)+EC!K81</f>
        <v>20781.083999999999</v>
      </c>
      <c r="S81" s="7">
        <f>SUM(MB!S81,SK!S81,AB!S81)+EC!L81</f>
        <v>7596.25</v>
      </c>
      <c r="T81" s="7">
        <f>SUM(MB!T81,SK!T81,AB!T81)</f>
        <v>0</v>
      </c>
      <c r="U81" s="7">
        <f>SUM(MB!U81,SK!U81,AB!U81)+EC!M81</f>
        <v>80797.75</v>
      </c>
      <c r="V81" s="7">
        <f>SUM(MB!V81,SK!V81,AB!V81)+EC!N81</f>
        <v>1519.905</v>
      </c>
      <c r="W81" s="7">
        <f>SUM(MB!W81,SK!W81,AB!W81)</f>
        <v>1749.6</v>
      </c>
      <c r="X81" s="7">
        <f>SUM(MB!X81,SK!X81,AB!X81)+EC!O81</f>
        <v>488189.32499999995</v>
      </c>
      <c r="Y81" s="7">
        <f>SUM(MB!Y81,SK!Y81,AB!Y81)</f>
        <v>65.8</v>
      </c>
      <c r="Z81" s="7">
        <f>SUM(MB!Z81,SK!Z81,AB!Z81)+EC!P81</f>
        <v>694553.60576703248</v>
      </c>
      <c r="AA81" s="7">
        <f>SUM(MB!AA81,SK!AA81,AB!AA81)+EC!Q81</f>
        <v>5441.6997732426307</v>
      </c>
      <c r="AB81" s="7">
        <f t="shared" si="4"/>
        <v>1863791.0234781182</v>
      </c>
      <c r="AC81" s="7">
        <f t="shared" si="5"/>
        <v>106451.334</v>
      </c>
      <c r="AD81" s="7">
        <f>2205*AB81/area!J31/2.47</f>
        <v>53.505030119831751</v>
      </c>
      <c r="AE81" s="7">
        <f>2205*AC81/area!J31/2.47</f>
        <v>3.0559659104577399</v>
      </c>
    </row>
    <row r="82" spans="1:31" x14ac:dyDescent="0.2">
      <c r="A82" s="7">
        <f t="shared" si="3"/>
        <v>1993</v>
      </c>
      <c r="B82" s="7">
        <f>SUM(MB!B82,SK!B82,AB!B82)+EC!B82</f>
        <v>267973.65000000002</v>
      </c>
      <c r="C82" s="7">
        <f>SUM(MB!C82,SK!C82,AB!C82)+EC!C82</f>
        <v>7752.5</v>
      </c>
      <c r="D82" s="7">
        <f>SUM(MB!D82,SK!D82,AB!D82)+EC!D82</f>
        <v>212.72499999999999</v>
      </c>
      <c r="E82" s="7">
        <f>SUM(MB!E82,SK!E82,AB!E82)</f>
        <v>4431.0816000000004</v>
      </c>
      <c r="F82" s="7">
        <f>SUM(MB!F82,SK!F82,AB!F82)+EC!E82</f>
        <v>185952.38228094752</v>
      </c>
      <c r="G82" s="7">
        <f>SUM(MB!G82,SK!G82,AB!G82)</f>
        <v>0</v>
      </c>
      <c r="H82" s="7">
        <f>SUM(MB!H82,SK!H82,AB!H82)</f>
        <v>0</v>
      </c>
      <c r="I82" s="7">
        <f>SUM(MB!I82,SK!I82,AB!I82)</f>
        <v>0</v>
      </c>
      <c r="J82" s="7">
        <f>SUM(MB!J82,SK!J82,AB!J82)+EC!F82</f>
        <v>81239.399999999994</v>
      </c>
      <c r="K82" s="7">
        <f>SUM(MB!K82,SK!K82,AB!K82)+EC!G82</f>
        <v>23730.945</v>
      </c>
      <c r="L82" s="7">
        <f>SUM(MB!L82,SK!L82,AB!L82)</f>
        <v>217.31839999999997</v>
      </c>
      <c r="M82" s="7">
        <f>SUM(MB!M82,SK!M82,AB!M82)+EC!H82</f>
        <v>29324.25</v>
      </c>
      <c r="N82" s="7">
        <f>SUM(MB!N82,SK!N82,AB!N82)</f>
        <v>14394.335999999999</v>
      </c>
      <c r="O82" s="7">
        <f>SUM(MB!O82,SK!O82,AB!O82)+EC!I82</f>
        <v>15791.625</v>
      </c>
      <c r="P82" s="7">
        <f>SUM(MB!P82,SK!P82,AB!P82)</f>
        <v>9009.0751999999993</v>
      </c>
      <c r="Q82" s="7">
        <f>SUM(MB!Q82,SK!Q82,AB!Q82)+EC!J82</f>
        <v>82282.799999999988</v>
      </c>
      <c r="R82" s="7">
        <f>SUM(MB!R82,SK!R82,AB!R82)+EC!K82</f>
        <v>39061.995999999999</v>
      </c>
      <c r="S82" s="7">
        <f>SUM(MB!S82,SK!S82,AB!S82)+EC!L82</f>
        <v>8533.75</v>
      </c>
      <c r="T82" s="7">
        <f>SUM(MB!T82,SK!T82,AB!T82)</f>
        <v>12.944000000000001</v>
      </c>
      <c r="U82" s="7">
        <f>SUM(MB!U82,SK!U82,AB!U82)+EC!M82</f>
        <v>107395.75</v>
      </c>
      <c r="V82" s="7">
        <f>SUM(MB!V82,SK!V82,AB!V82)+EC!N82</f>
        <v>1533.585</v>
      </c>
      <c r="W82" s="7">
        <f>SUM(MB!W82,SK!W82,AB!W82)</f>
        <v>2119.5</v>
      </c>
      <c r="X82" s="7">
        <f>SUM(MB!X82,SK!X82,AB!X82)+EC!O82</f>
        <v>525332.92500000005</v>
      </c>
      <c r="Y82" s="7">
        <f>SUM(MB!Y82,SK!Y82,AB!Y82)</f>
        <v>730.84999999999991</v>
      </c>
      <c r="Z82" s="7">
        <f>SUM(MB!Z82,SK!Z82,AB!Z82)+EC!P82</f>
        <v>634035.45903678332</v>
      </c>
      <c r="AA82" s="7">
        <f>SUM(MB!AA82,SK!AA82,AB!AA82)+EC!Q82</f>
        <v>5005.3097505668939</v>
      </c>
      <c r="AB82" s="7">
        <f t="shared" si="4"/>
        <v>2046074.1572682976</v>
      </c>
      <c r="AC82" s="7">
        <f t="shared" si="5"/>
        <v>154210.24599999998</v>
      </c>
      <c r="AD82" s="7">
        <f>2205*AB82/area!J32/2.47</f>
        <v>56.55839425093744</v>
      </c>
      <c r="AE82" s="7">
        <f>2205*AC82/area!J32/2.47</f>
        <v>4.2627408492596315</v>
      </c>
    </row>
    <row r="83" spans="1:31" x14ac:dyDescent="0.2">
      <c r="A83" s="7">
        <f t="shared" si="3"/>
        <v>1994</v>
      </c>
      <c r="B83" s="7">
        <f>SUM(MB!B83,SK!B83,AB!B83)+EC!B83</f>
        <v>241973.55</v>
      </c>
      <c r="C83" s="7">
        <f>SUM(MB!C83,SK!C83,AB!C83)+EC!C83</f>
        <v>9747.5</v>
      </c>
      <c r="D83" s="7">
        <f>SUM(MB!D83,SK!D83,AB!D83)+EC!D83</f>
        <v>245.55499999999998</v>
      </c>
      <c r="E83" s="7">
        <f>SUM(MB!E83,SK!E83,AB!E83)</f>
        <v>8335.1488000000008</v>
      </c>
      <c r="F83" s="7">
        <f>SUM(MB!F83,SK!F83,AB!F83)+EC!E83</f>
        <v>244633.39877898811</v>
      </c>
      <c r="G83" s="7">
        <f>SUM(MB!G83,SK!G83,AB!G83)</f>
        <v>0</v>
      </c>
      <c r="H83" s="7">
        <f>SUM(MB!H83,SK!H83,AB!H83)</f>
        <v>0</v>
      </c>
      <c r="I83" s="7">
        <f>SUM(MB!I83,SK!I83,AB!I83)</f>
        <v>0</v>
      </c>
      <c r="J83" s="7">
        <f>SUM(MB!J83,SK!J83,AB!J83)+EC!F83</f>
        <v>86437.8</v>
      </c>
      <c r="K83" s="7">
        <f>SUM(MB!K83,SK!K83,AB!K83)+EC!G83</f>
        <v>21702.345000000001</v>
      </c>
      <c r="L83" s="7">
        <f>SUM(MB!L83,SK!L83,AB!L83)</f>
        <v>284.18560000000002</v>
      </c>
      <c r="M83" s="7">
        <f>SUM(MB!M83,SK!M83,AB!M83)+EC!H83</f>
        <v>44637.75</v>
      </c>
      <c r="N83" s="7">
        <f>SUM(MB!N83,SK!N83,AB!N83)</f>
        <v>18592.511999999999</v>
      </c>
      <c r="O83" s="7">
        <f>SUM(MB!O83,SK!O83,AB!O83)+EC!I83</f>
        <v>14043.375</v>
      </c>
      <c r="P83" s="7">
        <f>SUM(MB!P83,SK!P83,AB!P83)</f>
        <v>13323.750399999999</v>
      </c>
      <c r="Q83" s="7">
        <f>SUM(MB!Q83,SK!Q83,AB!Q83)+EC!J83</f>
        <v>85107.6</v>
      </c>
      <c r="R83" s="7">
        <f>SUM(MB!R83,SK!R83,AB!R83)+EC!K83</f>
        <v>57555.020000000004</v>
      </c>
      <c r="S83" s="7">
        <f>SUM(MB!S83,SK!S83,AB!S83)+EC!L83</f>
        <v>10503.75</v>
      </c>
      <c r="T83" s="7">
        <f>SUM(MB!T83,SK!T83,AB!T83)</f>
        <v>28.476800000000004</v>
      </c>
      <c r="U83" s="7">
        <f>SUM(MB!U83,SK!U83,AB!U83)+EC!M83</f>
        <v>124610.75</v>
      </c>
      <c r="V83" s="7">
        <f>SUM(MB!V83,SK!V83,AB!V83)+EC!N83</f>
        <v>2214.5450000000001</v>
      </c>
      <c r="W83" s="7">
        <f>SUM(MB!W83,SK!W83,AB!W83)</f>
        <v>3159</v>
      </c>
      <c r="X83" s="7">
        <f>SUM(MB!X83,SK!X83,AB!X83)+EC!O83</f>
        <v>555825.07499999995</v>
      </c>
      <c r="Y83" s="7">
        <f>SUM(MB!Y83,SK!Y83,AB!Y83)</f>
        <v>956.45</v>
      </c>
      <c r="Z83" s="7">
        <f>SUM(MB!Z83,SK!Z83,AB!Z83)+EC!P83</f>
        <v>530544.40905500494</v>
      </c>
      <c r="AA83" s="7">
        <f>SUM(MB!AA83,SK!AA83,AB!AA83)+EC!Q83</f>
        <v>6046.4344671201816</v>
      </c>
      <c r="AB83" s="7">
        <f t="shared" si="4"/>
        <v>2080508.3809011132</v>
      </c>
      <c r="AC83" s="7">
        <f t="shared" si="5"/>
        <v>191913.27000000002</v>
      </c>
      <c r="AD83" s="7">
        <f>2205*AB83/area!J33/2.47</f>
        <v>55.605334325382998</v>
      </c>
      <c r="AE83" s="7">
        <f>2205*AC83/area!J33/2.47</f>
        <v>5.1292278549752739</v>
      </c>
    </row>
    <row r="84" spans="1:31" x14ac:dyDescent="0.2">
      <c r="A84" s="7">
        <f t="shared" si="3"/>
        <v>1995</v>
      </c>
      <c r="B84" s="7">
        <f>SUM(MB!B84,SK!B84,AB!B84)+EC!B84</f>
        <v>269023.65000000002</v>
      </c>
      <c r="C84" s="7">
        <f>SUM(MB!C84,SK!C84,AB!C84)+EC!C84</f>
        <v>11367.5</v>
      </c>
      <c r="D84" s="7">
        <f>SUM(MB!D84,SK!D84,AB!D84)+EC!D84</f>
        <v>304.51499999999999</v>
      </c>
      <c r="E84" s="7">
        <f>SUM(MB!E84,SK!E84,AB!E84)</f>
        <v>5360.2912000000015</v>
      </c>
      <c r="F84" s="7">
        <f>SUM(MB!F84,SK!F84,AB!F84)+EC!E84</f>
        <v>217665.38051612899</v>
      </c>
      <c r="G84" s="7">
        <f>SUM(MB!G84,SK!G84,AB!G84)</f>
        <v>0</v>
      </c>
      <c r="H84" s="7">
        <f>SUM(MB!H84,SK!H84,AB!H84)</f>
        <v>0</v>
      </c>
      <c r="I84" s="7">
        <f>SUM(MB!I84,SK!I84,AB!I84)</f>
        <v>0</v>
      </c>
      <c r="J84" s="7">
        <f>SUM(MB!J84,SK!J84,AB!J84)+EC!F84</f>
        <v>87503.4</v>
      </c>
      <c r="K84" s="7">
        <f>SUM(MB!K84,SK!K84,AB!K84)+EC!G84</f>
        <v>22023.785</v>
      </c>
      <c r="L84" s="7">
        <f>SUM(MB!L84,SK!L84,AB!L84)</f>
        <v>242.39359999999999</v>
      </c>
      <c r="M84" s="7">
        <f>SUM(MB!M84,SK!M84,AB!M84)+EC!H84</f>
        <v>50811.75</v>
      </c>
      <c r="N84" s="7">
        <f>SUM(MB!N84,SK!N84,AB!N84)</f>
        <v>17828.832000000002</v>
      </c>
      <c r="O84" s="7">
        <f>SUM(MB!O84,SK!O84,AB!O84)+EC!I84</f>
        <v>14637.375</v>
      </c>
      <c r="P84" s="7">
        <f>SUM(MB!P84,SK!P84,AB!P84)</f>
        <v>10194.150399999999</v>
      </c>
      <c r="Q84" s="7">
        <f>SUM(MB!Q84,SK!Q84,AB!Q84)+EC!J84</f>
        <v>67112.399999999994</v>
      </c>
      <c r="R84" s="7">
        <f>SUM(MB!R84,SK!R84,AB!R84)+EC!K84</f>
        <v>57024.74</v>
      </c>
      <c r="S84" s="7">
        <f>SUM(MB!S84,SK!S84,AB!S84)+EC!L84</f>
        <v>8276.25</v>
      </c>
      <c r="T84" s="7">
        <f>SUM(MB!T84,SK!T84,AB!T84)</f>
        <v>51.776000000000003</v>
      </c>
      <c r="U84" s="7">
        <f>SUM(MB!U84,SK!U84,AB!U84)+EC!M84</f>
        <v>127349.75</v>
      </c>
      <c r="V84" s="7">
        <f>SUM(MB!V84,SK!V84,AB!V84)+EC!N84</f>
        <v>2107.4905555555556</v>
      </c>
      <c r="W84" s="7">
        <f>SUM(MB!W84,SK!W84,AB!W84)</f>
        <v>1787.3999999999999</v>
      </c>
      <c r="X84" s="7">
        <f>SUM(MB!X84,SK!X84,AB!X84)+EC!O84</f>
        <v>472862.32499999995</v>
      </c>
      <c r="Y84" s="7">
        <f>SUM(MB!Y84,SK!Y84,AB!Y84)</f>
        <v>937.65000000000009</v>
      </c>
      <c r="Z84" s="7">
        <f>SUM(MB!Z84,SK!Z84,AB!Z84)+EC!P84</f>
        <v>575424.17162694409</v>
      </c>
      <c r="AA84" s="7">
        <f>SUM(MB!AA84,SK!AA84,AB!AA84)+EC!Q84</f>
        <v>5885.4911564625854</v>
      </c>
      <c r="AB84" s="7">
        <f t="shared" si="4"/>
        <v>2025782.4670550912</v>
      </c>
      <c r="AC84" s="7">
        <f t="shared" si="5"/>
        <v>195741.99</v>
      </c>
      <c r="AD84" s="7">
        <f>2205*AB84/area!J34/2.47</f>
        <v>54.432115785564669</v>
      </c>
      <c r="AE84" s="7">
        <f>2205*AC84/area!J34/2.47</f>
        <v>5.2595235851091449</v>
      </c>
    </row>
    <row r="85" spans="1:31" x14ac:dyDescent="0.2">
      <c r="A85" s="7">
        <f t="shared" si="3"/>
        <v>1996</v>
      </c>
      <c r="B85" s="7">
        <f>SUM(MB!B85,SK!B85,AB!B85)+EC!B85</f>
        <v>321616.05000000005</v>
      </c>
      <c r="C85" s="7">
        <f>SUM(MB!C85,SK!C85,AB!C85)+EC!C85</f>
        <v>7862.5</v>
      </c>
      <c r="D85" s="7">
        <f>SUM(MB!D85,SK!D85,AB!D85)+EC!D85</f>
        <v>311.21500000000003</v>
      </c>
      <c r="E85" s="7">
        <f>SUM(MB!E85,SK!E85,AB!E85)</f>
        <v>9867.6512000000021</v>
      </c>
      <c r="F85" s="7">
        <f>SUM(MB!F85,SK!F85,AB!F85)+EC!E85</f>
        <v>169670.99736231862</v>
      </c>
      <c r="G85" s="7">
        <f>SUM(MB!G85,SK!G85,AB!G85)</f>
        <v>0</v>
      </c>
      <c r="H85" s="7">
        <f>SUM(MB!H85,SK!H85,AB!H85)</f>
        <v>0</v>
      </c>
      <c r="I85" s="7">
        <f>SUM(MB!I85,SK!I85,AB!I85)</f>
        <v>0</v>
      </c>
      <c r="J85" s="7">
        <f>SUM(MB!J85,SK!J85,AB!J85)+EC!F85</f>
        <v>90636.599999999991</v>
      </c>
      <c r="K85" s="7">
        <f>SUM(MB!K85,SK!K85,AB!K85)+EC!G85</f>
        <v>23614.325000000001</v>
      </c>
      <c r="L85" s="7">
        <f>SUM(MB!L85,SK!L85,AB!L85)</f>
        <v>230.69184000000001</v>
      </c>
      <c r="M85" s="7">
        <f>SUM(MB!M85,SK!M85,AB!M85)+EC!H85</f>
        <v>39386.25</v>
      </c>
      <c r="N85" s="7">
        <f>SUM(MB!N85,SK!N85,AB!N85)</f>
        <v>16615.2</v>
      </c>
      <c r="O85" s="7">
        <f>SUM(MB!O85,SK!O85,AB!O85)+EC!I85</f>
        <v>12913.875</v>
      </c>
      <c r="P85" s="7">
        <f>SUM(MB!P85,SK!P85,AB!P85)</f>
        <v>9630.8223999999973</v>
      </c>
      <c r="Q85" s="7">
        <f>SUM(MB!Q85,SK!Q85,AB!Q85)+EC!J85</f>
        <v>103328.40000000001</v>
      </c>
      <c r="R85" s="7">
        <f>SUM(MB!R85,SK!R85,AB!R85)+EC!K85</f>
        <v>46866.932000000001</v>
      </c>
      <c r="S85" s="7">
        <f>SUM(MB!S85,SK!S85,AB!S85)+EC!L85</f>
        <v>8298.75</v>
      </c>
      <c r="T85" s="7">
        <f>SUM(MB!T85,SK!T85,AB!T85)</f>
        <v>18.121600000000001</v>
      </c>
      <c r="U85" s="7">
        <f>SUM(MB!U85,SK!U85,AB!U85)+EC!M85</f>
        <v>120414.25</v>
      </c>
      <c r="V85" s="7">
        <f>SUM(MB!V85,SK!V85,AB!V85)+EC!N85</f>
        <v>2136.6661111111111</v>
      </c>
      <c r="W85" s="7">
        <f>SUM(MB!W85,SK!W85,AB!W85)</f>
        <v>1482.3</v>
      </c>
      <c r="X85" s="7">
        <f>SUM(MB!X85,SK!X85,AB!X85)+EC!O85</f>
        <v>481344.82499999995</v>
      </c>
      <c r="Y85" s="7">
        <f>SUM(MB!Y85,SK!Y85,AB!Y85)</f>
        <v>827.2</v>
      </c>
      <c r="Z85" s="7">
        <f>SUM(MB!Z85,SK!Z85,AB!Z85)+EC!P85</f>
        <v>688981.9968041</v>
      </c>
      <c r="AA85" s="7">
        <f>SUM(MB!AA85,SK!AA85,AB!AA85)+EC!Q85</f>
        <v>6497.4820861678018</v>
      </c>
      <c r="AB85" s="7">
        <f t="shared" si="4"/>
        <v>2162553.1014036974</v>
      </c>
      <c r="AC85" s="7">
        <f t="shared" si="5"/>
        <v>175143.682</v>
      </c>
      <c r="AD85" s="7">
        <f>2205*AB85/area!J35/2.47</f>
        <v>58.636035106062444</v>
      </c>
      <c r="AE85" s="7">
        <f>2205*AC85/area!J35/2.47</f>
        <v>4.7488919831337455</v>
      </c>
    </row>
    <row r="86" spans="1:31" x14ac:dyDescent="0.2">
      <c r="A86" s="7">
        <f t="shared" si="3"/>
        <v>1997</v>
      </c>
      <c r="B86" s="7">
        <f>SUM(MB!B86,SK!B86,AB!B86)+EC!B86</f>
        <v>278620.65000000002</v>
      </c>
      <c r="C86" s="7">
        <f>SUM(MB!C86,SK!C86,AB!C86)+EC!C86</f>
        <v>9612.5</v>
      </c>
      <c r="D86" s="7">
        <f>SUM(MB!D86,SK!D86,AB!D86)+EC!D86</f>
        <v>266.32499999999999</v>
      </c>
      <c r="E86" s="7">
        <f>SUM(MB!E86,SK!E86,AB!E86)</f>
        <v>3987.2800000000007</v>
      </c>
      <c r="F86" s="7">
        <f>SUM(MB!F86,SK!F86,AB!F86)+EC!E86</f>
        <v>216242.59847876261</v>
      </c>
      <c r="G86" s="7">
        <f>SUM(MB!G86,SK!G86,AB!G86)</f>
        <v>0</v>
      </c>
      <c r="H86" s="7">
        <f>SUM(MB!H86,SK!H86,AB!H86)</f>
        <v>447.76000000000005</v>
      </c>
      <c r="I86" s="7">
        <f>SUM(MB!I86,SK!I86,AB!I86)</f>
        <v>0</v>
      </c>
      <c r="J86" s="7">
        <f>SUM(MB!J86,SK!J86,AB!J86)+EC!F86</f>
        <v>86316.599999999991</v>
      </c>
      <c r="K86" s="7">
        <f>SUM(MB!K86,SK!K86,AB!K86)+EC!G86</f>
        <v>24411.555</v>
      </c>
      <c r="L86" s="7">
        <f>SUM(MB!L86,SK!L86,AB!L86)</f>
        <v>179.7056</v>
      </c>
      <c r="M86" s="7">
        <f>SUM(MB!M86,SK!M86,AB!M86)+EC!H86</f>
        <v>41384.25</v>
      </c>
      <c r="N86" s="7">
        <f>SUM(MB!N86,SK!N86,AB!N86)</f>
        <v>15636.864</v>
      </c>
      <c r="O86" s="7">
        <f>SUM(MB!O86,SK!O86,AB!O86)+EC!I86</f>
        <v>13870.125</v>
      </c>
      <c r="P86" s="7">
        <f>SUM(MB!P86,SK!P86,AB!P86)</f>
        <v>10156.5952</v>
      </c>
      <c r="Q86" s="7">
        <f>SUM(MB!Q86,SK!Q86,AB!Q86)+EC!J86</f>
        <v>82506</v>
      </c>
      <c r="R86" s="7">
        <f>SUM(MB!R86,SK!R86,AB!R86)+EC!K86</f>
        <v>70014.635999999999</v>
      </c>
      <c r="S86" s="7">
        <f>SUM(MB!S86,SK!S86,AB!S86)+EC!L86</f>
        <v>8536.25</v>
      </c>
      <c r="T86" s="7">
        <f>SUM(MB!T86,SK!T86,AB!T86)</f>
        <v>0</v>
      </c>
      <c r="U86" s="7">
        <f>SUM(MB!U86,SK!U86,AB!U86)+EC!M86</f>
        <v>151593.75</v>
      </c>
      <c r="V86" s="7">
        <f>SUM(MB!V86,SK!V86,AB!V86)+EC!N86</f>
        <v>1393.4916666666666</v>
      </c>
      <c r="W86" s="7">
        <f>SUM(MB!W86,SK!W86,AB!W86)</f>
        <v>1757.7000000000003</v>
      </c>
      <c r="X86" s="7">
        <f>SUM(MB!X86,SK!X86,AB!X86)+EC!O86</f>
        <v>356769.07500000001</v>
      </c>
      <c r="Y86" s="7">
        <f>SUM(MB!Y86,SK!Y86,AB!Y86)</f>
        <v>728.5</v>
      </c>
      <c r="Z86" s="7">
        <f>SUM(MB!Z86,SK!Z86,AB!Z86)+EC!P86</f>
        <v>566468.89679704525</v>
      </c>
      <c r="AA86" s="7">
        <f>SUM(MB!AA86,SK!AA86,AB!AA86)+EC!Q86</f>
        <v>6631.867573696145</v>
      </c>
      <c r="AB86" s="7">
        <f t="shared" si="4"/>
        <v>1947532.9753161706</v>
      </c>
      <c r="AC86" s="7">
        <f t="shared" si="5"/>
        <v>231220.886</v>
      </c>
      <c r="AD86" s="7">
        <f>2205*AB86/area!J36/2.47</f>
        <v>51.546076945033775</v>
      </c>
      <c r="AE86" s="7">
        <f>2205*AC86/area!J36/2.47</f>
        <v>6.1198088721039392</v>
      </c>
    </row>
    <row r="87" spans="1:31" x14ac:dyDescent="0.2">
      <c r="A87" s="7">
        <f t="shared" si="3"/>
        <v>1998</v>
      </c>
      <c r="B87" s="7">
        <f>SUM(MB!B87,SK!B87,AB!B87)+EC!B87</f>
        <v>261087.75</v>
      </c>
      <c r="C87" s="7">
        <f>SUM(MB!C87,SK!C87,AB!C87)+EC!C87</f>
        <v>10467.5</v>
      </c>
      <c r="D87" s="7">
        <f>SUM(MB!D87,SK!D87,AB!D87)+EC!D87</f>
        <v>261.63499999999999</v>
      </c>
      <c r="E87" s="7">
        <f>SUM(MB!E87,SK!E87,AB!E87)</f>
        <v>8158.3216000000011</v>
      </c>
      <c r="F87" s="7">
        <f>SUM(MB!F87,SK!F87,AB!F87)+EC!E87</f>
        <v>255693.61965742847</v>
      </c>
      <c r="G87" s="7">
        <f>SUM(MB!G87,SK!G87,AB!G87)</f>
        <v>0</v>
      </c>
      <c r="H87" s="7">
        <f>SUM(MB!H87,SK!H87,AB!H87)</f>
        <v>1571.7920000000001</v>
      </c>
      <c r="I87" s="7">
        <f>SUM(MB!I87,SK!I87,AB!I87)</f>
        <v>0</v>
      </c>
      <c r="J87" s="7">
        <f>SUM(MB!J87,SK!J87,AB!J87)+EC!F87</f>
        <v>107539.8</v>
      </c>
      <c r="K87" s="7">
        <f>SUM(MB!K87,SK!K87,AB!K87)+EC!G87</f>
        <v>28461.404999999999</v>
      </c>
      <c r="L87" s="7">
        <f>SUM(MB!L87,SK!L87,AB!L87)</f>
        <v>572.55040000000008</v>
      </c>
      <c r="M87" s="7">
        <f>SUM(MB!M87,SK!M87,AB!M87)+EC!H87</f>
        <v>49731.75</v>
      </c>
      <c r="N87" s="7">
        <f>SUM(MB!N87,SK!N87,AB!N87)</f>
        <v>19806.144</v>
      </c>
      <c r="O87" s="7">
        <f>SUM(MB!O87,SK!O87,AB!O87)+EC!I87</f>
        <v>12052.125</v>
      </c>
      <c r="P87" s="7">
        <f>SUM(MB!P87,SK!P87,AB!P87)</f>
        <v>9956.3007999999991</v>
      </c>
      <c r="Q87" s="7">
        <f>SUM(MB!Q87,SK!Q87,AB!Q87)+EC!J87</f>
        <v>92994</v>
      </c>
      <c r="R87" s="7">
        <f>SUM(MB!R87,SK!R87,AB!R87)+EC!K87</f>
        <v>92384.59599999999</v>
      </c>
      <c r="S87" s="7">
        <f>SUM(MB!S87,SK!S87,AB!S87)+EC!L87</f>
        <v>10708.75</v>
      </c>
      <c r="T87" s="7">
        <f>SUM(MB!T87,SK!T87,AB!T87)</f>
        <v>36.243200000000002</v>
      </c>
      <c r="U87" s="7">
        <f>SUM(MB!U87,SK!U87,AB!U87)+EC!M87</f>
        <v>151511.25</v>
      </c>
      <c r="V87" s="7">
        <f>SUM(MB!V87,SK!V87,AB!V87)+EC!N87</f>
        <v>1874.2972222222222</v>
      </c>
      <c r="W87" s="7">
        <f>SUM(MB!W87,SK!W87,AB!W87)</f>
        <v>3018.6</v>
      </c>
      <c r="X87" s="7">
        <f>SUM(MB!X87,SK!X87,AB!X87)+EC!O87</f>
        <v>385498.42499999999</v>
      </c>
      <c r="Y87" s="7">
        <f>SUM(MB!Y87,SK!Y87,AB!Y87)</f>
        <v>2004.55</v>
      </c>
      <c r="Z87" s="7">
        <f>SUM(MB!Z87,SK!Z87,AB!Z87)+EC!P87</f>
        <v>556061.47884289781</v>
      </c>
      <c r="AA87" s="7">
        <f>SUM(MB!AA87,SK!AA87,AB!AA87)+EC!Q87</f>
        <v>7082.0444444444447</v>
      </c>
      <c r="AB87" s="7">
        <f t="shared" si="4"/>
        <v>2068534.9281669932</v>
      </c>
      <c r="AC87" s="7">
        <f t="shared" si="5"/>
        <v>254363.34599999999</v>
      </c>
      <c r="AD87" s="7">
        <f>2205*AB87/area!J37/2.47</f>
        <v>54.936502441497915</v>
      </c>
      <c r="AE87" s="7">
        <f>2205*AC87/area!J37/2.47</f>
        <v>6.7554250055324507</v>
      </c>
    </row>
    <row r="88" spans="1:31" x14ac:dyDescent="0.2">
      <c r="A88" s="7">
        <f t="shared" si="3"/>
        <v>1999</v>
      </c>
      <c r="B88" s="7">
        <f>SUM(MB!B88,SK!B88,AB!B88)+EC!B88</f>
        <v>272536.95</v>
      </c>
      <c r="C88" s="7">
        <f>SUM(MB!C88,SK!C88,AB!C88)+EC!C88</f>
        <v>15437.5</v>
      </c>
      <c r="D88" s="7">
        <f>SUM(MB!D88,SK!D88,AB!D88)+EC!D88</f>
        <v>246.22499999999999</v>
      </c>
      <c r="E88" s="7">
        <f>SUM(MB!E88,SK!E88,AB!E88)</f>
        <v>5755.5520000000015</v>
      </c>
      <c r="F88" s="7">
        <f>SUM(MB!F88,SK!F88,AB!F88)+EC!E88</f>
        <v>291150.81350398978</v>
      </c>
      <c r="G88" s="7">
        <f>SUM(MB!G88,SK!G88,AB!G88)</f>
        <v>0</v>
      </c>
      <c r="H88" s="7">
        <f>SUM(MB!H88,SK!H88,AB!H88)</f>
        <v>5780.7360000000008</v>
      </c>
      <c r="I88" s="7">
        <f>SUM(MB!I88,SK!I88,AB!I88)</f>
        <v>0</v>
      </c>
      <c r="J88" s="7">
        <f>SUM(MB!J88,SK!J88,AB!J88)+EC!F88</f>
        <v>110112.59999999999</v>
      </c>
      <c r="K88" s="7">
        <f>SUM(MB!K88,SK!K88,AB!K88)+EC!G88</f>
        <v>29914.745000000003</v>
      </c>
      <c r="L88" s="7">
        <f>SUM(MB!L88,SK!L88,AB!L88)</f>
        <v>271.64800000000002</v>
      </c>
      <c r="M88" s="7">
        <f>SUM(MB!M88,SK!M88,AB!M88)+EC!H88</f>
        <v>47099.25</v>
      </c>
      <c r="N88" s="7">
        <f>SUM(MB!N88,SK!N88,AB!N88)</f>
        <v>29878.464</v>
      </c>
      <c r="O88" s="7">
        <f>SUM(MB!O88,SK!O88,AB!O88)+EC!I88</f>
        <v>10443.375</v>
      </c>
      <c r="P88" s="7">
        <f>SUM(MB!P88,SK!P88,AB!P88)</f>
        <v>12785.459199999998</v>
      </c>
      <c r="Q88" s="7">
        <f>SUM(MB!Q88,SK!Q88,AB!Q88)+EC!J88</f>
        <v>85496.4</v>
      </c>
      <c r="R88" s="7">
        <f>SUM(MB!R88,SK!R88,AB!R88)+EC!K88</f>
        <v>89183.275999999998</v>
      </c>
      <c r="S88" s="7">
        <f>SUM(MB!S88,SK!S88,AB!S88)+EC!L88</f>
        <v>10196.25</v>
      </c>
      <c r="T88" s="7">
        <f>SUM(MB!T88,SK!T88,AB!T88)</f>
        <v>98.374400000000009</v>
      </c>
      <c r="U88" s="7">
        <f>SUM(MB!U88,SK!U88,AB!U88)+EC!M88</f>
        <v>153986.25</v>
      </c>
      <c r="V88" s="7">
        <f>SUM(MB!V88,SK!V88,AB!V88)+EC!N88</f>
        <v>1631.012777777778</v>
      </c>
      <c r="W88" s="7">
        <f>SUM(MB!W88,SK!W88,AB!W88)</f>
        <v>3291.3</v>
      </c>
      <c r="X88" s="7">
        <f>SUM(MB!X88,SK!X88,AB!X88)+EC!O88</f>
        <v>444230.47500000003</v>
      </c>
      <c r="Y88" s="7">
        <f>SUM(MB!Y88,SK!Y88,AB!Y88)</f>
        <v>2965.7</v>
      </c>
      <c r="Z88" s="7">
        <f>SUM(MB!Z88,SK!Z88,AB!Z88)+EC!P88</f>
        <v>615587.09950393625</v>
      </c>
      <c r="AA88" s="7">
        <f>SUM(MB!AA88,SK!AA88,AB!AA88)+EC!Q88</f>
        <v>7122.0988662131513</v>
      </c>
      <c r="AB88" s="7">
        <f t="shared" si="4"/>
        <v>2245201.5542519172</v>
      </c>
      <c r="AC88" s="7">
        <f t="shared" si="5"/>
        <v>258607.02600000001</v>
      </c>
      <c r="AD88" s="7">
        <f>2205*AB88/area!J38/2.47</f>
        <v>60.414338359822985</v>
      </c>
      <c r="AE88" s="7">
        <f>2205*AC88/area!J38/2.47</f>
        <v>6.958650256322839</v>
      </c>
    </row>
    <row r="89" spans="1:31" x14ac:dyDescent="0.2">
      <c r="A89" s="7">
        <f t="shared" si="3"/>
        <v>2000</v>
      </c>
      <c r="B89" s="7">
        <f>SUM(MB!B89,SK!B89,AB!B89)+EC!B89</f>
        <v>272280.75</v>
      </c>
      <c r="C89" s="7">
        <f>SUM(MB!C89,SK!C89,AB!C89)+EC!C89</f>
        <v>14282.5</v>
      </c>
      <c r="D89" s="7">
        <f>SUM(MB!D89,SK!D89,AB!D89)+EC!D89</f>
        <v>253.595</v>
      </c>
      <c r="E89" s="7">
        <f>SUM(MB!E89,SK!E89,AB!E89)</f>
        <v>5921.9776000000002</v>
      </c>
      <c r="F89" s="7">
        <f>SUM(MB!F89,SK!F89,AB!F89)+EC!E89</f>
        <v>240130.38340050096</v>
      </c>
      <c r="G89" s="7">
        <f>SUM(MB!G89,SK!G89,AB!G89)</f>
        <v>0</v>
      </c>
      <c r="H89" s="7">
        <f>SUM(MB!H89,SK!H89,AB!H89)</f>
        <v>11966.000000000002</v>
      </c>
      <c r="I89" s="7">
        <f>SUM(MB!I89,SK!I89,AB!I89)</f>
        <v>0</v>
      </c>
      <c r="J89" s="7">
        <f>SUM(MB!J89,SK!J89,AB!J89)+EC!F89</f>
        <v>83599.8</v>
      </c>
      <c r="K89" s="7">
        <f>SUM(MB!K89,SK!K89,AB!K89)+EC!G89</f>
        <v>26594.504999999997</v>
      </c>
      <c r="L89" s="7">
        <f>SUM(MB!L89,SK!L89,AB!L89)</f>
        <v>643.59680000000003</v>
      </c>
      <c r="M89" s="7">
        <f>SUM(MB!M89,SK!M89,AB!M89)+EC!H89</f>
        <v>32294.25</v>
      </c>
      <c r="N89" s="7">
        <f>SUM(MB!N89,SK!N89,AB!N89)</f>
        <v>37734.047999999995</v>
      </c>
      <c r="O89" s="7">
        <f>SUM(MB!O89,SK!O89,AB!O89)+EC!I89</f>
        <v>9842.625</v>
      </c>
      <c r="P89" s="7">
        <f>SUM(MB!P89,SK!P89,AB!P89)</f>
        <v>8437.4015999999992</v>
      </c>
      <c r="Q89" s="7">
        <f>SUM(MB!Q89,SK!Q89,AB!Q89)+EC!J89</f>
        <v>80038.8</v>
      </c>
      <c r="R89" s="7">
        <f>SUM(MB!R89,SK!R89,AB!R89)+EC!K89</f>
        <v>113034.092</v>
      </c>
      <c r="S89" s="7">
        <f>SUM(MB!S89,SK!S89,AB!S89)+EC!L89</f>
        <v>7113.75</v>
      </c>
      <c r="T89" s="7">
        <f>SUM(MB!T89,SK!T89,AB!T89)</f>
        <v>173.44959999999998</v>
      </c>
      <c r="U89" s="7">
        <f>SUM(MB!U89,SK!U89,AB!U89)+EC!M89</f>
        <v>149740.25</v>
      </c>
      <c r="V89" s="7">
        <f>SUM(MB!V89,SK!V89,AB!V89)+EC!N89</f>
        <v>1792.8083333333334</v>
      </c>
      <c r="W89" s="7">
        <f>SUM(MB!W89,SK!W89,AB!W89)</f>
        <v>3221.1</v>
      </c>
      <c r="X89" s="7">
        <f>SUM(MB!X89,SK!X89,AB!X89)+EC!O89</f>
        <v>421602.67499999999</v>
      </c>
      <c r="Y89" s="7">
        <f>SUM(MB!Y89,SK!Y89,AB!Y89)</f>
        <v>2107.9499999999998</v>
      </c>
      <c r="Z89" s="7">
        <f>SUM(MB!Z89,SK!Z89,AB!Z89)+EC!P89</f>
        <v>608702.46435632405</v>
      </c>
      <c r="AA89" s="7">
        <f>SUM(MB!AA89,SK!AA89,AB!AA89)+EC!Q89</f>
        <v>7916.0761904761903</v>
      </c>
      <c r="AB89" s="7">
        <f t="shared" si="4"/>
        <v>2139424.8478806349</v>
      </c>
      <c r="AC89" s="7">
        <f t="shared" si="5"/>
        <v>277056.842</v>
      </c>
      <c r="AD89" s="7">
        <f>2205*AB89/area!J39/2.47</f>
        <v>55.879460921618438</v>
      </c>
      <c r="AE89" s="7">
        <f>2205*AC89/area!J39/2.47</f>
        <v>7.236424776005868</v>
      </c>
    </row>
    <row r="90" spans="1:31" x14ac:dyDescent="0.2">
      <c r="A90" s="7">
        <f t="shared" si="3"/>
        <v>2001</v>
      </c>
      <c r="B90" s="7">
        <f>SUM(MB!B90,SK!B90,AB!B90)+EC!B90</f>
        <v>222712.35</v>
      </c>
      <c r="C90" s="7">
        <f>SUM(MB!C90,SK!C90,AB!C90)+EC!C90</f>
        <v>15672.5</v>
      </c>
      <c r="D90" s="7">
        <f>SUM(MB!D90,SK!D90,AB!D90)+EC!D90</f>
        <v>271.685</v>
      </c>
      <c r="E90" s="7">
        <f>SUM(MB!E90,SK!E90,AB!E90)</f>
        <v>3949.1408000000006</v>
      </c>
      <c r="F90" s="7">
        <f>SUM(MB!F90,SK!F90,AB!F90)+EC!E90</f>
        <v>169073.82429564736</v>
      </c>
      <c r="G90" s="7">
        <f>SUM(MB!G90,SK!G90,AB!G90)</f>
        <v>63.263999999999996</v>
      </c>
      <c r="H90" s="7">
        <f>SUM(MB!H90,SK!H90,AB!H90)</f>
        <v>14050.400000000001</v>
      </c>
      <c r="I90" s="7">
        <f>SUM(MB!I90,SK!I90,AB!I90)</f>
        <v>0</v>
      </c>
      <c r="J90" s="7">
        <f>SUM(MB!J90,SK!J90,AB!J90)+EC!F90</f>
        <v>100764.6</v>
      </c>
      <c r="K90" s="7">
        <f>SUM(MB!K90,SK!K90,AB!K90)+EC!G90</f>
        <v>26789.525000000001</v>
      </c>
      <c r="L90" s="7">
        <f>SUM(MB!L90,SK!L90,AB!L90)</f>
        <v>426.27839999999998</v>
      </c>
      <c r="M90" s="7">
        <f>SUM(MB!M90,SK!M90,AB!M90)+EC!H90</f>
        <v>33266.25</v>
      </c>
      <c r="N90" s="7">
        <f>SUM(MB!N90,SK!N90,AB!N90)</f>
        <v>23376.864000000001</v>
      </c>
      <c r="O90" s="7">
        <f>SUM(MB!O90,SK!O90,AB!O90)+EC!I90</f>
        <v>10150.875</v>
      </c>
      <c r="P90" s="7">
        <f>SUM(MB!P90,SK!P90,AB!P90)</f>
        <v>4469.0688</v>
      </c>
      <c r="Q90" s="7">
        <f>SUM(MB!Q90,SK!Q90,AB!Q90)+EC!J90</f>
        <v>63332.4</v>
      </c>
      <c r="R90" s="7">
        <f>SUM(MB!R90,SK!R90,AB!R90)+EC!K90</f>
        <v>81095.52399999999</v>
      </c>
      <c r="S90" s="7">
        <f>SUM(MB!S90,SK!S90,AB!S90)+EC!L90</f>
        <v>6193.75</v>
      </c>
      <c r="T90" s="7">
        <f>SUM(MB!T90,SK!T90,AB!T90)</f>
        <v>75.075200000000009</v>
      </c>
      <c r="U90" s="7">
        <f>SUM(MB!U90,SK!U90,AB!U90)+EC!M90</f>
        <v>91027.75</v>
      </c>
      <c r="V90" s="7">
        <f>SUM(MB!V90,SK!V90,AB!V90)+EC!N90</f>
        <v>1282.383888888889</v>
      </c>
      <c r="W90" s="7">
        <f>SUM(MB!W90,SK!W90,AB!W90)</f>
        <v>2802.6</v>
      </c>
      <c r="X90" s="7">
        <f>SUM(MB!X90,SK!X90,AB!X90)+EC!O90</f>
        <v>347268.67499999999</v>
      </c>
      <c r="Y90" s="7">
        <f>SUM(MB!Y90,SK!Y90,AB!Y90)</f>
        <v>733.2</v>
      </c>
      <c r="Z90" s="7">
        <f>SUM(MB!Z90,SK!Z90,AB!Z90)+EC!P90</f>
        <v>479293.50399260287</v>
      </c>
      <c r="AA90" s="7">
        <f>SUM(MB!AA90,SK!AA90,AB!AA90)+EC!Q90</f>
        <v>8350.7247165532881</v>
      </c>
      <c r="AB90" s="7">
        <f t="shared" si="4"/>
        <v>1706492.2120936923</v>
      </c>
      <c r="AC90" s="7">
        <f t="shared" si="5"/>
        <v>187795.77399999998</v>
      </c>
      <c r="AD90" s="7">
        <f>2205*AB90/area!J40/2.47</f>
        <v>46.75988476304061</v>
      </c>
      <c r="AE90" s="7">
        <f>2205*AC90/area!J40/2.47</f>
        <v>5.1458240998663829</v>
      </c>
    </row>
    <row r="91" spans="1:31" x14ac:dyDescent="0.2">
      <c r="A91" s="7">
        <f t="shared" si="3"/>
        <v>2002</v>
      </c>
      <c r="B91" s="7">
        <f>SUM(MB!B91,SK!B91,AB!B91)+EC!B91</f>
        <v>150449.25</v>
      </c>
      <c r="C91" s="7">
        <f>SUM(MB!C91,SK!C91,AB!C91)+EC!C91</f>
        <v>21552.5</v>
      </c>
      <c r="D91" s="7">
        <f>SUM(MB!D91,SK!D91,AB!D91)+EC!D91</f>
        <v>244.215</v>
      </c>
      <c r="E91" s="7">
        <f>SUM(MB!E91,SK!E91,AB!E91)</f>
        <v>6154.2800000000016</v>
      </c>
      <c r="F91" s="7">
        <f>SUM(MB!F91,SK!F91,AB!F91)+EC!E91</f>
        <v>153371.40609108761</v>
      </c>
      <c r="G91" s="7">
        <f>SUM(MB!G91,SK!G91,AB!G91)</f>
        <v>75.916799999999995</v>
      </c>
      <c r="H91" s="7">
        <f>SUM(MB!H91,SK!H91,AB!H91)</f>
        <v>4462.1600000000008</v>
      </c>
      <c r="I91" s="7">
        <f>SUM(MB!I91,SK!I91,AB!I91)</f>
        <v>102.91839999999999</v>
      </c>
      <c r="J91" s="7">
        <f>SUM(MB!J91,SK!J91,AB!J91)+EC!F91</f>
        <v>107994.59999999999</v>
      </c>
      <c r="K91" s="7">
        <f>SUM(MB!K91,SK!K91,AB!K91)+EC!G91</f>
        <v>28314.895</v>
      </c>
      <c r="L91" s="7">
        <f>SUM(MB!L91,SK!L91,AB!L91)</f>
        <v>380.30719999999997</v>
      </c>
      <c r="M91" s="7">
        <f>SUM(MB!M91,SK!M91,AB!M91)+EC!H91</f>
        <v>31664.25</v>
      </c>
      <c r="N91" s="7">
        <f>SUM(MB!N91,SK!N91,AB!N91)</f>
        <v>13539.84</v>
      </c>
      <c r="O91" s="7">
        <f>SUM(MB!O91,SK!O91,AB!O91)+EC!I91</f>
        <v>7968.375</v>
      </c>
      <c r="P91" s="7">
        <f>SUM(MB!P91,SK!P91,AB!P91)</f>
        <v>6438.6303999999991</v>
      </c>
      <c r="Q91" s="7">
        <f>SUM(MB!Q91,SK!Q91,AB!Q91)+EC!J91</f>
        <v>68022</v>
      </c>
      <c r="R91" s="7">
        <f>SUM(MB!R91,SK!R91,AB!R91)+EC!K91</f>
        <v>51242.723999999995</v>
      </c>
      <c r="S91" s="7">
        <f>SUM(MB!S91,SK!S91,AB!S91)+EC!L91</f>
        <v>3923.75</v>
      </c>
      <c r="T91" s="7">
        <f>SUM(MB!T91,SK!T91,AB!T91)</f>
        <v>28.476800000000001</v>
      </c>
      <c r="U91" s="7">
        <f>SUM(MB!U91,SK!U91,AB!U91)+EC!M91</f>
        <v>129428.75</v>
      </c>
      <c r="V91" s="7">
        <f>SUM(MB!V91,SK!V91,AB!V91)+EC!N91</f>
        <v>918.44944444444445</v>
      </c>
      <c r="W91" s="7">
        <f>SUM(MB!W91,SK!W91,AB!W91)</f>
        <v>4249.7999999999993</v>
      </c>
      <c r="X91" s="7">
        <f>SUM(MB!X91,SK!X91,AB!X91)+EC!O91</f>
        <v>308475.375</v>
      </c>
      <c r="Y91" s="7">
        <f>SUM(MB!Y91,SK!Y91,AB!Y91)</f>
        <v>611</v>
      </c>
      <c r="Z91" s="7">
        <f>SUM(MB!Z91,SK!Z91,AB!Z91)+EC!P91</f>
        <v>368627.52857474849</v>
      </c>
      <c r="AA91" s="7">
        <f>SUM(MB!AA91,SK!AA91,AB!AA91)+EC!Q91</f>
        <v>8016.3573696145122</v>
      </c>
      <c r="AB91" s="7">
        <f t="shared" si="4"/>
        <v>1476257.755079895</v>
      </c>
      <c r="AC91" s="7">
        <f t="shared" si="5"/>
        <v>202223.97399999999</v>
      </c>
      <c r="AD91" s="7">
        <f>2205*AB91/area!J41/2.47</f>
        <v>45.551164475325692</v>
      </c>
      <c r="AE91" s="7">
        <f>2205*AC91/area!J41/2.47</f>
        <v>6.2397894059018562</v>
      </c>
    </row>
    <row r="92" spans="1:31" x14ac:dyDescent="0.2">
      <c r="A92" s="7">
        <f t="shared" si="3"/>
        <v>2003</v>
      </c>
      <c r="B92" s="7">
        <f>SUM(MB!B92,SK!B92,AB!B92)+EC!B92</f>
        <v>249478.95</v>
      </c>
      <c r="C92" s="7">
        <f>SUM(MB!C92,SK!C92,AB!C92)+EC!C92</f>
        <v>18427.5</v>
      </c>
      <c r="D92" s="7">
        <f>SUM(MB!D92,SK!D92,AB!D92)+EC!D92</f>
        <v>228.80500000000001</v>
      </c>
      <c r="E92" s="7">
        <f>SUM(MB!E92,SK!E92,AB!E92)</f>
        <v>8134.0511999999999</v>
      </c>
      <c r="F92" s="7">
        <f>SUM(MB!F92,SK!F92,AB!F92)+EC!E92</f>
        <v>225976.30423376794</v>
      </c>
      <c r="G92" s="7">
        <f>SUM(MB!G92,SK!G92,AB!G92)</f>
        <v>101.22239999999999</v>
      </c>
      <c r="H92" s="7">
        <f>SUM(MB!H92,SK!H92,AB!H92)</f>
        <v>2087.4880000000003</v>
      </c>
      <c r="I92" s="7">
        <f>SUM(MB!I92,SK!I92,AB!I92)</f>
        <v>95.001599999999996</v>
      </c>
      <c r="J92" s="7">
        <f>SUM(MB!J92,SK!J92,AB!J92)+EC!F92</f>
        <v>115080.6</v>
      </c>
      <c r="K92" s="7">
        <f>SUM(MB!K92,SK!K92,AB!K92)+EC!G92</f>
        <v>33004.195000000007</v>
      </c>
      <c r="L92" s="7">
        <f>SUM(MB!L92,SK!L92,AB!L92)</f>
        <v>351.05279999999999</v>
      </c>
      <c r="M92" s="7">
        <f>SUM(MB!M92,SK!M92,AB!M92)+EC!H92</f>
        <v>35039.25</v>
      </c>
      <c r="N92" s="7">
        <f>SUM(MB!N92,SK!N92,AB!N92)</f>
        <v>20004.287999999997</v>
      </c>
      <c r="O92" s="7">
        <f>SUM(MB!O92,SK!O92,AB!O92)+EC!I92</f>
        <v>8643.375</v>
      </c>
      <c r="P92" s="7">
        <f>SUM(MB!P92,SK!P92,AB!P92)</f>
        <v>9434.7007999999987</v>
      </c>
      <c r="Q92" s="7">
        <f>SUM(MB!Q92,SK!Q92,AB!Q92)+EC!J92</f>
        <v>78774</v>
      </c>
      <c r="R92" s="7">
        <f>SUM(MB!R92,SK!R92,AB!R92)+EC!K92</f>
        <v>76425.131999999998</v>
      </c>
      <c r="S92" s="7">
        <f>SUM(MB!S92,SK!S92,AB!S92)+EC!L92</f>
        <v>8783.75</v>
      </c>
      <c r="T92" s="7">
        <f>SUM(MB!T92,SK!T92,AB!T92)</f>
        <v>0</v>
      </c>
      <c r="U92" s="7">
        <f>SUM(MB!U92,SK!U92,AB!U92)+EC!M92</f>
        <v>126068.25</v>
      </c>
      <c r="V92" s="7">
        <f>SUM(MB!V92,SK!V92,AB!V92)+EC!N92</f>
        <v>1571.585</v>
      </c>
      <c r="W92" s="7">
        <f>SUM(MB!W92,SK!W92,AB!W92)</f>
        <v>3842.1</v>
      </c>
      <c r="X92" s="7">
        <f>SUM(MB!X92,SK!X92,AB!X92)+EC!O92</f>
        <v>404799.52500000002</v>
      </c>
      <c r="Y92" s="7">
        <f>SUM(MB!Y92,SK!Y92,AB!Y92)</f>
        <v>1513.4</v>
      </c>
      <c r="Z92" s="7">
        <f>SUM(MB!Z92,SK!Z92,AB!Z92)+EC!P92</f>
        <v>524839.67561168398</v>
      </c>
      <c r="AA92" s="7">
        <f>SUM(MB!AA92,SK!AA92,AB!AA92)+EC!Q92</f>
        <v>10195.404988662132</v>
      </c>
      <c r="AB92" s="7">
        <f t="shared" si="4"/>
        <v>1962899.6066341137</v>
      </c>
      <c r="AC92" s="7">
        <f t="shared" si="5"/>
        <v>220920.88199999998</v>
      </c>
      <c r="AD92" s="7">
        <f>2205*AB92/area!J42/2.47</f>
        <v>51.540839143026311</v>
      </c>
      <c r="AE92" s="7">
        <f>2205*AC92/area!J42/2.47</f>
        <v>5.8008303654522759</v>
      </c>
    </row>
    <row r="93" spans="1:31" x14ac:dyDescent="0.2">
      <c r="A93" s="7">
        <f t="shared" si="3"/>
        <v>2004</v>
      </c>
      <c r="B93" s="7">
        <f>SUM(MB!B93,SK!B93,AB!B93)+EC!B93</f>
        <v>258702.15</v>
      </c>
      <c r="C93" s="7">
        <f>SUM(MB!C93,SK!C93,AB!C93)+EC!C93</f>
        <v>12117.5</v>
      </c>
      <c r="D93" s="7">
        <f>SUM(MB!D93,SK!D93,AB!D93)+EC!D93</f>
        <v>172.52500000000001</v>
      </c>
      <c r="E93" s="7">
        <f>SUM(MB!E93,SK!E93,AB!E93)</f>
        <v>10418.936</v>
      </c>
      <c r="F93" s="7">
        <f>SUM(MB!F93,SK!F93,AB!F93)+EC!E93</f>
        <v>253637.72455365985</v>
      </c>
      <c r="G93" s="7">
        <f>SUM(MB!G93,SK!G93,AB!G93)</f>
        <v>79.08</v>
      </c>
      <c r="H93" s="7">
        <f>SUM(MB!H93,SK!H93,AB!H93)</f>
        <v>1581.056</v>
      </c>
      <c r="I93" s="7">
        <f>SUM(MB!I93,SK!I93,AB!I93)</f>
        <v>156.35679999999999</v>
      </c>
      <c r="J93" s="7">
        <f>SUM(MB!J93,SK!J93,AB!J93)+EC!F93</f>
        <v>106014.59999999999</v>
      </c>
      <c r="K93" s="7">
        <f>SUM(MB!K93,SK!K93,AB!K93)+EC!G93</f>
        <v>35156.275000000001</v>
      </c>
      <c r="L93" s="7">
        <f>SUM(MB!L93,SK!L93,AB!L93)</f>
        <v>639.41759999999999</v>
      </c>
      <c r="M93" s="7">
        <f>SUM(MB!M93,SK!M93,AB!M93)+EC!H93</f>
        <v>24351.75</v>
      </c>
      <c r="N93" s="7">
        <f>SUM(MB!N93,SK!N93,AB!N93)</f>
        <v>37804.223999999995</v>
      </c>
      <c r="O93" s="7">
        <f>SUM(MB!O93,SK!O93,AB!O93)+EC!I93</f>
        <v>7792.875</v>
      </c>
      <c r="P93" s="7">
        <f>SUM(MB!P93,SK!P93,AB!P93)</f>
        <v>11963.417599999999</v>
      </c>
      <c r="Q93" s="7">
        <f>SUM(MB!Q93,SK!Q93,AB!Q93)+EC!J93</f>
        <v>81800.399999999994</v>
      </c>
      <c r="R93" s="7">
        <f>SUM(MB!R93,SK!R93,AB!R93)+EC!K93</f>
        <v>122477.004</v>
      </c>
      <c r="S93" s="7">
        <f>SUM(MB!S93,SK!S93,AB!S93)+EC!L93</f>
        <v>10543.75</v>
      </c>
      <c r="T93" s="7">
        <f>SUM(MB!T93,SK!T93,AB!T93)</f>
        <v>0</v>
      </c>
      <c r="U93" s="7">
        <f>SUM(MB!U93,SK!U93,AB!U93)+EC!M93</f>
        <v>168390.75</v>
      </c>
      <c r="V93" s="7">
        <f>SUM(MB!V93,SK!V93,AB!V93)+EC!N93</f>
        <v>1707.5405555555558</v>
      </c>
      <c r="W93" s="7">
        <f>SUM(MB!W93,SK!W93,AB!W93)</f>
        <v>1409.3999999999999</v>
      </c>
      <c r="X93" s="7">
        <f>SUM(MB!X93,SK!X93,AB!X93)+EC!O93</f>
        <v>489766.875</v>
      </c>
      <c r="Y93" s="7">
        <f>SUM(MB!Y93,SK!Y93,AB!Y93)</f>
        <v>1880</v>
      </c>
      <c r="Z93" s="7">
        <f>SUM(MB!Z93,SK!Z93,AB!Z93)+EC!P93</f>
        <v>562727.50699970487</v>
      </c>
      <c r="AA93" s="7">
        <f>SUM(MB!AA93,SK!AA93,AB!AA93)+EC!Q93</f>
        <v>9690.5160997732419</v>
      </c>
      <c r="AB93" s="7">
        <f t="shared" si="4"/>
        <v>2210981.6302086934</v>
      </c>
      <c r="AC93" s="7">
        <f t="shared" si="5"/>
        <v>302985.25400000002</v>
      </c>
      <c r="AD93" s="7">
        <f>2205*AB93/area!J43/2.47</f>
        <v>60.59311897606409</v>
      </c>
      <c r="AE93" s="7">
        <f>2205*AC93/area!J43/2.47</f>
        <v>8.3034708623436728</v>
      </c>
    </row>
    <row r="94" spans="1:31" x14ac:dyDescent="0.2">
      <c r="A94" s="7">
        <f t="shared" si="3"/>
        <v>2005</v>
      </c>
      <c r="B94" s="7">
        <f>SUM(MB!B94,SK!B94,AB!B94)+EC!B94</f>
        <v>240650.55</v>
      </c>
      <c r="C94" s="7">
        <f>SUM(MB!C94,SK!C94,AB!C94)+EC!C94</f>
        <v>16592.5</v>
      </c>
      <c r="D94" s="7">
        <f>SUM(MB!D94,SK!D94,AB!D94)+EC!D94</f>
        <v>193.29499999999999</v>
      </c>
      <c r="E94" s="7">
        <f>SUM(MB!E94,SK!E94,AB!E94)</f>
        <v>7877.4784000000009</v>
      </c>
      <c r="F94" s="7">
        <f>SUM(MB!F94,SK!F94,AB!F94)+EC!E94</f>
        <v>307920.87293096114</v>
      </c>
      <c r="G94" s="7">
        <f>SUM(MB!G94,SK!G94,AB!G94)</f>
        <v>0</v>
      </c>
      <c r="H94" s="7">
        <f>SUM(MB!H94,SK!H94,AB!H94)</f>
        <v>3208.4320000000002</v>
      </c>
      <c r="I94" s="7">
        <f>SUM(MB!I94,SK!I94,AB!I94)</f>
        <v>176.14879999999999</v>
      </c>
      <c r="J94" s="7">
        <f>SUM(MB!J94,SK!J94,AB!J94)+EC!F94</f>
        <v>112037.4</v>
      </c>
      <c r="K94" s="7">
        <f>SUM(MB!K94,SK!K94,AB!K94)+EC!G94</f>
        <v>35009.275000000001</v>
      </c>
      <c r="L94" s="7">
        <f>SUM(MB!L94,SK!L94,AB!L94)</f>
        <v>409.5616</v>
      </c>
      <c r="M94" s="7">
        <f>SUM(MB!M94,SK!M94,AB!M94)+EC!H94</f>
        <v>45668.25</v>
      </c>
      <c r="N94" s="7">
        <f>SUM(MB!N94,SK!N94,AB!N94)</f>
        <v>48062.304000000004</v>
      </c>
      <c r="O94" s="7">
        <f>SUM(MB!O94,SK!O94,AB!O94)+EC!I94</f>
        <v>7180.875</v>
      </c>
      <c r="P94" s="7">
        <f>SUM(MB!P94,SK!P94,AB!P94)</f>
        <v>7669.6063999999978</v>
      </c>
      <c r="Q94" s="7">
        <f>SUM(MB!Q94,SK!Q94,AB!Q94)+EC!J94</f>
        <v>77053.2</v>
      </c>
      <c r="R94" s="7">
        <f>SUM(MB!R94,SK!R94,AB!R94)+EC!K94</f>
        <v>118313.32400000001</v>
      </c>
      <c r="S94" s="7">
        <f>SUM(MB!S94,SK!S94,AB!S94)+EC!L94</f>
        <v>8866.25</v>
      </c>
      <c r="T94" s="7">
        <f>SUM(MB!T94,SK!T94,AB!T94)</f>
        <v>0</v>
      </c>
      <c r="U94" s="7">
        <f>SUM(MB!U94,SK!U94,AB!U94)+EC!M94</f>
        <v>174380.25</v>
      </c>
      <c r="V94" s="7">
        <f>SUM(MB!V94,SK!V94,AB!V94)+EC!N94</f>
        <v>1464.2561111111111</v>
      </c>
      <c r="W94" s="7">
        <f>SUM(MB!W94,SK!W94,AB!W94)</f>
        <v>2278.8000000000002</v>
      </c>
      <c r="X94" s="7">
        <f>SUM(MB!X94,SK!X94,AB!X94)+EC!O94</f>
        <v>525851.625</v>
      </c>
      <c r="Y94" s="7">
        <f>SUM(MB!Y94,SK!Y94,AB!Y94)</f>
        <v>1015.2</v>
      </c>
      <c r="Z94" s="7">
        <f>SUM(MB!Z94,SK!Z94,AB!Z94)+EC!P94</f>
        <v>582822.36000863009</v>
      </c>
      <c r="AA94" s="7">
        <f>SUM(MB!AA94,SK!AA94,AB!AA94)+EC!Q94</f>
        <v>7844.0943310657603</v>
      </c>
      <c r="AB94" s="7">
        <f t="shared" si="4"/>
        <v>2332545.9085817677</v>
      </c>
      <c r="AC94" s="7">
        <f t="shared" si="5"/>
        <v>309286.07400000002</v>
      </c>
      <c r="AD94" s="7">
        <f>2205*AB94/area!J44/2.47</f>
        <v>63.59479494537014</v>
      </c>
      <c r="AE94" s="7">
        <f>2205*AC94/area!J44/2.47</f>
        <v>8.4324104332195944</v>
      </c>
    </row>
    <row r="95" spans="1:31" x14ac:dyDescent="0.2">
      <c r="A95" s="7">
        <f t="shared" si="3"/>
        <v>2006</v>
      </c>
      <c r="B95" s="7">
        <f>SUM(MB!B95,SK!B95,AB!B95)+EC!B95</f>
        <v>198509.85000000003</v>
      </c>
      <c r="C95" s="7">
        <f>SUM(MB!C95,SK!C95,AB!C95)+EC!C95</f>
        <v>19832.5</v>
      </c>
      <c r="D95" s="7">
        <f>SUM(MB!D95,SK!D95,AB!D95)+EC!D95</f>
        <v>212.05500000000001</v>
      </c>
      <c r="E95" s="7">
        <f>SUM(MB!E95,SK!E95,AB!E95)</f>
        <v>4614.8432000000003</v>
      </c>
      <c r="F95" s="7">
        <f>SUM(MB!F95,SK!F95,AB!F95)+EC!E95</f>
        <v>295999.29995415045</v>
      </c>
      <c r="G95" s="7">
        <f>SUM(MB!G95,SK!G95,AB!G95)</f>
        <v>0</v>
      </c>
      <c r="H95" s="7">
        <f>SUM(MB!H95,SK!H95,AB!H95)</f>
        <v>5039.616</v>
      </c>
      <c r="I95" s="7">
        <f>SUM(MB!I95,SK!I95,AB!I95)</f>
        <v>0</v>
      </c>
      <c r="J95" s="7">
        <f>SUM(MB!J95,SK!J95,AB!J95)+EC!F95</f>
        <v>107778.59999999999</v>
      </c>
      <c r="K95" s="7">
        <f>SUM(MB!K95,SK!K95,AB!K95)+EC!G95</f>
        <v>43833.195</v>
      </c>
      <c r="L95" s="7">
        <f>SUM(MB!L95,SK!L95,AB!L95)</f>
        <v>597.62560000000008</v>
      </c>
      <c r="M95" s="7">
        <f>SUM(MB!M95,SK!M95,AB!M95)+EC!H95</f>
        <v>45587.25</v>
      </c>
      <c r="N95" s="7">
        <f>SUM(MB!N95,SK!N95,AB!N95)</f>
        <v>28598.784</v>
      </c>
      <c r="O95" s="7">
        <f>SUM(MB!O95,SK!O95,AB!O95)+EC!I95</f>
        <v>8033.625</v>
      </c>
      <c r="P95" s="7">
        <f>SUM(MB!P95,SK!P95,AB!P95)</f>
        <v>4514.9695999999994</v>
      </c>
      <c r="Q95" s="7">
        <f>SUM(MB!Q95,SK!Q95,AB!Q95)+EC!J95</f>
        <v>91407.6</v>
      </c>
      <c r="R95" s="7">
        <f>SUM(MB!R95,SK!R95,AB!R95)+EC!K95</f>
        <v>99843.867999999988</v>
      </c>
      <c r="S95" s="7">
        <f>SUM(MB!S95,SK!S95,AB!S95)+EC!L95</f>
        <v>10178.75</v>
      </c>
      <c r="T95" s="7">
        <f>SUM(MB!T95,SK!T95,AB!T95)</f>
        <v>0</v>
      </c>
      <c r="U95" s="7">
        <f>SUM(MB!U95,SK!U95,AB!U95)+EC!M95</f>
        <v>191325.75</v>
      </c>
      <c r="V95" s="7">
        <f>SUM(MB!V95,SK!V95,AB!V95)+EC!N95</f>
        <v>1979.4516666666666</v>
      </c>
      <c r="W95" s="7">
        <f>SUM(MB!W95,SK!W95,AB!W95)</f>
        <v>4247.1000000000004</v>
      </c>
      <c r="X95" s="7">
        <f>SUM(MB!X95,SK!X95,AB!X95)+EC!O95</f>
        <v>538784.02500000002</v>
      </c>
      <c r="Y95" s="7">
        <f>SUM(MB!Y95,SK!Y95,AB!Y95)</f>
        <v>632.15</v>
      </c>
      <c r="Z95" s="7">
        <f>SUM(MB!Z95,SK!Z95,AB!Z95)+EC!P95</f>
        <v>570075.18472731079</v>
      </c>
      <c r="AA95" s="7">
        <f>SUM(MB!AA95,SK!AA95,AB!AA95)+EC!Q95</f>
        <v>9039.9219954648524</v>
      </c>
      <c r="AB95" s="7">
        <f t="shared" si="4"/>
        <v>2280666.0147435926</v>
      </c>
      <c r="AC95" s="7">
        <f t="shared" si="5"/>
        <v>311002.11800000002</v>
      </c>
      <c r="AD95" s="7">
        <f>2205*AB95/area!J45/2.47</f>
        <v>62.127014148539658</v>
      </c>
      <c r="AE95" s="7">
        <f>2205*AC95/area!J45/2.47</f>
        <v>8.4719256832456757</v>
      </c>
    </row>
    <row r="96" spans="1:31" x14ac:dyDescent="0.2">
      <c r="A96" s="7">
        <f t="shared" si="3"/>
        <v>2007</v>
      </c>
      <c r="B96" s="7">
        <f>SUM(MB!B96,SK!B96,AB!B96)+EC!B96</f>
        <v>224978.25</v>
      </c>
      <c r="C96" s="7">
        <f>SUM(MB!C96,SK!C96,AB!C96)+EC!C96</f>
        <v>15047.5</v>
      </c>
      <c r="D96" s="7">
        <f>SUM(MB!D96,SK!D96,AB!D96)+EC!D96</f>
        <v>193.29499999999999</v>
      </c>
      <c r="E96" s="7">
        <f>SUM(MB!E96,SK!E96,AB!E96)</f>
        <v>5634.2</v>
      </c>
      <c r="F96" s="7">
        <f>SUM(MB!F96,SK!F96,AB!F96)+EC!E96</f>
        <v>319905.95198692789</v>
      </c>
      <c r="G96" s="7">
        <f>SUM(MB!G96,SK!G96,AB!G96)</f>
        <v>0</v>
      </c>
      <c r="H96" s="7">
        <f>SUM(MB!H96,SK!H96,AB!H96)</f>
        <v>6941.8240000000014</v>
      </c>
      <c r="I96" s="7">
        <f>SUM(MB!I96,SK!I96,AB!I96)</f>
        <v>0</v>
      </c>
      <c r="J96" s="7">
        <f>SUM(MB!J96,SK!J96,AB!J96)+EC!F96</f>
        <v>139511.4</v>
      </c>
      <c r="K96" s="7">
        <f>SUM(MB!K96,SK!K96,AB!K96)+EC!G96</f>
        <v>39601.555000000008</v>
      </c>
      <c r="L96" s="7">
        <f>SUM(MB!L96,SK!L96,AB!L96)</f>
        <v>321.79840000000002</v>
      </c>
      <c r="M96" s="7">
        <f>SUM(MB!M96,SK!M96,AB!M96)+EC!H96</f>
        <v>29598.75</v>
      </c>
      <c r="N96" s="7">
        <f>SUM(MB!N96,SK!N96,AB!N96)</f>
        <v>30295.392</v>
      </c>
      <c r="O96" s="7">
        <f>SUM(MB!O96,SK!O96,AB!O96)+EC!I96</f>
        <v>6256.125</v>
      </c>
      <c r="P96" s="7">
        <f>SUM(MB!P96,SK!P96,AB!P96)</f>
        <v>5207.6543999999994</v>
      </c>
      <c r="Q96" s="7">
        <f>SUM(MB!Q96,SK!Q96,AB!Q96)+EC!J96</f>
        <v>109006.80000000002</v>
      </c>
      <c r="R96" s="7">
        <f>SUM(MB!R96,SK!R96,AB!R96)+EC!K96</f>
        <v>116231.484</v>
      </c>
      <c r="S96" s="7">
        <f>SUM(MB!S96,SK!S96,AB!S96)+EC!L96</f>
        <v>6906.25</v>
      </c>
      <c r="T96" s="7">
        <f>SUM(MB!T96,SK!T96,AB!T96)</f>
        <v>0</v>
      </c>
      <c r="U96" s="7">
        <f>SUM(MB!U96,SK!U96,AB!U96)+EC!M96</f>
        <v>148464.25</v>
      </c>
      <c r="V96" s="7">
        <f>SUM(MB!V96,SK!V96,AB!V96)+EC!N96</f>
        <v>1787.8472222222222</v>
      </c>
      <c r="W96" s="7">
        <f>SUM(MB!W96,SK!W96,AB!W96)</f>
        <v>3342.6</v>
      </c>
      <c r="X96" s="7">
        <f>SUM(MB!X96,SK!X96,AB!X96)+EC!O96</f>
        <v>527089.875</v>
      </c>
      <c r="Y96" s="7">
        <f>SUM(MB!Y96,SK!Y96,AB!Y96)</f>
        <v>1334.8000000000002</v>
      </c>
      <c r="Z96" s="7">
        <f>SUM(MB!Z96,SK!Z96,AB!Z96)+EC!P96</f>
        <v>459921.41484915814</v>
      </c>
      <c r="AA96" s="7">
        <f>SUM(MB!AA96,SK!AA96,AB!AA96)+EC!Q96</f>
        <v>9158.1986394557825</v>
      </c>
      <c r="AB96" s="7">
        <f t="shared" si="4"/>
        <v>2206737.2154977643</v>
      </c>
      <c r="AC96" s="7">
        <f t="shared" si="5"/>
        <v>279743.234</v>
      </c>
      <c r="AD96" s="7">
        <f>2205*AB96/area!J46/2.47</f>
        <v>57.986627060546539</v>
      </c>
      <c r="AE96" s="7">
        <f>2205*AC96/area!J46/2.47</f>
        <v>7.350837457558451</v>
      </c>
    </row>
    <row r="97" spans="1:31" x14ac:dyDescent="0.2">
      <c r="A97" s="7">
        <f t="shared" si="3"/>
        <v>2008</v>
      </c>
      <c r="B97" s="7">
        <f>SUM(MB!B97,SK!B97,AB!B97)+EC!B97</f>
        <v>244369.65</v>
      </c>
      <c r="C97" s="7">
        <f>SUM(MB!C97,SK!C97,AB!C97)+EC!C97</f>
        <v>14487.5</v>
      </c>
      <c r="D97" s="7">
        <f>SUM(MB!D97,SK!D97,AB!D97)+EC!D97</f>
        <v>162.47499999999999</v>
      </c>
      <c r="E97" s="7">
        <f>SUM(MB!E97,SK!E97,AB!E97)</f>
        <v>6761.0400000000018</v>
      </c>
      <c r="F97" s="7">
        <f>SUM(MB!F97,SK!F97,AB!F97)+EC!E97</f>
        <v>409395.66980839247</v>
      </c>
      <c r="G97" s="7">
        <f>SUM(MB!G97,SK!G97,AB!G97)</f>
        <v>0</v>
      </c>
      <c r="H97" s="7">
        <f>SUM(MB!H97,SK!H97,AB!H97)</f>
        <v>2068.96</v>
      </c>
      <c r="I97" s="7">
        <f>SUM(MB!I97,SK!I97,AB!I97)</f>
        <v>0</v>
      </c>
      <c r="J97" s="7">
        <f>SUM(MB!J97,SK!J97,AB!J97)+EC!F97</f>
        <v>127111.8</v>
      </c>
      <c r="K97" s="7">
        <f>SUM(MB!K97,SK!K97,AB!K97)+EC!G97</f>
        <v>41930.525000000009</v>
      </c>
      <c r="L97" s="7">
        <f>SUM(MB!L97,SK!L97,AB!L97)</f>
        <v>0</v>
      </c>
      <c r="M97" s="7">
        <f>SUM(MB!M97,SK!M97,AB!M97)+EC!H97</f>
        <v>39840.75</v>
      </c>
      <c r="N97" s="7">
        <f>SUM(MB!N97,SK!N97,AB!N97)</f>
        <v>43063.296000000002</v>
      </c>
      <c r="O97" s="7">
        <f>SUM(MB!O97,SK!O97,AB!O97)+EC!I97</f>
        <v>5536.125</v>
      </c>
      <c r="P97" s="7">
        <f>SUM(MB!P97,SK!P97,AB!P97)</f>
        <v>6722.380799999999</v>
      </c>
      <c r="Q97" s="7">
        <f>SUM(MB!Q97,SK!Q97,AB!Q97)+EC!J97</f>
        <v>101331.6</v>
      </c>
      <c r="R97" s="7">
        <f>SUM(MB!R97,SK!R97,AB!R97)+EC!K97</f>
        <v>140966.1</v>
      </c>
      <c r="S97" s="7">
        <f>SUM(MB!S97,SK!S97,AB!S97)+EC!L97</f>
        <v>8036.25</v>
      </c>
      <c r="T97" s="7">
        <f>SUM(MB!T97,SK!T97,AB!T97)</f>
        <v>0</v>
      </c>
      <c r="U97" s="7">
        <f>SUM(MB!U97,SK!U97,AB!U97)+EC!M97</f>
        <v>183867.75</v>
      </c>
      <c r="V97" s="7">
        <f>SUM(MB!V97,SK!V97,AB!V97)+EC!N97</f>
        <v>1010.2827777777777</v>
      </c>
      <c r="W97" s="7">
        <f>SUM(MB!W97,SK!W97,AB!W97)</f>
        <v>2851.2</v>
      </c>
      <c r="X97" s="7">
        <f>SUM(MB!X97,SK!X97,AB!X97)+EC!O97</f>
        <v>517466.625</v>
      </c>
      <c r="Y97" s="7">
        <f>SUM(MB!Y97,SK!Y97,AB!Y97)</f>
        <v>890.65</v>
      </c>
      <c r="Z97" s="7">
        <f>SUM(MB!Z97,SK!Z97,AB!Z97)+EC!P97</f>
        <v>640044.37014933093</v>
      </c>
      <c r="AA97" s="7">
        <f>SUM(MB!AA97,SK!AA97,AB!AA97)+EC!Q97</f>
        <v>8997.1102040816331</v>
      </c>
      <c r="AB97" s="7">
        <f t="shared" si="4"/>
        <v>2546912.1097395825</v>
      </c>
      <c r="AC97" s="7">
        <f t="shared" si="5"/>
        <v>339321.35</v>
      </c>
      <c r="AD97" s="7">
        <f>2205*AB97/area!J47/2.47</f>
        <v>66.046745035389449</v>
      </c>
      <c r="AE97" s="7">
        <f>2205*AC97/area!J47/2.47</f>
        <v>8.79931058587084</v>
      </c>
    </row>
    <row r="98" spans="1:31" x14ac:dyDescent="0.2">
      <c r="A98" s="7">
        <f t="shared" si="3"/>
        <v>2009</v>
      </c>
      <c r="B98" s="7">
        <f>SUM(MB!B98,SK!B98,AB!B98)+EC!B98</f>
        <v>197722.35</v>
      </c>
      <c r="C98" s="7">
        <f>SUM(MB!C98,SK!C98,AB!C98)+EC!C98</f>
        <v>12462.5</v>
      </c>
      <c r="D98" s="7">
        <f>SUM(MB!D98,SK!D98,AB!D98)+EC!D98</f>
        <v>162.47499999999999</v>
      </c>
      <c r="E98" s="7">
        <f>SUM(MB!E98,SK!E98,AB!E98)</f>
        <v>6844.2528000000002</v>
      </c>
      <c r="F98" s="7">
        <f>SUM(MB!F98,SK!F98,AB!F98)+EC!E98</f>
        <v>415996.13426414807</v>
      </c>
      <c r="G98" s="7">
        <f>SUM(MB!G98,SK!G98,AB!G98)</f>
        <v>0</v>
      </c>
      <c r="H98" s="7">
        <f>SUM(MB!H98,SK!H98,AB!H98)</f>
        <v>2331.44</v>
      </c>
      <c r="I98" s="7">
        <f>SUM(MB!I98,SK!I98,AB!I98)</f>
        <v>0</v>
      </c>
      <c r="J98" s="7">
        <f>SUM(MB!J98,SK!J98,AB!J98)+EC!F98</f>
        <v>117059.40000000001</v>
      </c>
      <c r="K98" s="7">
        <f>SUM(MB!K98,SK!K98,AB!K98)+EC!G98</f>
        <v>50037.574999999997</v>
      </c>
      <c r="L98" s="7">
        <f>SUM(MB!L98,SK!L98,AB!L98)</f>
        <v>0</v>
      </c>
      <c r="M98" s="7">
        <f>SUM(MB!M98,SK!M98,AB!M98)+EC!H98</f>
        <v>42261.75</v>
      </c>
      <c r="N98" s="7">
        <f>SUM(MB!N98,SK!N98,AB!N98)</f>
        <v>63166.656000000003</v>
      </c>
      <c r="O98" s="7">
        <f>SUM(MB!O98,SK!O98,AB!O98)+EC!I98</f>
        <v>5653.125</v>
      </c>
      <c r="P98" s="7">
        <f>SUM(MB!P98,SK!P98,AB!P98)</f>
        <v>8691.9423999999981</v>
      </c>
      <c r="Q98" s="7">
        <f>SUM(MB!Q98,SK!Q98,AB!Q98)+EC!J98</f>
        <v>68847.600000000006</v>
      </c>
      <c r="R98" s="7">
        <f>SUM(MB!R98,SK!R98,AB!R98)+EC!K98</f>
        <v>133695.372</v>
      </c>
      <c r="S98" s="7">
        <f>SUM(MB!S98,SK!S98,AB!S98)+EC!L98</f>
        <v>7618.75</v>
      </c>
      <c r="T98" s="7">
        <f>SUM(MB!T98,SK!T98,AB!T98)</f>
        <v>0</v>
      </c>
      <c r="U98" s="7">
        <f>SUM(MB!U98,SK!U98,AB!U98)+EC!M98</f>
        <v>196330.75</v>
      </c>
      <c r="V98" s="7">
        <f>SUM(MB!V98,SK!V98,AB!V98)+EC!N98</f>
        <v>1620.2883333333334</v>
      </c>
      <c r="W98" s="7">
        <f>SUM(MB!W98,SK!W98,AB!W98)</f>
        <v>2751.3</v>
      </c>
      <c r="X98" s="7">
        <f>SUM(MB!X98,SK!X98,AB!X98)+EC!O98</f>
        <v>408301.72500000003</v>
      </c>
      <c r="Y98" s="7">
        <f>SUM(MB!Y98,SK!Y98,AB!Y98)</f>
        <v>705</v>
      </c>
      <c r="Z98" s="7">
        <f>SUM(MB!Z98,SK!Z98,AB!Z98)+EC!P98</f>
        <v>608254.00471229875</v>
      </c>
      <c r="AA98" s="7">
        <f>SUM(MB!AA98,SK!AA98,AB!AA98)+EC!Q98</f>
        <v>8617.7541950113391</v>
      </c>
      <c r="AB98" s="7">
        <f t="shared" si="4"/>
        <v>2359132.1447047913</v>
      </c>
      <c r="AC98" s="7">
        <f t="shared" si="5"/>
        <v>342488.62199999997</v>
      </c>
      <c r="AD98" s="7">
        <f>2205*AB98/area!J48/2.47</f>
        <v>63.661355923808017</v>
      </c>
      <c r="AE98" s="7">
        <f>2205*AC98/area!J48/2.47</f>
        <v>9.2420808702620985</v>
      </c>
    </row>
    <row r="99" spans="1:31" x14ac:dyDescent="0.2">
      <c r="A99" s="7">
        <v>2010</v>
      </c>
      <c r="B99" s="7">
        <f>SUM(MB!B99,SK!B99,AB!B99)+EC!B99</f>
        <v>157839.14999999997</v>
      </c>
      <c r="C99" s="7">
        <f>SUM(MB!C99,SK!C99,AB!C99)+EC!C99</f>
        <v>13887.5</v>
      </c>
      <c r="D99" s="7">
        <f>SUM(MB!D99,SK!D99,AB!D99)+EC!D99</f>
        <v>162.47499999999999</v>
      </c>
      <c r="E99" s="7">
        <f>SUM(MB!E99,SK!E99,AB!E99)</f>
        <v>5322.152000000001</v>
      </c>
      <c r="F99" s="7">
        <f>SUM(MB!F99,SK!F99,AB!F99)+EC!E99</f>
        <v>415796.5422142726</v>
      </c>
      <c r="G99" s="7">
        <f>SUM(MB!G99,SK!G99,AB!G99)</f>
        <v>0</v>
      </c>
      <c r="H99" s="7">
        <f>SUM(MB!H99,SK!H99,AB!H99)</f>
        <v>3961.9040000000005</v>
      </c>
      <c r="I99" s="7">
        <f>SUM(MB!I99,SK!I99,AB!I99)</f>
        <v>0</v>
      </c>
      <c r="J99" s="7">
        <f>SUM(MB!J99,SK!J99,AB!J99)+EC!F99</f>
        <v>143903.40000000002</v>
      </c>
      <c r="K99" s="7">
        <f>SUM(MB!K99,SK!K99,AB!K99)+EC!G99</f>
        <v>40423.775000000001</v>
      </c>
      <c r="L99" s="7">
        <f>SUM(MB!L99,SK!L99,AB!L99)</f>
        <v>0</v>
      </c>
      <c r="M99" s="7">
        <f>SUM(MB!M99,SK!M99,AB!M99)+EC!H99</f>
        <v>19923.75</v>
      </c>
      <c r="N99" s="7">
        <f>SUM(MB!N99,SK!N99,AB!N99)</f>
        <v>82758.144</v>
      </c>
      <c r="O99" s="7">
        <f>SUM(MB!O99,SK!O99,AB!O99)+EC!I99</f>
        <v>5851.125</v>
      </c>
      <c r="P99" s="7">
        <f>SUM(MB!P99,SK!P99,AB!P99)</f>
        <v>7594.4959999999992</v>
      </c>
      <c r="Q99" s="7">
        <f>SUM(MB!Q99,SK!Q99,AB!Q99)+EC!J99</f>
        <v>57565.200000000004</v>
      </c>
      <c r="R99" s="7">
        <f>SUM(MB!R99,SK!R99,AB!R99)+EC!K99</f>
        <v>119507.436</v>
      </c>
      <c r="S99" s="7">
        <f>SUM(MB!S99,SK!S99,AB!S99)+EC!L99</f>
        <v>6541.25</v>
      </c>
      <c r="T99" s="7">
        <f>SUM(MB!T99,SK!T99,AB!T99)</f>
        <v>0</v>
      </c>
      <c r="U99" s="7">
        <f>SUM(MB!U99,SK!U99,AB!U99)+EC!M99</f>
        <v>242684.75</v>
      </c>
      <c r="V99" s="7">
        <f>SUM(MB!V99,SK!V99,AB!V99)+EC!N99</f>
        <v>1351.1638888888888</v>
      </c>
      <c r="W99" s="7">
        <f>SUM(MB!W99,SK!W99,AB!W99)</f>
        <v>1825.2</v>
      </c>
      <c r="X99" s="7">
        <f>SUM(MB!X99,SK!X99,AB!X99)+EC!O99</f>
        <v>525726.82499999995</v>
      </c>
      <c r="Y99" s="7">
        <f>SUM(MB!Y99,SK!Y99,AB!Y99)</f>
        <v>1551</v>
      </c>
      <c r="Z99" s="7">
        <f>SUM(MB!Z99,SK!Z99,AB!Z99)+EC!P99</f>
        <v>524380.52401926764</v>
      </c>
      <c r="AA99" s="7">
        <f>SUM(MB!AA99,SK!AA99,AB!AA99)+EC!Q99</f>
        <v>8003.00589569161</v>
      </c>
      <c r="AB99" s="7">
        <f t="shared" si="4"/>
        <v>2386560.7680181204</v>
      </c>
      <c r="AC99" s="7">
        <f t="shared" si="5"/>
        <v>376079.68599999999</v>
      </c>
      <c r="AD99" s="7">
        <f>2205*AB99/area!J49/2.47</f>
        <v>67.706215023677274</v>
      </c>
      <c r="AE99" s="7">
        <f>2205*AC99/area!J49/2.47</f>
        <v>10.669299700044217</v>
      </c>
    </row>
    <row r="100" spans="1:31" x14ac:dyDescent="0.2">
      <c r="A100" s="7">
        <v>2011</v>
      </c>
      <c r="B100" s="7">
        <f>SUM(MB!B100,SK!B100,AB!B100)+EC!B100</f>
        <v>162732.15</v>
      </c>
      <c r="C100" s="7">
        <f>SUM(MB!C100,SK!C100,AB!C100)+EC!C100</f>
        <v>9337.5</v>
      </c>
      <c r="D100" s="7">
        <f>SUM(MB!D100,SK!D100,AB!D100)+EC!D100</f>
        <v>162.47499999999999</v>
      </c>
      <c r="E100" s="7">
        <f>SUM(MB!E100,SK!E100,AB!E100)</f>
        <v>4458.8191999999999</v>
      </c>
      <c r="F100" s="7">
        <f>SUM(MB!F100,SK!F100,AB!F100)+EC!E100</f>
        <v>472391.51350959751</v>
      </c>
      <c r="G100" s="7">
        <f>SUM(MB!G100,SK!G100,AB!G100)</f>
        <v>0</v>
      </c>
      <c r="H100" s="7">
        <f>SUM(MB!H100,SK!H100,AB!H100)</f>
        <v>2643.328</v>
      </c>
      <c r="I100" s="7">
        <f>SUM(MB!I100,SK!I100,AB!I100)</f>
        <v>0</v>
      </c>
      <c r="J100" s="7">
        <f>SUM(MB!J100,SK!J100,AB!J100)+EC!F100</f>
        <v>135850.20000000001</v>
      </c>
      <c r="K100" s="7">
        <f>SUM(MB!K100,SK!K100,AB!K100)+EC!G100</f>
        <v>40103.315000000002</v>
      </c>
      <c r="L100" s="7">
        <f>SUM(MB!L100,SK!L100,AB!L100)</f>
        <v>0</v>
      </c>
      <c r="M100" s="7">
        <f>SUM(MB!M100,SK!M100,AB!M100)+EC!H100</f>
        <v>19041.75</v>
      </c>
      <c r="N100" s="7">
        <f>SUM(MB!N100,SK!N100,AB!N100)</f>
        <v>64954.080000000002</v>
      </c>
      <c r="O100" s="7">
        <f>SUM(MB!O100,SK!O100,AB!O100)+EC!I100</f>
        <v>5756.625</v>
      </c>
      <c r="P100" s="7">
        <f>SUM(MB!P100,SK!P100,AB!P100)</f>
        <v>5424.6399999999994</v>
      </c>
      <c r="Q100" s="7">
        <f>SUM(MB!Q100,SK!Q100,AB!Q100)+EC!J100</f>
        <v>73546.8</v>
      </c>
      <c r="R100" s="7">
        <f>SUM(MB!R100,SK!R100,AB!R100)+EC!K100</f>
        <v>99231.099999999991</v>
      </c>
      <c r="S100" s="7">
        <f>SUM(MB!S100,SK!S100,AB!S100)+EC!L100</f>
        <v>6641.25</v>
      </c>
      <c r="T100" s="7">
        <f>SUM(MB!T100,SK!T100,AB!T100)</f>
        <v>0</v>
      </c>
      <c r="U100" s="7">
        <f>SUM(MB!U100,SK!U100,AB!U100)+EC!M100</f>
        <v>243520.75</v>
      </c>
      <c r="V100" s="7">
        <f>SUM(MB!V100,SK!V100,AB!V100)+EC!N100</f>
        <v>1737.1594444444445</v>
      </c>
      <c r="W100" s="7">
        <f>SUM(MB!W100,SK!W100,AB!W100)</f>
        <v>534.6</v>
      </c>
      <c r="X100" s="7">
        <f>SUM(MB!X100,SK!X100,AB!X100)+EC!O100</f>
        <v>489587.47500000003</v>
      </c>
      <c r="Y100" s="7">
        <f>SUM(MB!Y100,SK!Y100,AB!Y100)</f>
        <v>747.3</v>
      </c>
      <c r="Z100" s="7">
        <f>SUM(MB!Z100,SK!Z100,AB!Z100)+EC!P100</f>
        <v>564022.47545930429</v>
      </c>
      <c r="AA100" s="7">
        <f>SUM(MB!AA100,SK!AA100,AB!AA100)+EC!Q100</f>
        <v>7846.2712018140592</v>
      </c>
      <c r="AB100" s="7">
        <f t="shared" si="4"/>
        <v>2410271.5768151605</v>
      </c>
      <c r="AC100" s="7">
        <f t="shared" si="5"/>
        <v>352089.35</v>
      </c>
      <c r="AD100" s="7">
        <f>2205*AB100/area!J50/2.47</f>
        <v>68.389174004619193</v>
      </c>
      <c r="AE100" s="7">
        <f>2205*AC100/area!J50/2.47</f>
        <v>9.9902019564701732</v>
      </c>
    </row>
    <row r="101" spans="1:31" x14ac:dyDescent="0.2">
      <c r="A101" s="7">
        <v>2012</v>
      </c>
      <c r="B101" s="7">
        <f>SUM(MB!B101,SK!B101,AB!B101)+EC!B101</f>
        <v>164991.75</v>
      </c>
      <c r="C101" s="7">
        <f>SUM(MB!C101,SK!C101,AB!C101)+EC!C101</f>
        <v>14932.5</v>
      </c>
      <c r="D101" s="7">
        <f>SUM(MB!D101,SK!D101,AB!D101)+EC!D101</f>
        <v>162.47499999999999</v>
      </c>
      <c r="E101" s="7">
        <f>SUM(MB!E101,SK!E101,AB!E101)</f>
        <v>5190.3984</v>
      </c>
      <c r="F101" s="7">
        <f>SUM(MB!F101,SK!F101,AB!F101)+EC!E101</f>
        <v>458029.7737310477</v>
      </c>
      <c r="G101" s="7">
        <f>SUM(MB!G101,SK!G101,AB!G101)</f>
        <v>0</v>
      </c>
      <c r="H101" s="7">
        <f>SUM(MB!H101,SK!H101,AB!H101)</f>
        <v>4984.0320000000002</v>
      </c>
      <c r="I101" s="7">
        <f>SUM(MB!I101,SK!I101,AB!I101)</f>
        <v>0</v>
      </c>
      <c r="J101" s="7">
        <f>SUM(MB!J101,SK!J101,AB!J101)+EC!F101</f>
        <v>155742.6</v>
      </c>
      <c r="K101" s="7">
        <f>SUM(MB!K101,SK!K101,AB!K101)+EC!G101</f>
        <v>45788.785000000003</v>
      </c>
      <c r="L101" s="7">
        <f>SUM(MB!L101,SK!L101,AB!L101)</f>
        <v>0</v>
      </c>
      <c r="M101" s="7">
        <f>SUM(MB!M101,SK!M101,AB!M101)+EC!H101</f>
        <v>23091.75</v>
      </c>
      <c r="N101" s="7">
        <f>SUM(MB!N101,SK!N101,AB!N101)</f>
        <v>63484.511999999995</v>
      </c>
      <c r="O101" s="7">
        <f>SUM(MB!O101,SK!O101,AB!O101)+EC!I101</f>
        <v>4172.625</v>
      </c>
      <c r="P101" s="7">
        <f>SUM(MB!P101,SK!P101,AB!P101)</f>
        <v>4948.9407999999994</v>
      </c>
      <c r="Q101" s="7">
        <f>SUM(MB!Q101,SK!Q101,AB!Q101)+EC!J101</f>
        <v>66027.600000000006</v>
      </c>
      <c r="R101" s="7">
        <f>SUM(MB!R101,SK!R101,AB!R101)+EC!K101</f>
        <v>132179.16399999999</v>
      </c>
      <c r="S101" s="7">
        <f>SUM(MB!S101,SK!S101,AB!S101)+EC!L101</f>
        <v>9021.25</v>
      </c>
      <c r="T101" s="7">
        <f>SUM(MB!T101,SK!T101,AB!T101)</f>
        <v>0</v>
      </c>
      <c r="U101" s="7">
        <f>SUM(MB!U101,SK!U101,AB!U101)+EC!M101</f>
        <v>277164.25</v>
      </c>
      <c r="V101" s="7">
        <f>SUM(MB!V101,SK!V101,AB!V101)+EC!N101</f>
        <v>1554.105</v>
      </c>
      <c r="W101" s="7">
        <f>SUM(MB!W101,SK!W101,AB!W101)</f>
        <v>2346.3000000000002</v>
      </c>
      <c r="X101" s="7">
        <f>SUM(MB!X101,SK!X101,AB!X101)+EC!O101</f>
        <v>448263.07500000007</v>
      </c>
      <c r="Y101" s="7">
        <f>SUM(MB!Y101,SK!Y101,AB!Y101)</f>
        <v>836.6</v>
      </c>
      <c r="Z101" s="7">
        <f>SUM(MB!Z101,SK!Z101,AB!Z101)+EC!P101</f>
        <v>612888.12564550876</v>
      </c>
      <c r="AA101" s="7">
        <f>SUM(MB!AA101,SK!AA101,AB!AA101)+EC!Q101</f>
        <v>8725.436734693878</v>
      </c>
      <c r="AB101" s="7">
        <f t="shared" si="4"/>
        <v>2504526.0483112503</v>
      </c>
      <c r="AC101" s="7">
        <f t="shared" si="5"/>
        <v>424275.91399999999</v>
      </c>
      <c r="AD101" s="7">
        <f>2205*AB101/area!J51/2.47</f>
        <v>64.207061745690069</v>
      </c>
      <c r="AE101" s="7">
        <f>2205*AC101/area!J51/2.47</f>
        <v>10.87691215101375</v>
      </c>
    </row>
    <row r="102" spans="1:31" x14ac:dyDescent="0.2">
      <c r="A102" s="7">
        <v>2013</v>
      </c>
      <c r="B102" s="7">
        <f>SUM(MB!B102,SK!B102,AB!B102)+EC!B102</f>
        <v>210889.35</v>
      </c>
      <c r="C102" s="7">
        <f>SUM(MB!C102,SK!C102,AB!C102)+EC!C102</f>
        <v>11507.5</v>
      </c>
      <c r="D102" s="7">
        <f>SUM(MB!D102,SK!D102,AB!D102)+EC!D102</f>
        <v>162.47499999999999</v>
      </c>
      <c r="E102" s="7">
        <f>SUM(MB!E102,SK!E102,AB!E102)</f>
        <v>4542.0320000000011</v>
      </c>
      <c r="F102" s="7">
        <f>SUM(MB!F102,SK!F102,AB!F102)+EC!E102</f>
        <v>567359.12549897679</v>
      </c>
      <c r="G102" s="7">
        <f>SUM(MB!G102,SK!G102,AB!G102)</f>
        <v>0</v>
      </c>
      <c r="H102" s="7">
        <f>SUM(MB!H102,SK!H102,AB!H102)</f>
        <v>5231.0720000000001</v>
      </c>
      <c r="I102" s="7">
        <f>SUM(MB!I102,SK!I102,AB!I102)</f>
        <v>0</v>
      </c>
      <c r="J102" s="7">
        <f>SUM(MB!J102,SK!J102,AB!J102)+EC!F102</f>
        <v>169102.2</v>
      </c>
      <c r="K102" s="7">
        <f>SUM(MB!K102,SK!K102,AB!K102)+EC!G102</f>
        <v>48842.955000000002</v>
      </c>
      <c r="L102" s="7">
        <f>SUM(MB!L102,SK!L102,AB!L102)</f>
        <v>0</v>
      </c>
      <c r="M102" s="7">
        <f>SUM(MB!M102,SK!M102,AB!M102)+EC!H102</f>
        <v>33144.75</v>
      </c>
      <c r="N102" s="7">
        <f>SUM(MB!N102,SK!N102,AB!N102)</f>
        <v>77627.040000000008</v>
      </c>
      <c r="O102" s="7">
        <f>SUM(MB!O102,SK!O102,AB!O102)+EC!I102</f>
        <v>3875.625</v>
      </c>
      <c r="P102" s="7">
        <f>SUM(MB!P102,SK!P102,AB!P102)</f>
        <v>6446.9759999999987</v>
      </c>
      <c r="Q102" s="7">
        <f>SUM(MB!Q102,SK!Q102,AB!Q102)+EC!J102</f>
        <v>91011.6</v>
      </c>
      <c r="R102" s="7">
        <f>SUM(MB!R102,SK!R102,AB!R102)+EC!K102</f>
        <v>152153.04399999999</v>
      </c>
      <c r="S102" s="7">
        <f>SUM(MB!S102,SK!S102,AB!S102)+EC!L102</f>
        <v>5796.25</v>
      </c>
      <c r="T102" s="7">
        <f>SUM(MB!T102,SK!T102,AB!T102)</f>
        <v>0</v>
      </c>
      <c r="U102" s="7">
        <f>SUM(MB!U102,SK!U102,AB!U102)+EC!M102</f>
        <v>282477.25</v>
      </c>
      <c r="V102" s="7">
        <f>SUM(MB!V102,SK!V102,AB!V102)+EC!N102</f>
        <v>1523.4938888888887</v>
      </c>
      <c r="W102" s="7">
        <f>SUM(MB!W102,SK!W102,AB!W102)</f>
        <v>1401.3</v>
      </c>
      <c r="X102" s="7">
        <f>SUM(MB!X102,SK!X102,AB!X102)+EC!O102</f>
        <v>457831.72499999998</v>
      </c>
      <c r="Y102" s="7">
        <f>SUM(MB!Y102,SK!Y102,AB!Y102)</f>
        <v>695.59999999999991</v>
      </c>
      <c r="Z102" s="7">
        <f>SUM(MB!Z102,SK!Z102,AB!Z102)+EC!P102</f>
        <v>827074.77830382099</v>
      </c>
      <c r="AA102" s="7">
        <f>SUM(MB!AA102,SK!AA102,AB!AA102)+EC!Q102</f>
        <v>9051.3868480725632</v>
      </c>
      <c r="AB102" s="7">
        <f t="shared" si="4"/>
        <v>2967747.5285397596</v>
      </c>
      <c r="AC102" s="7">
        <f t="shared" si="5"/>
        <v>446137.79399999999</v>
      </c>
      <c r="AD102" s="7">
        <f>2205*AB102/area!J52/2.47</f>
        <v>76.174311431307189</v>
      </c>
      <c r="AE102" s="7">
        <f>2205*AC102/area!J52/2.47</f>
        <v>11.451189474380209</v>
      </c>
    </row>
    <row r="103" spans="1:31" x14ac:dyDescent="0.2">
      <c r="B103" s="7"/>
      <c r="C103" s="7"/>
      <c r="D103" s="7"/>
      <c r="E103" s="7"/>
      <c r="F103" s="7"/>
      <c r="G103" s="7"/>
      <c r="H103" s="7"/>
      <c r="I103" s="7"/>
      <c r="J103" s="7"/>
      <c r="K103" s="7"/>
      <c r="L103" s="7"/>
      <c r="M103" s="7"/>
      <c r="N103" s="7"/>
      <c r="O103" s="7"/>
      <c r="P103" s="7"/>
      <c r="Q103" s="7"/>
      <c r="R103" s="8"/>
      <c r="S103" s="8"/>
      <c r="T103" s="8"/>
      <c r="U103" s="8"/>
    </row>
    <row r="104" spans="1:31" x14ac:dyDescent="0.2">
      <c r="B104" s="7"/>
      <c r="C104" s="7"/>
      <c r="D104" s="7"/>
      <c r="E104" s="7"/>
      <c r="F104" s="7"/>
      <c r="G104" s="7"/>
      <c r="H104" s="7"/>
      <c r="I104" s="7"/>
      <c r="J104" s="7"/>
      <c r="K104" s="7"/>
      <c r="L104" s="7"/>
      <c r="M104" s="7"/>
      <c r="N104" s="7"/>
      <c r="O104" s="7"/>
      <c r="P104" s="7"/>
      <c r="Q104" s="7"/>
      <c r="R104" s="8"/>
      <c r="S104" s="8"/>
      <c r="T104" s="8"/>
      <c r="U104" s="8"/>
    </row>
    <row r="105" spans="1:31" x14ac:dyDescent="0.2">
      <c r="B105" s="7"/>
      <c r="C105" s="7"/>
      <c r="D105" s="7"/>
      <c r="E105" s="7"/>
      <c r="F105" s="7"/>
      <c r="G105" s="7"/>
      <c r="H105" s="7"/>
      <c r="I105" s="7"/>
      <c r="J105" s="7"/>
      <c r="K105" s="7"/>
      <c r="L105" s="7"/>
      <c r="M105" s="7"/>
      <c r="N105" s="7"/>
      <c r="O105" s="7"/>
      <c r="P105" s="7"/>
      <c r="Q105" s="7"/>
      <c r="R105" s="8"/>
      <c r="S105" s="8"/>
      <c r="T105" s="8"/>
      <c r="U105" s="8"/>
    </row>
    <row r="106" spans="1:31" ht="25.5" x14ac:dyDescent="0.35">
      <c r="A106" s="9" t="s">
        <v>96</v>
      </c>
      <c r="Q106" s="7"/>
      <c r="R106" s="8"/>
      <c r="S106" s="8"/>
    </row>
    <row r="107" spans="1:31" x14ac:dyDescent="0.2">
      <c r="A107" s="15" t="s">
        <v>20</v>
      </c>
      <c r="B107" s="16">
        <f>Coefficients!C15</f>
        <v>8.3000000000000007</v>
      </c>
      <c r="C107" s="16">
        <f>Coefficients!D15</f>
        <v>13</v>
      </c>
      <c r="D107" s="16">
        <f>Coefficients!E15</f>
        <v>2.5190000000000001</v>
      </c>
      <c r="E107" s="16">
        <f>Coefficients!F15</f>
        <v>13.3507</v>
      </c>
      <c r="F107" s="16">
        <f>Coefficients!G15</f>
        <v>16.0142144</v>
      </c>
      <c r="G107" s="16">
        <f>Coefficients!H15</f>
        <v>13.007199999999999</v>
      </c>
      <c r="H107" s="16">
        <f>Coefficients!I15</f>
        <v>8.3813999999999993</v>
      </c>
      <c r="I107" s="16">
        <f>Coefficients!J15</f>
        <v>9.3660999999999994</v>
      </c>
      <c r="J107" s="16">
        <f>Coefficients!K15</f>
        <v>6.3</v>
      </c>
      <c r="K107" s="16">
        <f>Coefficients!L15</f>
        <v>1.6</v>
      </c>
      <c r="L107" s="16">
        <f>Coefficients!M15</f>
        <v>9.6409000000000002</v>
      </c>
      <c r="M107" s="16">
        <f>Coefficients!N15</f>
        <v>13</v>
      </c>
      <c r="N107" s="16">
        <f>Coefficients!O15</f>
        <v>10.3279</v>
      </c>
      <c r="O107" s="16">
        <f>Coefficients!P15</f>
        <v>8.5500000000000007</v>
      </c>
      <c r="P107" s="16">
        <f>Coefficients!Q15</f>
        <v>18.961199999999998</v>
      </c>
      <c r="Q107" s="16">
        <f>Coefficients!R15</f>
        <v>8.8000000000000007</v>
      </c>
      <c r="R107" s="16">
        <f>Coefficients!S15</f>
        <v>8.3814000000000011</v>
      </c>
      <c r="S107" s="16">
        <f>Coefficients!T15</f>
        <v>8.1999999999999993</v>
      </c>
      <c r="T107" s="16">
        <f>Coefficients!U15</f>
        <v>14.7476</v>
      </c>
      <c r="U107" s="16">
        <f>Coefficients!V15</f>
        <v>12</v>
      </c>
      <c r="V107" s="16">
        <f>Coefficients!W15</f>
        <v>1.1000000000000001</v>
      </c>
      <c r="W107" s="16">
        <f>Coefficients!X15</f>
        <v>9.6999999999999993</v>
      </c>
      <c r="X107" s="16">
        <f>Coefficients!Y15</f>
        <v>5.75</v>
      </c>
      <c r="Y107" s="16">
        <f>Coefficients!Z15</f>
        <v>9.5</v>
      </c>
      <c r="Z107" s="16">
        <f>Coefficients!AA15</f>
        <v>9.5</v>
      </c>
      <c r="AA107" s="16"/>
    </row>
    <row r="109" spans="1:31" x14ac:dyDescent="0.2">
      <c r="A109" t="s">
        <v>19</v>
      </c>
      <c r="B109" t="str">
        <f>B57</f>
        <v>Barley</v>
      </c>
      <c r="C109" t="str">
        <f t="shared" ref="C109:Z109" si="6">C57</f>
        <v>Beans, dry</v>
      </c>
      <c r="D109" t="str">
        <f t="shared" si="6"/>
        <v>Buckwheat</v>
      </c>
      <c r="E109" t="str">
        <f t="shared" si="6"/>
        <v>Canary seed</v>
      </c>
      <c r="F109" t="str">
        <f t="shared" si="6"/>
        <v>Canola</v>
      </c>
      <c r="G109" t="str">
        <f t="shared" si="6"/>
        <v>Caraway seed</v>
      </c>
      <c r="H109" t="str">
        <f t="shared" si="6"/>
        <v>Chick peas</v>
      </c>
      <c r="I109" t="str">
        <f t="shared" si="6"/>
        <v>Coriander</v>
      </c>
      <c r="J109" t="str">
        <f t="shared" si="6"/>
        <v>Corn for grain</v>
      </c>
      <c r="K109" t="str">
        <f t="shared" si="6"/>
        <v>Corn, fodder</v>
      </c>
      <c r="L109" t="str">
        <f t="shared" si="6"/>
        <v>Fababeans</v>
      </c>
      <c r="M109" t="str">
        <f t="shared" si="6"/>
        <v>Flaxseed</v>
      </c>
      <c r="N109" t="str">
        <f t="shared" si="6"/>
        <v>Lentils</v>
      </c>
      <c r="O109" t="str">
        <f t="shared" si="6"/>
        <v>Mixed grains</v>
      </c>
      <c r="P109" t="str">
        <f t="shared" si="6"/>
        <v>Mustard seed</v>
      </c>
      <c r="Q109" t="str">
        <f t="shared" si="6"/>
        <v>Oats</v>
      </c>
      <c r="R109" t="str">
        <f t="shared" si="6"/>
        <v>Peas, dry</v>
      </c>
      <c r="S109" t="str">
        <f t="shared" si="6"/>
        <v>Rye, all</v>
      </c>
      <c r="T109" t="str">
        <f t="shared" si="6"/>
        <v>Safflower</v>
      </c>
      <c r="U109" t="str">
        <f t="shared" si="6"/>
        <v>Soybeans</v>
      </c>
      <c r="V109" t="str">
        <f t="shared" si="6"/>
        <v>Sugar beets</v>
      </c>
      <c r="W109" t="str">
        <f t="shared" si="6"/>
        <v>Sunflower seed</v>
      </c>
      <c r="X109" t="str">
        <f t="shared" si="6"/>
        <v>Tame hay</v>
      </c>
      <c r="Y109" t="str">
        <f t="shared" si="6"/>
        <v>Triticale</v>
      </c>
      <c r="Z109" t="str">
        <f t="shared" si="6"/>
        <v>Wheat, all</v>
      </c>
      <c r="AA109" s="21" t="s">
        <v>161</v>
      </c>
    </row>
    <row r="110" spans="1:31" x14ac:dyDescent="0.2">
      <c r="A110">
        <f t="shared" ref="A110:A150" si="7">A8</f>
        <v>1969</v>
      </c>
      <c r="B110" s="7">
        <f>SUM(MB!B110,SK!B110,AB!B110)+EC!B110</f>
        <v>65933.955000000002</v>
      </c>
      <c r="C110" s="7">
        <f>SUM(MB!C110,SK!C110,AB!C110)+EC!C110</f>
        <v>1005.55</v>
      </c>
      <c r="D110" s="7">
        <f>SUM(MB!D110,SK!D110,AB!D110)+EC!D110</f>
        <v>151.14000000000001</v>
      </c>
      <c r="E110" s="7">
        <f>SUM(MB!E110,SK!E110,AB!E110)</f>
        <v>0</v>
      </c>
      <c r="F110" s="7">
        <f>SUM(MB!F110,SK!F110,AB!F110)+EC!E110</f>
        <v>12520.713528640003</v>
      </c>
      <c r="G110" s="7">
        <f>SUM(MB!G110,SK!G110,AB!G110)</f>
        <v>0</v>
      </c>
      <c r="H110" s="7">
        <f>SUM(MB!H110,SK!H110,AB!H110)</f>
        <v>0</v>
      </c>
      <c r="I110" s="7">
        <f>SUM(MB!I110,SK!I110,AB!I110)</f>
        <v>0</v>
      </c>
      <c r="J110" s="7">
        <f>SUM(MB!J110,SK!J110,AB!J110)+EC!F110</f>
        <v>13045.608</v>
      </c>
      <c r="K110" s="7">
        <f>SUM(MB!K110,SK!K110,AB!K110)+EC!G110</f>
        <v>12181.2</v>
      </c>
      <c r="L110" s="7">
        <f>SUM(MB!L110,SK!L110,AB!L110)</f>
        <v>0</v>
      </c>
      <c r="M110" s="7">
        <f>SUM(MB!M110,SK!M110,AB!M110)+EC!H110</f>
        <v>9573.1999999999989</v>
      </c>
      <c r="N110" s="7">
        <f>SUM(MB!N110,SK!N110,AB!N110)</f>
        <v>0</v>
      </c>
      <c r="O110" s="7">
        <f>SUM(MB!O110,SK!O110,AB!O110)+EC!I110</f>
        <v>14696.1675</v>
      </c>
      <c r="P110" s="7">
        <f>SUM(MB!P110,SK!P110,AB!P110)</f>
        <v>2218.4603999999999</v>
      </c>
      <c r="Q110" s="7">
        <f>SUM(MB!Q110,SK!Q110,AB!Q110)+EC!J110</f>
        <v>46812.92</v>
      </c>
      <c r="R110" s="7">
        <f>SUM(MB!R110,SK!R110,AB!R110)+EC!K110</f>
        <v>479.83515000000006</v>
      </c>
      <c r="S110" s="7">
        <f>SUM(MB!S110,SK!S110,AB!S110)+EC!L110</f>
        <v>3341.0899999999997</v>
      </c>
      <c r="T110" s="7">
        <f>SUM(MB!T110,SK!T110,AB!T110)</f>
        <v>0</v>
      </c>
      <c r="U110" s="7">
        <f>SUM(MB!U110,SK!U110,AB!U110)+EC!M110</f>
        <v>2794.2</v>
      </c>
      <c r="V110" s="7">
        <f>SUM(MB!V110,SK!V110,AB!V110)+EC!N110</f>
        <v>1102.585</v>
      </c>
      <c r="W110" s="7">
        <f>SUM(MB!W110,SK!W110,AB!W110)</f>
        <v>149.38</v>
      </c>
      <c r="X110" s="7">
        <f>SUM(MB!X110,SK!X110,AB!X110)+EC!O110</f>
        <v>116921.9375</v>
      </c>
      <c r="Y110" s="7">
        <f>SUM(MB!Y110,SK!Y110,AB!Y110)</f>
        <v>0</v>
      </c>
      <c r="Z110" s="7">
        <f>SUM(MB!Z110,SK!Z110,AB!Z110)+EC!P110</f>
        <v>172112.3</v>
      </c>
      <c r="AA110" s="7">
        <f>SUM(MB!AA110,SK!AA110,AB!AA110)+EC!Q110</f>
        <v>1395.195238095238</v>
      </c>
      <c r="AB110" s="7">
        <f>SUM(B110:AA110)</f>
        <v>476435.43731673522</v>
      </c>
      <c r="AD110" s="7">
        <f>2205*AB110/area!J8/2.47</f>
        <v>16.743523587043843</v>
      </c>
    </row>
    <row r="111" spans="1:31" x14ac:dyDescent="0.2">
      <c r="A111">
        <f t="shared" si="7"/>
        <v>1970</v>
      </c>
      <c r="B111" s="7">
        <f>SUM(MB!B111,SK!B111,AB!B111)+EC!B111</f>
        <v>72568.145000000004</v>
      </c>
      <c r="C111" s="7">
        <f>SUM(MB!C111,SK!C111,AB!C111)+EC!C111</f>
        <v>972.4</v>
      </c>
      <c r="D111" s="7">
        <f>SUM(MB!D111,SK!D111,AB!D111)+EC!D111</f>
        <v>213.6112</v>
      </c>
      <c r="E111" s="7">
        <f>SUM(MB!E111,SK!E111,AB!E111)</f>
        <v>0</v>
      </c>
      <c r="F111" s="7">
        <f>SUM(MB!F111,SK!F111,AB!F111)+EC!E111</f>
        <v>26610.01935776</v>
      </c>
      <c r="G111" s="7">
        <f>SUM(MB!G111,SK!G111,AB!G111)</f>
        <v>0</v>
      </c>
      <c r="H111" s="7">
        <f>SUM(MB!H111,SK!H111,AB!H111)</f>
        <v>0</v>
      </c>
      <c r="I111" s="7">
        <f>SUM(MB!I111,SK!I111,AB!I111)</f>
        <v>0</v>
      </c>
      <c r="J111" s="7">
        <f>SUM(MB!J111,SK!J111,AB!J111)+EC!F111</f>
        <v>18179.117999999999</v>
      </c>
      <c r="K111" s="7">
        <f>SUM(MB!K111,SK!K111,AB!K111)+EC!G111</f>
        <v>13965.2</v>
      </c>
      <c r="L111" s="7">
        <f>SUM(MB!L111,SK!L111,AB!L111)</f>
        <v>0</v>
      </c>
      <c r="M111" s="7">
        <f>SUM(MB!M111,SK!M111,AB!M111)+EC!H111</f>
        <v>16153.15</v>
      </c>
      <c r="N111" s="7">
        <f>SUM(MB!N111,SK!N111,AB!N111)</f>
        <v>0</v>
      </c>
      <c r="O111" s="7">
        <f>SUM(MB!O111,SK!O111,AB!O111)+EC!I111</f>
        <v>16834.522500000003</v>
      </c>
      <c r="P111" s="7">
        <f>SUM(MB!P111,SK!P111,AB!P111)</f>
        <v>1615.49424</v>
      </c>
      <c r="Q111" s="7">
        <f>SUM(MB!Q111,SK!Q111,AB!Q111)+EC!J111</f>
        <v>46943.16</v>
      </c>
      <c r="R111" s="7">
        <f>SUM(MB!R111,SK!R111,AB!R111)+EC!K111</f>
        <v>560.29659000000015</v>
      </c>
      <c r="S111" s="7">
        <f>SUM(MB!S111,SK!S111,AB!S111)+EC!L111</f>
        <v>4117.63</v>
      </c>
      <c r="T111" s="7">
        <f>SUM(MB!T111,SK!T111,AB!T111)</f>
        <v>0</v>
      </c>
      <c r="U111" s="7">
        <f>SUM(MB!U111,SK!U111,AB!U111)+EC!M111</f>
        <v>3682.2</v>
      </c>
      <c r="V111" s="7">
        <f>SUM(MB!V111,SK!V111,AB!V111)+EC!N111</f>
        <v>941.6550000000002</v>
      </c>
      <c r="W111" s="7">
        <f>SUM(MB!W111,SK!W111,AB!W111)</f>
        <v>243.95499999999996</v>
      </c>
      <c r="X111" s="7">
        <f>SUM(MB!X111,SK!X111,AB!X111)+EC!O111</f>
        <v>129129.1875</v>
      </c>
      <c r="Y111" s="7">
        <f>SUM(MB!Y111,SK!Y111,AB!Y111)</f>
        <v>0</v>
      </c>
      <c r="Z111" s="7">
        <f>SUM(MB!Z111,SK!Z111,AB!Z111)+EC!P111</f>
        <v>84600.4</v>
      </c>
      <c r="AA111" s="7">
        <f>SUM(MB!AA111,SK!AA111,AB!AA111)+EC!Q111</f>
        <v>1594.8687074829932</v>
      </c>
      <c r="AB111" s="7">
        <f t="shared" ref="AB111:AB154" si="8">SUM(B111:AA111)</f>
        <v>438925.01309524296</v>
      </c>
      <c r="AD111" s="7">
        <f>2205*AB111/area!J9/2.47</f>
        <v>17.674281349044026</v>
      </c>
    </row>
    <row r="112" spans="1:31" x14ac:dyDescent="0.2">
      <c r="A112">
        <f t="shared" si="7"/>
        <v>1971</v>
      </c>
      <c r="B112" s="7">
        <f>SUM(MB!B112,SK!B112,AB!B112)+EC!B112</f>
        <v>107253.015</v>
      </c>
      <c r="C112" s="7">
        <f>SUM(MB!C112,SK!C112,AB!C112)+EC!C112</f>
        <v>1345.5</v>
      </c>
      <c r="D112" s="7">
        <f>SUM(MB!D112,SK!D112,AB!D112)+EC!D112</f>
        <v>194.84465000000003</v>
      </c>
      <c r="E112" s="7">
        <f>SUM(MB!E112,SK!E112,AB!E112)</f>
        <v>0</v>
      </c>
      <c r="F112" s="7">
        <f>SUM(MB!F112,SK!F112,AB!F112)+EC!E112</f>
        <v>34892.571045440003</v>
      </c>
      <c r="G112" s="7">
        <f>SUM(MB!G112,SK!G112,AB!G112)</f>
        <v>0</v>
      </c>
      <c r="H112" s="7">
        <f>SUM(MB!H112,SK!H112,AB!H112)</f>
        <v>0</v>
      </c>
      <c r="I112" s="7">
        <f>SUM(MB!I112,SK!I112,AB!I112)</f>
        <v>0</v>
      </c>
      <c r="J112" s="7">
        <f>SUM(MB!J112,SK!J112,AB!J112)+EC!F112</f>
        <v>20279.682000000001</v>
      </c>
      <c r="K112" s="7">
        <f>SUM(MB!K112,SK!K112,AB!K112)+EC!G112</f>
        <v>15261.2</v>
      </c>
      <c r="L112" s="7">
        <f>SUM(MB!L112,SK!L112,AB!L112)</f>
        <v>0</v>
      </c>
      <c r="M112" s="7">
        <f>SUM(MB!M112,SK!M112,AB!M112)+EC!H112</f>
        <v>7708.35</v>
      </c>
      <c r="N112" s="7">
        <f>SUM(MB!N112,SK!N112,AB!N112)</f>
        <v>0</v>
      </c>
      <c r="O112" s="7">
        <f>SUM(MB!O112,SK!O112,AB!O112)+EC!I112</f>
        <v>18089.662500000002</v>
      </c>
      <c r="P112" s="7">
        <f>SUM(MB!P112,SK!P112,AB!P112)</f>
        <v>1596.5330399999998</v>
      </c>
      <c r="Q112" s="7">
        <f>SUM(MB!Q112,SK!Q112,AB!Q112)+EC!J112</f>
        <v>48400.44</v>
      </c>
      <c r="R112" s="7">
        <f>SUM(MB!R112,SK!R112,AB!R112)+EC!K112</f>
        <v>623.57616000000007</v>
      </c>
      <c r="S112" s="7">
        <f>SUM(MB!S112,SK!S112,AB!S112)+EC!L112</f>
        <v>4751.49</v>
      </c>
      <c r="T112" s="7">
        <f>SUM(MB!T112,SK!T112,AB!T112)</f>
        <v>0</v>
      </c>
      <c r="U112" s="7">
        <f>SUM(MB!U112,SK!U112,AB!U112)+EC!M112</f>
        <v>3648.6</v>
      </c>
      <c r="V112" s="7">
        <f>SUM(MB!V112,SK!V112,AB!V112)+EC!N112</f>
        <v>1240.085</v>
      </c>
      <c r="W112" s="7">
        <f>SUM(MB!W112,SK!W112,AB!W112)</f>
        <v>743.9899999999999</v>
      </c>
      <c r="X112" s="7">
        <f>SUM(MB!X112,SK!X112,AB!X112)+EC!O112</f>
        <v>113328.1875</v>
      </c>
      <c r="Y112" s="7">
        <f>SUM(MB!Y112,SK!Y112,AB!Y112)</f>
        <v>0</v>
      </c>
      <c r="Z112" s="7">
        <f>SUM(MB!Z112,SK!Z112,AB!Z112)+EC!P112</f>
        <v>135445.20000000001</v>
      </c>
      <c r="AA112" s="7">
        <f>SUM(MB!AA112,SK!AA112,AB!AA112)+EC!Q112</f>
        <v>1270.678231292517</v>
      </c>
      <c r="AB112" s="7">
        <f t="shared" si="8"/>
        <v>516073.60512673255</v>
      </c>
      <c r="AD112" s="7">
        <f>2205*AB112/area!J10/2.47</f>
        <v>17.486301266163245</v>
      </c>
    </row>
    <row r="113" spans="1:30" x14ac:dyDescent="0.2">
      <c r="A113">
        <f t="shared" si="7"/>
        <v>1972</v>
      </c>
      <c r="B113" s="7">
        <f>SUM(MB!B113,SK!B113,AB!B113)+EC!B113</f>
        <v>92666.595000000016</v>
      </c>
      <c r="C113" s="7">
        <f>SUM(MB!C113,SK!C113,AB!C113)+EC!C113</f>
        <v>1459.9</v>
      </c>
      <c r="D113" s="7">
        <f>SUM(MB!D113,SK!D113,AB!D113)+EC!D113</f>
        <v>152.77735000000001</v>
      </c>
      <c r="E113" s="7">
        <f>SUM(MB!E113,SK!E113,AB!E113)</f>
        <v>0</v>
      </c>
      <c r="F113" s="7">
        <f>SUM(MB!F113,SK!F113,AB!F113)+EC!E113</f>
        <v>21200.417733439997</v>
      </c>
      <c r="G113" s="7">
        <f>SUM(MB!G113,SK!G113,AB!G113)</f>
        <v>0</v>
      </c>
      <c r="H113" s="7">
        <f>SUM(MB!H113,SK!H113,AB!H113)</f>
        <v>0</v>
      </c>
      <c r="I113" s="7">
        <f>SUM(MB!I113,SK!I113,AB!I113)</f>
        <v>0</v>
      </c>
      <c r="J113" s="7">
        <f>SUM(MB!J113,SK!J113,AB!J113)+EC!F113</f>
        <v>17713.169999999998</v>
      </c>
      <c r="K113" s="7">
        <f>SUM(MB!K113,SK!K113,AB!K113)+EC!G113</f>
        <v>15338</v>
      </c>
      <c r="L113" s="7">
        <f>SUM(MB!L113,SK!L113,AB!L113)</f>
        <v>0</v>
      </c>
      <c r="M113" s="7">
        <f>SUM(MB!M113,SK!M113,AB!M113)+EC!H113</f>
        <v>6133.4000000000005</v>
      </c>
      <c r="N113" s="7">
        <f>SUM(MB!N113,SK!N113,AB!N113)</f>
        <v>0</v>
      </c>
      <c r="O113" s="7">
        <f>SUM(MB!O113,SK!O113,AB!O113)+EC!I113</f>
        <v>17527.927499999998</v>
      </c>
      <c r="P113" s="7">
        <f>SUM(MB!P113,SK!P113,AB!P113)</f>
        <v>1304.5305599999997</v>
      </c>
      <c r="Q113" s="7">
        <f>SUM(MB!Q113,SK!Q113,AB!Q113)+EC!J113</f>
        <v>40079.160000000003</v>
      </c>
      <c r="R113" s="7">
        <f>SUM(MB!R113,SK!R113,AB!R113)+EC!K113</f>
        <v>554.42961000000014</v>
      </c>
      <c r="S113" s="7">
        <f>SUM(MB!S113,SK!S113,AB!S113)+EC!L113</f>
        <v>3041.79</v>
      </c>
      <c r="T113" s="7">
        <f>SUM(MB!T113,SK!T113,AB!T113)</f>
        <v>0</v>
      </c>
      <c r="U113" s="7">
        <f>SUM(MB!U113,SK!U113,AB!U113)+EC!M113</f>
        <v>4788.6000000000004</v>
      </c>
      <c r="V113" s="7">
        <f>SUM(MB!V113,SK!V113,AB!V113)+EC!N113</f>
        <v>1094.115</v>
      </c>
      <c r="W113" s="7">
        <f>SUM(MB!W113,SK!W113,AB!W113)</f>
        <v>747.3850000000001</v>
      </c>
      <c r="X113" s="7">
        <f>SUM(MB!X113,SK!X113,AB!X113)+EC!O113</f>
        <v>110108.1875</v>
      </c>
      <c r="Y113" s="7">
        <f>SUM(MB!Y113,SK!Y113,AB!Y113)</f>
        <v>0</v>
      </c>
      <c r="Z113" s="7">
        <f>SUM(MB!Z113,SK!Z113,AB!Z113)+EC!P113</f>
        <v>136545.1</v>
      </c>
      <c r="AA113" s="7">
        <f>SUM(MB!AA113,SK!AA113,AB!AA113)+EC!Q113</f>
        <v>1112.2564625850339</v>
      </c>
      <c r="AB113" s="7">
        <f t="shared" si="8"/>
        <v>471567.74171602499</v>
      </c>
      <c r="AD113" s="7">
        <f>2205*AB113/area!J11/2.47</f>
        <v>16.655113296001691</v>
      </c>
    </row>
    <row r="114" spans="1:30" x14ac:dyDescent="0.2">
      <c r="A114">
        <f t="shared" si="7"/>
        <v>1973</v>
      </c>
      <c r="B114" s="7">
        <f>SUM(MB!B114,SK!B114,AB!B114)+EC!B114</f>
        <v>83746.585000000006</v>
      </c>
      <c r="C114" s="7">
        <f>SUM(MB!C114,SK!C114,AB!C114)+EC!C114</f>
        <v>1338.35</v>
      </c>
      <c r="D114" s="7">
        <f>SUM(MB!D114,SK!D114,AB!D114)+EC!D114</f>
        <v>135.7741</v>
      </c>
      <c r="E114" s="7">
        <f>SUM(MB!E114,SK!E114,AB!E114)</f>
        <v>0</v>
      </c>
      <c r="F114" s="7">
        <f>SUM(MB!F114,SK!F114,AB!F114)+EC!E114</f>
        <v>19709.494372799996</v>
      </c>
      <c r="G114" s="7">
        <f>SUM(MB!G114,SK!G114,AB!G114)</f>
        <v>0</v>
      </c>
      <c r="H114" s="7">
        <f>SUM(MB!H114,SK!H114,AB!H114)</f>
        <v>0</v>
      </c>
      <c r="I114" s="7">
        <f>SUM(MB!I114,SK!I114,AB!I114)</f>
        <v>0</v>
      </c>
      <c r="J114" s="7">
        <f>SUM(MB!J114,SK!J114,AB!J114)+EC!F114</f>
        <v>19850.921999999999</v>
      </c>
      <c r="K114" s="7">
        <f>SUM(MB!K114,SK!K114,AB!K114)+EC!G114</f>
        <v>17154</v>
      </c>
      <c r="L114" s="7">
        <f>SUM(MB!L114,SK!L114,AB!L114)</f>
        <v>0</v>
      </c>
      <c r="M114" s="7">
        <f>SUM(MB!M114,SK!M114,AB!M114)+EC!H114</f>
        <v>6721.6500000000005</v>
      </c>
      <c r="N114" s="7">
        <f>SUM(MB!N114,SK!N114,AB!N114)</f>
        <v>0</v>
      </c>
      <c r="O114" s="7">
        <f>SUM(MB!O114,SK!O114,AB!O114)+EC!I114</f>
        <v>16407.877500000002</v>
      </c>
      <c r="P114" s="7">
        <f>SUM(MB!P114,SK!P114,AB!P114)</f>
        <v>2252.5905599999996</v>
      </c>
      <c r="Q114" s="7">
        <f>SUM(MB!Q114,SK!Q114,AB!Q114)+EC!J114</f>
        <v>43699.48</v>
      </c>
      <c r="R114" s="7">
        <f>SUM(MB!R114,SK!R114,AB!R114)+EC!K114</f>
        <v>562.39194000000009</v>
      </c>
      <c r="S114" s="7">
        <f>SUM(MB!S114,SK!S114,AB!S114)+EC!L114</f>
        <v>3213.1699999999996</v>
      </c>
      <c r="T114" s="7">
        <f>SUM(MB!T114,SK!T114,AB!T114)</f>
        <v>0</v>
      </c>
      <c r="U114" s="7">
        <f>SUM(MB!U114,SK!U114,AB!U114)+EC!M114</f>
        <v>5049</v>
      </c>
      <c r="V114" s="7">
        <f>SUM(MB!V114,SK!V114,AB!V114)+EC!N114</f>
        <v>1018.655</v>
      </c>
      <c r="W114" s="7">
        <f>SUM(MB!W114,SK!W114,AB!W114)</f>
        <v>400.125</v>
      </c>
      <c r="X114" s="7">
        <f>SUM(MB!X114,SK!X114,AB!X114)+EC!O114</f>
        <v>121958.9375</v>
      </c>
      <c r="Y114" s="7">
        <f>SUM(MB!Y114,SK!Y114,AB!Y114)</f>
        <v>0</v>
      </c>
      <c r="Z114" s="7">
        <f>SUM(MB!Z114,SK!Z114,AB!Z114)+EC!P114</f>
        <v>152136.79999999999</v>
      </c>
      <c r="AA114" s="7">
        <f>SUM(MB!AA114,SK!AA114,AB!AA114)+EC!Q114</f>
        <v>1336.3108843537416</v>
      </c>
      <c r="AB114" s="7">
        <f t="shared" si="8"/>
        <v>496692.1138571538</v>
      </c>
      <c r="AD114" s="7">
        <f>2205*AB114/area!J12/2.47</f>
        <v>16.804169349037224</v>
      </c>
    </row>
    <row r="115" spans="1:30" x14ac:dyDescent="0.2">
      <c r="A115">
        <f t="shared" si="7"/>
        <v>1974</v>
      </c>
      <c r="B115" s="7">
        <f>SUM(MB!B115,SK!B115,AB!B115)+EC!B115</f>
        <v>71724.865000000005</v>
      </c>
      <c r="C115" s="7">
        <f>SUM(MB!C115,SK!C115,AB!C115)+EC!C115</f>
        <v>1640.6</v>
      </c>
      <c r="D115" s="7">
        <f>SUM(MB!D115,SK!D115,AB!D115)+EC!D115</f>
        <v>130.73610000000002</v>
      </c>
      <c r="E115" s="7">
        <f>SUM(MB!E115,SK!E115,AB!E115)</f>
        <v>0</v>
      </c>
      <c r="F115" s="7">
        <f>SUM(MB!F115,SK!F115,AB!F115)+EC!E115</f>
        <v>18694.19317984</v>
      </c>
      <c r="G115" s="7">
        <f>SUM(MB!G115,SK!G115,AB!G115)</f>
        <v>0</v>
      </c>
      <c r="H115" s="7">
        <f>SUM(MB!H115,SK!H115,AB!H115)</f>
        <v>0</v>
      </c>
      <c r="I115" s="7">
        <f>SUM(MB!I115,SK!I115,AB!I115)</f>
        <v>0</v>
      </c>
      <c r="J115" s="7">
        <f>SUM(MB!J115,SK!J115,AB!J115)+EC!F115</f>
        <v>18084.762000000002</v>
      </c>
      <c r="K115" s="7">
        <f>SUM(MB!K115,SK!K115,AB!K115)+EC!G115</f>
        <v>18557.199999999997</v>
      </c>
      <c r="L115" s="7">
        <f>SUM(MB!L115,SK!L115,AB!L115)</f>
        <v>0</v>
      </c>
      <c r="M115" s="7">
        <f>SUM(MB!M115,SK!M115,AB!M115)+EC!H115</f>
        <v>4871.75</v>
      </c>
      <c r="N115" s="7">
        <f>SUM(MB!N115,SK!N115,AB!N115)</f>
        <v>0</v>
      </c>
      <c r="O115" s="7">
        <f>SUM(MB!O115,SK!O115,AB!O115)+EC!I115</f>
        <v>13268.317500000001</v>
      </c>
      <c r="P115" s="7">
        <f>SUM(MB!P115,SK!P115,AB!P115)</f>
        <v>2235.5254799999998</v>
      </c>
      <c r="Q115" s="7">
        <f>SUM(MB!Q115,SK!Q115,AB!Q115)+EC!J115</f>
        <v>33923.56</v>
      </c>
      <c r="R115" s="7">
        <f>SUM(MB!R115,SK!R115,AB!R115)+EC!K115</f>
        <v>582.08823000000007</v>
      </c>
      <c r="S115" s="7">
        <f>SUM(MB!S115,SK!S115,AB!S115)+EC!L115</f>
        <v>4270.1499999999996</v>
      </c>
      <c r="T115" s="7">
        <f>SUM(MB!T115,SK!T115,AB!T115)</f>
        <v>0</v>
      </c>
      <c r="U115" s="7">
        <f>SUM(MB!U115,SK!U115,AB!U115)+EC!M115</f>
        <v>3899.4</v>
      </c>
      <c r="V115" s="7">
        <f>SUM(MB!V115,SK!V115,AB!V115)+EC!N115</f>
        <v>853.43500000000006</v>
      </c>
      <c r="W115" s="7">
        <f>SUM(MB!W115,SK!W115,AB!W115)</f>
        <v>80.510000000000005</v>
      </c>
      <c r="X115" s="7">
        <f>SUM(MB!X115,SK!X115,AB!X115)+EC!O115</f>
        <v>120504.1875</v>
      </c>
      <c r="Y115" s="7">
        <f>SUM(MB!Y115,SK!Y115,AB!Y115)</f>
        <v>0</v>
      </c>
      <c r="Z115" s="7">
        <f>SUM(MB!Z115,SK!Z115,AB!Z115)+EC!P115</f>
        <v>124978.2</v>
      </c>
      <c r="AA115" s="7">
        <f>SUM(MB!AA115,SK!AA115,AB!AA115)+EC!Q115</f>
        <v>1460.2292517006802</v>
      </c>
      <c r="AB115" s="7">
        <f t="shared" si="8"/>
        <v>439759.7092415407</v>
      </c>
      <c r="AD115" s="7">
        <f>2205*AB115/area!J13/2.47</f>
        <v>15.264352463293259</v>
      </c>
    </row>
    <row r="116" spans="1:30" x14ac:dyDescent="0.2">
      <c r="A116">
        <f t="shared" si="7"/>
        <v>1975</v>
      </c>
      <c r="B116" s="7">
        <f>SUM(MB!B116,SK!B116,AB!B116)+EC!B116</f>
        <v>77679.285000000003</v>
      </c>
      <c r="C116" s="7">
        <f>SUM(MB!C116,SK!C116,AB!C116)+EC!C116</f>
        <v>1498.25</v>
      </c>
      <c r="D116" s="7">
        <f>SUM(MB!D116,SK!D116,AB!D116)+EC!D116</f>
        <v>112.97714999999999</v>
      </c>
      <c r="E116" s="7">
        <f>SUM(MB!E116,SK!E116,AB!E116)</f>
        <v>0</v>
      </c>
      <c r="F116" s="7">
        <f>SUM(MB!F116,SK!F116,AB!F116)+EC!E116</f>
        <v>29442.933885119997</v>
      </c>
      <c r="G116" s="7">
        <f>SUM(MB!G116,SK!G116,AB!G116)</f>
        <v>0</v>
      </c>
      <c r="H116" s="7">
        <f>SUM(MB!H116,SK!H116,AB!H116)</f>
        <v>0</v>
      </c>
      <c r="I116" s="7">
        <f>SUM(MB!I116,SK!I116,AB!I116)</f>
        <v>0</v>
      </c>
      <c r="J116" s="7">
        <f>SUM(MB!J116,SK!J116,AB!J116)+EC!F116</f>
        <v>25085.304</v>
      </c>
      <c r="K116" s="7">
        <f>SUM(MB!K116,SK!K116,AB!K116)+EC!G116</f>
        <v>22760.399999999998</v>
      </c>
      <c r="L116" s="7">
        <f>SUM(MB!L116,SK!L116,AB!L116)</f>
        <v>0</v>
      </c>
      <c r="M116" s="7">
        <f>SUM(MB!M116,SK!M116,AB!M116)+EC!H116</f>
        <v>6095.0499999999993</v>
      </c>
      <c r="N116" s="7">
        <f>SUM(MB!N116,SK!N116,AB!N116)</f>
        <v>0</v>
      </c>
      <c r="O116" s="7">
        <f>SUM(MB!O116,SK!O116,AB!O116)+EC!I116</f>
        <v>14898.802500000002</v>
      </c>
      <c r="P116" s="7">
        <f>SUM(MB!P116,SK!P116,AB!P116)</f>
        <v>951.85223999999994</v>
      </c>
      <c r="Q116" s="7">
        <f>SUM(MB!Q116,SK!Q116,AB!Q116)+EC!J116</f>
        <v>38484.600000000006</v>
      </c>
      <c r="R116" s="7">
        <f>SUM(MB!R116,SK!R116,AB!R116)+EC!K116</f>
        <v>610.58499000000006</v>
      </c>
      <c r="S116" s="7">
        <f>SUM(MB!S116,SK!S116,AB!S116)+EC!L116</f>
        <v>4684.25</v>
      </c>
      <c r="T116" s="7">
        <f>SUM(MB!T116,SK!T116,AB!T116)</f>
        <v>0</v>
      </c>
      <c r="U116" s="7">
        <f>SUM(MB!U116,SK!U116,AB!U116)+EC!M116</f>
        <v>4692.6000000000004</v>
      </c>
      <c r="V116" s="7">
        <f>SUM(MB!V116,SK!V116,AB!V116)+EC!N116</f>
        <v>1063.4250000000002</v>
      </c>
      <c r="W116" s="7">
        <f>SUM(MB!W116,SK!W116,AB!W116)</f>
        <v>290.02999999999997</v>
      </c>
      <c r="X116" s="7">
        <f>SUM(MB!X116,SK!X116,AB!X116)+EC!O116</f>
        <v>123798.9375</v>
      </c>
      <c r="Y116" s="7">
        <f>SUM(MB!Y116,SK!Y116,AB!Y116)</f>
        <v>0</v>
      </c>
      <c r="Z116" s="7">
        <f>SUM(MB!Z116,SK!Z116,AB!Z116)+EC!P116</f>
        <v>160849.79999999999</v>
      </c>
      <c r="AA116" s="7">
        <f>SUM(MB!AA116,SK!AA116,AB!AA116)+EC!Q116</f>
        <v>1400.1476190476192</v>
      </c>
      <c r="AB116" s="7">
        <f t="shared" si="8"/>
        <v>514399.22988416755</v>
      </c>
      <c r="AD116" s="7">
        <f>2205*AB116/area!J14/2.47</f>
        <v>17.423282600592298</v>
      </c>
    </row>
    <row r="117" spans="1:30" x14ac:dyDescent="0.2">
      <c r="A117">
        <f t="shared" si="7"/>
        <v>1976</v>
      </c>
      <c r="B117" s="7">
        <f>SUM(MB!B117,SK!B117,AB!B117)+EC!B117</f>
        <v>85598.232000000004</v>
      </c>
      <c r="C117" s="7">
        <f>SUM(MB!C117,SK!C117,AB!C117)+EC!C117</f>
        <v>1485.25</v>
      </c>
      <c r="D117" s="7">
        <f>SUM(MB!D117,SK!D117,AB!D117)+EC!D117</f>
        <v>110.83600000000001</v>
      </c>
      <c r="E117" s="7">
        <f>SUM(MB!E117,SK!E117,AB!E117)</f>
        <v>0</v>
      </c>
      <c r="F117" s="7">
        <f>SUM(MB!F117,SK!F117,AB!F117)+EC!E117</f>
        <v>13609.68010784</v>
      </c>
      <c r="G117" s="7">
        <f>SUM(MB!G117,SK!G117,AB!G117)</f>
        <v>0</v>
      </c>
      <c r="H117" s="7">
        <f>SUM(MB!H117,SK!H117,AB!H117)</f>
        <v>0</v>
      </c>
      <c r="I117" s="7">
        <f>SUM(MB!I117,SK!I117,AB!I117)</f>
        <v>0</v>
      </c>
      <c r="J117" s="7">
        <f>SUM(MB!J117,SK!J117,AB!J117)+EC!F117</f>
        <v>25863.03</v>
      </c>
      <c r="K117" s="7">
        <f>SUM(MB!K117,SK!K117,AB!K117)+EC!G117</f>
        <v>21940.256000000001</v>
      </c>
      <c r="L117" s="7">
        <f>SUM(MB!L117,SK!L117,AB!L117)</f>
        <v>0</v>
      </c>
      <c r="M117" s="7">
        <f>SUM(MB!M117,SK!M117,AB!M117)+EC!H117</f>
        <v>3914.95</v>
      </c>
      <c r="N117" s="7">
        <f>SUM(MB!N117,SK!N117,AB!N117)</f>
        <v>0</v>
      </c>
      <c r="O117" s="7">
        <f>SUM(MB!O117,SK!O117,AB!O117)+EC!I117</f>
        <v>12428.7075</v>
      </c>
      <c r="P117" s="7">
        <f>SUM(MB!P117,SK!P117,AB!P117)</f>
        <v>669.33035999999993</v>
      </c>
      <c r="Q117" s="7">
        <f>SUM(MB!Q117,SK!Q117,AB!Q117)+EC!J117</f>
        <v>41102.089600000007</v>
      </c>
      <c r="R117" s="7">
        <f>SUM(MB!R117,SK!R117,AB!R117)+EC!K117</f>
        <v>561.55380000000002</v>
      </c>
      <c r="S117" s="7">
        <f>SUM(MB!S117,SK!S117,AB!S117)+EC!L117</f>
        <v>3753.5499999999997</v>
      </c>
      <c r="T117" s="7">
        <f>SUM(MB!T117,SK!T117,AB!T117)</f>
        <v>0</v>
      </c>
      <c r="U117" s="7">
        <f>SUM(MB!U117,SK!U117,AB!U117)+EC!M117</f>
        <v>3295.8</v>
      </c>
      <c r="V117" s="7">
        <f>SUM(MB!V117,SK!V117,AB!V117)+EC!N117</f>
        <v>1300.6950000000002</v>
      </c>
      <c r="W117" s="7">
        <f>SUM(MB!W117,SK!W117,AB!W117)</f>
        <v>232.79999999999998</v>
      </c>
      <c r="X117" s="7">
        <f>SUM(MB!X117,SK!X117,AB!X117)+EC!O117</f>
        <v>129235.98225</v>
      </c>
      <c r="Y117" s="7">
        <f>SUM(MB!Y117,SK!Y117,AB!Y117)</f>
        <v>0</v>
      </c>
      <c r="Z117" s="7">
        <f>SUM(MB!Z117,SK!Z117,AB!Z117)+EC!P117</f>
        <v>222292.992</v>
      </c>
      <c r="AA117" s="7">
        <f>SUM(MB!AA117,SK!AA117,AB!AA117)+EC!Q117</f>
        <v>1382.2428571428572</v>
      </c>
      <c r="AB117" s="7">
        <f t="shared" si="8"/>
        <v>568777.97747498273</v>
      </c>
      <c r="AD117" s="7">
        <f>2205*AB117/area!J15/2.47</f>
        <v>18.866646125444895</v>
      </c>
    </row>
    <row r="118" spans="1:30" x14ac:dyDescent="0.2">
      <c r="A118">
        <f t="shared" si="7"/>
        <v>1977</v>
      </c>
      <c r="B118" s="7">
        <f>SUM(MB!B118,SK!B118,AB!B118)+EC!B118</f>
        <v>96450.565000000002</v>
      </c>
      <c r="C118" s="7">
        <f>SUM(MB!C118,SK!C118,AB!C118)+EC!C118</f>
        <v>967.85</v>
      </c>
      <c r="D118" s="7">
        <f>SUM(MB!D118,SK!D118,AB!D118)+EC!D118</f>
        <v>171.29200000000003</v>
      </c>
      <c r="E118" s="7">
        <f>SUM(MB!E118,SK!E118,AB!E118)</f>
        <v>0</v>
      </c>
      <c r="F118" s="7">
        <f>SUM(MB!F118,SK!F118,AB!F118)+EC!E118</f>
        <v>31367.842456000002</v>
      </c>
      <c r="G118" s="7">
        <f>SUM(MB!G118,SK!G118,AB!G118)</f>
        <v>0</v>
      </c>
      <c r="H118" s="7">
        <f>SUM(MB!H118,SK!H118,AB!H118)</f>
        <v>0</v>
      </c>
      <c r="I118" s="7">
        <f>SUM(MB!I118,SK!I118,AB!I118)</f>
        <v>0</v>
      </c>
      <c r="J118" s="7">
        <f>SUM(MB!J118,SK!J118,AB!J118)+EC!F118</f>
        <v>29206.386000000002</v>
      </c>
      <c r="K118" s="7">
        <f>SUM(MB!K118,SK!K118,AB!K118)+EC!G118</f>
        <v>21962.639999999999</v>
      </c>
      <c r="L118" s="7">
        <f>SUM(MB!L118,SK!L118,AB!L118)</f>
        <v>0</v>
      </c>
      <c r="M118" s="7">
        <f>SUM(MB!M118,SK!M118,AB!M118)+EC!H118</f>
        <v>8801.65</v>
      </c>
      <c r="N118" s="7">
        <f>SUM(MB!N118,SK!N118,AB!N118)</f>
        <v>0</v>
      </c>
      <c r="O118" s="7">
        <f>SUM(MB!O118,SK!O118,AB!O118)+EC!I118</f>
        <v>12998.9925</v>
      </c>
      <c r="P118" s="7">
        <f>SUM(MB!P118,SK!P118,AB!P118)</f>
        <v>1503.6231600000001</v>
      </c>
      <c r="Q118" s="7">
        <f>SUM(MB!Q118,SK!Q118,AB!Q118)+EC!J118</f>
        <v>36760.680000000008</v>
      </c>
      <c r="R118" s="7">
        <f>SUM(MB!R118,SK!R118,AB!R118)+EC!K118</f>
        <v>664.22595000000001</v>
      </c>
      <c r="S118" s="7">
        <f>SUM(MB!S118,SK!S118,AB!S118)+EC!L118</f>
        <v>3494.4299999999994</v>
      </c>
      <c r="T118" s="7">
        <f>SUM(MB!T118,SK!T118,AB!T118)</f>
        <v>0</v>
      </c>
      <c r="U118" s="7">
        <f>SUM(MB!U118,SK!U118,AB!U118)+EC!M118</f>
        <v>7251</v>
      </c>
      <c r="V118" s="7">
        <f>SUM(MB!V118,SK!V118,AB!V118)+EC!N118</f>
        <v>1138.8025000000002</v>
      </c>
      <c r="W118" s="7">
        <f>SUM(MB!W118,SK!W118,AB!W118)</f>
        <v>785.69999999999993</v>
      </c>
      <c r="X118" s="7">
        <f>SUM(MB!X118,SK!X118,AB!X118)+EC!O118</f>
        <v>126838.3875</v>
      </c>
      <c r="Y118" s="7">
        <f>SUM(MB!Y118,SK!Y118,AB!Y118)</f>
        <v>0</v>
      </c>
      <c r="Z118" s="7">
        <f>SUM(MB!Z118,SK!Z118,AB!Z118)+EC!P118</f>
        <v>186574.6</v>
      </c>
      <c r="AA118" s="7">
        <f>SUM(MB!AA118,SK!AA118,AB!AA118)+EC!Q118</f>
        <v>1607.5489795918365</v>
      </c>
      <c r="AB118" s="7">
        <f t="shared" si="8"/>
        <v>568546.21604559175</v>
      </c>
      <c r="AD118" s="7">
        <f>2205*AB118/area!J16/2.47</f>
        <v>18.859766038354429</v>
      </c>
    </row>
    <row r="119" spans="1:30" x14ac:dyDescent="0.2">
      <c r="A119">
        <f t="shared" si="7"/>
        <v>1978</v>
      </c>
      <c r="B119" s="7">
        <f>SUM(MB!B119,SK!B119,AB!B119)+EC!B119</f>
        <v>85067.944999999992</v>
      </c>
      <c r="C119" s="7">
        <f>SUM(MB!C119,SK!C119,AB!C119)+EC!C119</f>
        <v>1309.75</v>
      </c>
      <c r="D119" s="7">
        <f>SUM(MB!D119,SK!D119,AB!D119)+EC!D119</f>
        <v>244.21705000000003</v>
      </c>
      <c r="E119" s="7">
        <f>SUM(MB!E119,SK!E119,AB!E119)</f>
        <v>0</v>
      </c>
      <c r="F119" s="7">
        <f>SUM(MB!F119,SK!F119,AB!F119)+EC!E119</f>
        <v>55411.583956160008</v>
      </c>
      <c r="G119" s="7">
        <f>SUM(MB!G119,SK!G119,AB!G119)</f>
        <v>0</v>
      </c>
      <c r="H119" s="7">
        <f>SUM(MB!H119,SK!H119,AB!H119)</f>
        <v>0</v>
      </c>
      <c r="I119" s="7">
        <f>SUM(MB!I119,SK!I119,AB!I119)</f>
        <v>0</v>
      </c>
      <c r="J119" s="7">
        <f>SUM(MB!J119,SK!J119,AB!J119)+EC!F119</f>
        <v>30728.16</v>
      </c>
      <c r="K119" s="7">
        <f>SUM(MB!K119,SK!K119,AB!K119)+EC!G119</f>
        <v>20770.96</v>
      </c>
      <c r="L119" s="7">
        <f>SUM(MB!L119,SK!L119,AB!L119)</f>
        <v>0</v>
      </c>
      <c r="M119" s="7">
        <f>SUM(MB!M119,SK!M119,AB!M119)+EC!H119</f>
        <v>7744.75</v>
      </c>
      <c r="N119" s="7">
        <f>SUM(MB!N119,SK!N119,AB!N119)</f>
        <v>0</v>
      </c>
      <c r="O119" s="7">
        <f>SUM(MB!O119,SK!O119,AB!O119)+EC!I119</f>
        <v>13320.4725</v>
      </c>
      <c r="P119" s="7">
        <f>SUM(MB!P119,SK!P119,AB!P119)</f>
        <v>1958.6919599999997</v>
      </c>
      <c r="Q119" s="7">
        <f>SUM(MB!Q119,SK!Q119,AB!Q119)+EC!J119</f>
        <v>30532.920000000002</v>
      </c>
      <c r="R119" s="7">
        <f>SUM(MB!R119,SK!R119,AB!R119)+EC!K119</f>
        <v>871.24653000000001</v>
      </c>
      <c r="S119" s="7">
        <f>SUM(MB!S119,SK!S119,AB!S119)+EC!L119</f>
        <v>5104.9099999999989</v>
      </c>
      <c r="T119" s="7">
        <f>SUM(MB!T119,SK!T119,AB!T119)</f>
        <v>0</v>
      </c>
      <c r="U119" s="7">
        <f>SUM(MB!U119,SK!U119,AB!U119)+EC!M119</f>
        <v>6478.2</v>
      </c>
      <c r="V119" s="7">
        <f>SUM(MB!V119,SK!V119,AB!V119)+EC!N119</f>
        <v>1067.825</v>
      </c>
      <c r="W119" s="7">
        <f>SUM(MB!W119,SK!W119,AB!W119)</f>
        <v>1165.94</v>
      </c>
      <c r="X119" s="7">
        <f>SUM(MB!X119,SK!X119,AB!X119)+EC!O119</f>
        <v>138317.6875</v>
      </c>
      <c r="Y119" s="7">
        <f>SUM(MB!Y119,SK!Y119,AB!Y119)</f>
        <v>0</v>
      </c>
      <c r="Z119" s="7">
        <f>SUM(MB!Z119,SK!Z119,AB!Z119)+EC!P119</f>
        <v>199497.4</v>
      </c>
      <c r="AA119" s="7">
        <f>SUM(MB!AA119,SK!AA119,AB!AA119)+EC!Q119</f>
        <v>1538.5421768707483</v>
      </c>
      <c r="AB119" s="7">
        <f t="shared" si="8"/>
        <v>601131.20167303085</v>
      </c>
      <c r="AD119" s="7">
        <f>2205*AB119/area!J17/2.47</f>
        <v>19.092226117158607</v>
      </c>
    </row>
    <row r="120" spans="1:30" x14ac:dyDescent="0.2">
      <c r="A120">
        <f t="shared" si="7"/>
        <v>1979</v>
      </c>
      <c r="B120" s="7">
        <f>SUM(MB!B120,SK!B120,AB!B120)+EC!B120</f>
        <v>68987.524999999994</v>
      </c>
      <c r="C120" s="7">
        <f>SUM(MB!C120,SK!C120,AB!C120)+EC!C120</f>
        <v>1116.7</v>
      </c>
      <c r="D120" s="7">
        <f>SUM(MB!D120,SK!D120,AB!D120)+EC!D120</f>
        <v>152.02164999999999</v>
      </c>
      <c r="E120" s="7">
        <f>SUM(MB!E120,SK!E120,AB!E120)</f>
        <v>0</v>
      </c>
      <c r="F120" s="7">
        <f>SUM(MB!F120,SK!F120,AB!F120)+EC!E120</f>
        <v>53052.690175039999</v>
      </c>
      <c r="G120" s="7">
        <f>SUM(MB!G120,SK!G120,AB!G120)</f>
        <v>0</v>
      </c>
      <c r="H120" s="7">
        <f>SUM(MB!H120,SK!H120,AB!H120)</f>
        <v>0</v>
      </c>
      <c r="I120" s="7">
        <f>SUM(MB!I120,SK!I120,AB!I120)</f>
        <v>0</v>
      </c>
      <c r="J120" s="7">
        <f>SUM(MB!J120,SK!J120,AB!J120)+EC!F120</f>
        <v>36141.480000000003</v>
      </c>
      <c r="K120" s="7">
        <f>SUM(MB!K120,SK!K120,AB!K120)+EC!G120</f>
        <v>20615.440000000002</v>
      </c>
      <c r="L120" s="7">
        <f>SUM(MB!L120,SK!L120,AB!L120)</f>
        <v>0</v>
      </c>
      <c r="M120" s="7">
        <f>SUM(MB!M120,SK!M120,AB!M120)+EC!H120</f>
        <v>10915.449999999999</v>
      </c>
      <c r="N120" s="7">
        <f>SUM(MB!N120,SK!N120,AB!N120)</f>
        <v>0</v>
      </c>
      <c r="O120" s="7">
        <f>SUM(MB!O120,SK!O120,AB!O120)+EC!I120</f>
        <v>12699.7425</v>
      </c>
      <c r="P120" s="7">
        <f>SUM(MB!P120,SK!P120,AB!P120)</f>
        <v>946.16387999999984</v>
      </c>
      <c r="Q120" s="7">
        <f>SUM(MB!Q120,SK!Q120,AB!Q120)+EC!J120</f>
        <v>24433.64</v>
      </c>
      <c r="R120" s="7">
        <f>SUM(MB!R120,SK!R120,AB!R120)+EC!K120</f>
        <v>853.22652000000005</v>
      </c>
      <c r="S120" s="7">
        <f>SUM(MB!S120,SK!S120,AB!S120)+EC!L120</f>
        <v>4479.2499999999991</v>
      </c>
      <c r="T120" s="7">
        <f>SUM(MB!T120,SK!T120,AB!T120)</f>
        <v>0</v>
      </c>
      <c r="U120" s="7">
        <f>SUM(MB!U120,SK!U120,AB!U120)+EC!M120</f>
        <v>8178.6</v>
      </c>
      <c r="V120" s="7">
        <f>SUM(MB!V120,SK!V120,AB!V120)+EC!N120</f>
        <v>967.61500000000001</v>
      </c>
      <c r="W120" s="7">
        <f>SUM(MB!W120,SK!W120,AB!W120)</f>
        <v>2112.66</v>
      </c>
      <c r="X120" s="7">
        <f>SUM(MB!X120,SK!X120,AB!X120)+EC!O120</f>
        <v>134962.5625</v>
      </c>
      <c r="Y120" s="7">
        <f>SUM(MB!Y120,SK!Y120,AB!Y120)</f>
        <v>0</v>
      </c>
      <c r="Z120" s="7">
        <f>SUM(MB!Z120,SK!Z120,AB!Z120)+EC!P120</f>
        <v>161308.9</v>
      </c>
      <c r="AA120" s="7">
        <f>SUM(MB!AA120,SK!AA120,AB!AA120)+EC!Q120</f>
        <v>1601.2360544217686</v>
      </c>
      <c r="AB120" s="7">
        <f t="shared" si="8"/>
        <v>543524.90327946178</v>
      </c>
      <c r="AD120" s="7">
        <f>2205*AB120/area!J18/2.47</f>
        <v>17.241258900953593</v>
      </c>
    </row>
    <row r="121" spans="1:30" x14ac:dyDescent="0.2">
      <c r="A121">
        <f t="shared" si="7"/>
        <v>1980</v>
      </c>
      <c r="B121" s="7">
        <f>SUM(MB!B121,SK!B121,AB!B121)+EC!B121</f>
        <v>92438.345000000001</v>
      </c>
      <c r="C121" s="7">
        <f>SUM(MB!C121,SK!C121,AB!C121)+EC!C121</f>
        <v>1229.1500000000001</v>
      </c>
      <c r="D121" s="7">
        <f>SUM(MB!D121,SK!D121,AB!D121)+EC!D121</f>
        <v>125.57215000000001</v>
      </c>
      <c r="E121" s="7">
        <f>SUM(MB!E121,SK!E121,AB!E121)</f>
        <v>0</v>
      </c>
      <c r="F121" s="7">
        <f>SUM(MB!F121,SK!F121,AB!F121)+EC!E121</f>
        <v>39250.03878368</v>
      </c>
      <c r="G121" s="7">
        <f>SUM(MB!G121,SK!G121,AB!G121)</f>
        <v>0</v>
      </c>
      <c r="H121" s="7">
        <f>SUM(MB!H121,SK!H121,AB!H121)</f>
        <v>0</v>
      </c>
      <c r="I121" s="7">
        <f>SUM(MB!I121,SK!I121,AB!I121)</f>
        <v>0</v>
      </c>
      <c r="J121" s="7">
        <f>SUM(MB!J121,SK!J121,AB!J121)+EC!F121</f>
        <v>39407.057999999997</v>
      </c>
      <c r="K121" s="7">
        <f>SUM(MB!K121,SK!K121,AB!K121)+EC!G121</f>
        <v>19340.719999999998</v>
      </c>
      <c r="L121" s="7">
        <f>SUM(MB!L121,SK!L121,AB!L121)</f>
        <v>0</v>
      </c>
      <c r="M121" s="7">
        <f>SUM(MB!M121,SK!M121,AB!M121)+EC!H121</f>
        <v>6059.9500000000007</v>
      </c>
      <c r="N121" s="7">
        <f>SUM(MB!N121,SK!N121,AB!N121)</f>
        <v>0</v>
      </c>
      <c r="O121" s="7">
        <f>SUM(MB!O121,SK!O121,AB!O121)+EC!I121</f>
        <v>12288.487500000001</v>
      </c>
      <c r="P121" s="7">
        <f>SUM(MB!P121,SK!P121,AB!P121)</f>
        <v>1719.7808399999999</v>
      </c>
      <c r="Q121" s="7">
        <f>SUM(MB!Q121,SK!Q121,AB!Q121)+EC!J121</f>
        <v>24719.64</v>
      </c>
      <c r="R121" s="7">
        <f>SUM(MB!R121,SK!R121,AB!R121)+EC!K121</f>
        <v>839.81628000000012</v>
      </c>
      <c r="S121" s="7">
        <f>SUM(MB!S121,SK!S121,AB!S121)+EC!L121</f>
        <v>3861.7899999999995</v>
      </c>
      <c r="T121" s="7">
        <f>SUM(MB!T121,SK!T121,AB!T121)</f>
        <v>0</v>
      </c>
      <c r="U121" s="7">
        <f>SUM(MB!U121,SK!U121,AB!U121)+EC!M121</f>
        <v>8568.6</v>
      </c>
      <c r="V121" s="7">
        <f>SUM(MB!V121,SK!V121,AB!V121)+EC!N121</f>
        <v>995.77499999999986</v>
      </c>
      <c r="W121" s="7">
        <f>SUM(MB!W121,SK!W121,AB!W121)</f>
        <v>1611.1699999999998</v>
      </c>
      <c r="X121" s="7">
        <f>SUM(MB!X121,SK!X121,AB!X121)+EC!O121</f>
        <v>117047.28750000001</v>
      </c>
      <c r="Y121" s="7">
        <f>SUM(MB!Y121,SK!Y121,AB!Y121)</f>
        <v>0</v>
      </c>
      <c r="Z121" s="7">
        <f>SUM(MB!Z121,SK!Z121,AB!Z121)+EC!P121</f>
        <v>180290.6</v>
      </c>
      <c r="AA121" s="7">
        <f>SUM(MB!AA121,SK!AA121,AB!AA121)+EC!Q121</f>
        <v>1491.6850340136054</v>
      </c>
      <c r="AB121" s="7">
        <f t="shared" si="8"/>
        <v>551285.46608769358</v>
      </c>
      <c r="AD121" s="7">
        <f>2205*AB121/area!J19/2.47</f>
        <v>17.673159689909941</v>
      </c>
    </row>
    <row r="122" spans="1:30" x14ac:dyDescent="0.2">
      <c r="A122">
        <f t="shared" si="7"/>
        <v>1981</v>
      </c>
      <c r="B122" s="7">
        <f>SUM(MB!B122,SK!B122,AB!B122)+EC!B122</f>
        <v>111990.65500000001</v>
      </c>
      <c r="C122" s="7">
        <f>SUM(MB!C122,SK!C122,AB!C122)+EC!C122</f>
        <v>1155.7</v>
      </c>
      <c r="D122" s="7">
        <f>SUM(MB!D122,SK!D122,AB!D122)+EC!D122</f>
        <v>194.08895000000001</v>
      </c>
      <c r="E122" s="7">
        <f>SUM(MB!E122,SK!E122,AB!E122)</f>
        <v>0</v>
      </c>
      <c r="F122" s="7">
        <f>SUM(MB!F122,SK!F122,AB!F122)+EC!E122</f>
        <v>29627.09735072</v>
      </c>
      <c r="G122" s="7">
        <f>SUM(MB!G122,SK!G122,AB!G122)</f>
        <v>0</v>
      </c>
      <c r="H122" s="7">
        <f>SUM(MB!H122,SK!H122,AB!H122)</f>
        <v>0</v>
      </c>
      <c r="I122" s="7">
        <f>SUM(MB!I122,SK!I122,AB!I122)</f>
        <v>0</v>
      </c>
      <c r="J122" s="7">
        <f>SUM(MB!J122,SK!J122,AB!J122)+EC!F122</f>
        <v>45564.335999999996</v>
      </c>
      <c r="K122" s="7">
        <f>SUM(MB!K122,SK!K122,AB!K122)+EC!G122</f>
        <v>18325.04</v>
      </c>
      <c r="L122" s="7">
        <f>SUM(MB!L122,SK!L122,AB!L122)</f>
        <v>0</v>
      </c>
      <c r="M122" s="7">
        <f>SUM(MB!M122,SK!M122,AB!M122)+EC!H122</f>
        <v>6391.45</v>
      </c>
      <c r="N122" s="7">
        <f>SUM(MB!N122,SK!N122,AB!N122)</f>
        <v>575.26402999999993</v>
      </c>
      <c r="O122" s="7">
        <f>SUM(MB!O122,SK!O122,AB!O122)+EC!I122</f>
        <v>11695.9725</v>
      </c>
      <c r="P122" s="7">
        <f>SUM(MB!P122,SK!P122,AB!P122)</f>
        <v>1858.1976</v>
      </c>
      <c r="Q122" s="7">
        <f>SUM(MB!Q122,SK!Q122,AB!Q122)+EC!J122</f>
        <v>27185.400000000005</v>
      </c>
      <c r="R122" s="7">
        <f>SUM(MB!R122,SK!R122,AB!R122)+EC!K122</f>
        <v>1129.39365</v>
      </c>
      <c r="S122" s="7">
        <f>SUM(MB!S122,SK!S122,AB!S122)+EC!L122</f>
        <v>7655.93</v>
      </c>
      <c r="T122" s="7">
        <f>SUM(MB!T122,SK!T122,AB!T122)</f>
        <v>0</v>
      </c>
      <c r="U122" s="7">
        <f>SUM(MB!U122,SK!U122,AB!U122)+EC!M122</f>
        <v>7572.6</v>
      </c>
      <c r="V122" s="7">
        <f>SUM(MB!V122,SK!V122,AB!V122)+EC!N122</f>
        <v>1363.2850000000003</v>
      </c>
      <c r="W122" s="7">
        <f>SUM(MB!W122,SK!W122,AB!W122)</f>
        <v>1602.4399999999998</v>
      </c>
      <c r="X122" s="7">
        <f>SUM(MB!X122,SK!X122,AB!X122)+EC!O122</f>
        <v>127964.2375</v>
      </c>
      <c r="Y122" s="7">
        <f>SUM(MB!Y122,SK!Y122,AB!Y122)</f>
        <v>0</v>
      </c>
      <c r="Z122" s="7">
        <f>SUM(MB!Z122,SK!Z122,AB!Z122)+EC!P122</f>
        <v>233446.5</v>
      </c>
      <c r="AA122" s="7">
        <f>SUM(MB!AA122,SK!AA122,AB!AA122)+EC!Q122</f>
        <v>1466.5965986394558</v>
      </c>
      <c r="AB122" s="7">
        <f t="shared" si="8"/>
        <v>636764.18417935946</v>
      </c>
      <c r="AD122" s="7">
        <f>2205*AB122/area!J20/2.47</f>
        <v>19.398996870270736</v>
      </c>
    </row>
    <row r="123" spans="1:30" x14ac:dyDescent="0.2">
      <c r="A123">
        <f t="shared" si="7"/>
        <v>1982</v>
      </c>
      <c r="B123" s="7">
        <f>SUM(MB!B123,SK!B123,AB!B123)+EC!B123</f>
        <v>113853.17500000002</v>
      </c>
      <c r="C123" s="7">
        <f>SUM(MB!C123,SK!C123,AB!C123)+EC!C123</f>
        <v>1199.9000000000001</v>
      </c>
      <c r="D123" s="7">
        <f>SUM(MB!D123,SK!D123,AB!D123)+EC!D123</f>
        <v>134.01079999999999</v>
      </c>
      <c r="E123" s="7">
        <f>SUM(MB!E123,SK!E123,AB!E123)</f>
        <v>0</v>
      </c>
      <c r="F123" s="7">
        <f>SUM(MB!F123,SK!F123,AB!F123)+EC!E123</f>
        <v>35110.364361280001</v>
      </c>
      <c r="G123" s="7">
        <f>SUM(MB!G123,SK!G123,AB!G123)</f>
        <v>0</v>
      </c>
      <c r="H123" s="7">
        <f>SUM(MB!H123,SK!H123,AB!H123)</f>
        <v>0</v>
      </c>
      <c r="I123" s="7">
        <f>SUM(MB!I123,SK!I123,AB!I123)</f>
        <v>0</v>
      </c>
      <c r="J123" s="7">
        <f>SUM(MB!J123,SK!J123,AB!J123)+EC!F123</f>
        <v>44564.039999999994</v>
      </c>
      <c r="K123" s="7">
        <f>SUM(MB!K123,SK!K123,AB!K123)+EC!G123</f>
        <v>16862.8</v>
      </c>
      <c r="L123" s="7">
        <f>SUM(MB!L123,SK!L123,AB!L123)</f>
        <v>0</v>
      </c>
      <c r="M123" s="7">
        <f>SUM(MB!M123,SK!M123,AB!M123)+EC!H123</f>
        <v>10089.949999999999</v>
      </c>
      <c r="N123" s="7">
        <f>SUM(MB!N123,SK!N123,AB!N123)</f>
        <v>931.57657999999992</v>
      </c>
      <c r="O123" s="7">
        <f>SUM(MB!O123,SK!O123,AB!O123)+EC!I123</f>
        <v>11819.092499999999</v>
      </c>
      <c r="P123" s="7">
        <f>SUM(MB!P123,SK!P123,AB!P123)</f>
        <v>1450.5317999999997</v>
      </c>
      <c r="Q123" s="7">
        <f>SUM(MB!Q123,SK!Q123,AB!Q123)+EC!J123</f>
        <v>30960.600000000002</v>
      </c>
      <c r="R123" s="7">
        <f>SUM(MB!R123,SK!R123,AB!R123)+EC!K123</f>
        <v>1517.4524699999999</v>
      </c>
      <c r="S123" s="7">
        <f>SUM(MB!S123,SK!S123,AB!S123)+EC!L123</f>
        <v>7712.5099999999984</v>
      </c>
      <c r="T123" s="7">
        <f>SUM(MB!T123,SK!T123,AB!T123)</f>
        <v>0</v>
      </c>
      <c r="U123" s="7">
        <f>SUM(MB!U123,SK!U123,AB!U123)+EC!M123</f>
        <v>10467</v>
      </c>
      <c r="V123" s="7">
        <f>SUM(MB!V123,SK!V123,AB!V123)+EC!N123</f>
        <v>1153.2950000000001</v>
      </c>
      <c r="W123" s="7">
        <f>SUM(MB!W123,SK!W123,AB!W123)</f>
        <v>917.61999999999989</v>
      </c>
      <c r="X123" s="7">
        <f>SUM(MB!X123,SK!X123,AB!X123)+EC!O123</f>
        <v>125196.1875</v>
      </c>
      <c r="Y123" s="7">
        <f>SUM(MB!Y123,SK!Y123,AB!Y123)</f>
        <v>0</v>
      </c>
      <c r="Z123" s="7">
        <f>SUM(MB!Z123,SK!Z123,AB!Z123)+EC!P123</f>
        <v>252160.5</v>
      </c>
      <c r="AA123" s="7">
        <f>SUM(MB!AA123,SK!AA123,AB!AA123)+EC!Q123</f>
        <v>1500.9367346938775</v>
      </c>
      <c r="AB123" s="7">
        <f t="shared" si="8"/>
        <v>667601.54274597391</v>
      </c>
      <c r="AD123" s="7">
        <f>2205*AB123/area!J21/2.47</f>
        <v>20.094261360398853</v>
      </c>
    </row>
    <row r="124" spans="1:30" x14ac:dyDescent="0.2">
      <c r="A124">
        <f t="shared" si="7"/>
        <v>1983</v>
      </c>
      <c r="B124" s="7">
        <f>SUM(MB!B124,SK!B124,AB!B124)+EC!B124</f>
        <v>82761.375</v>
      </c>
      <c r="C124" s="7">
        <f>SUM(MB!C124,SK!C124,AB!C124)+EC!C124</f>
        <v>817.05</v>
      </c>
      <c r="D124" s="7">
        <f>SUM(MB!D124,SK!D124,AB!D124)+EC!D124</f>
        <v>151.51785000000001</v>
      </c>
      <c r="E124" s="7">
        <f>SUM(MB!E124,SK!E124,AB!E124)</f>
        <v>0</v>
      </c>
      <c r="F124" s="7">
        <f>SUM(MB!F124,SK!F124,AB!F124)+EC!E124</f>
        <v>41005.196681920002</v>
      </c>
      <c r="G124" s="7">
        <f>SUM(MB!G124,SK!G124,AB!G124)</f>
        <v>0</v>
      </c>
      <c r="H124" s="7">
        <f>SUM(MB!H124,SK!H124,AB!H124)</f>
        <v>0</v>
      </c>
      <c r="I124" s="7">
        <f>SUM(MB!I124,SK!I124,AB!I124)</f>
        <v>0</v>
      </c>
      <c r="J124" s="7">
        <f>SUM(MB!J124,SK!J124,AB!J124)+EC!F124</f>
        <v>40529.25</v>
      </c>
      <c r="K124" s="7">
        <f>SUM(MB!K124,SK!K124,AB!K124)+EC!G124</f>
        <v>14570</v>
      </c>
      <c r="L124" s="7">
        <f>SUM(MB!L124,SK!L124,AB!L124)</f>
        <v>0</v>
      </c>
      <c r="M124" s="7">
        <f>SUM(MB!M124,SK!M124,AB!M124)+EC!H124</f>
        <v>6085.95</v>
      </c>
      <c r="N124" s="7">
        <f>SUM(MB!N124,SK!N124,AB!N124)</f>
        <v>592.82145999999989</v>
      </c>
      <c r="O124" s="7">
        <f>SUM(MB!O124,SK!O124,AB!O124)+EC!I124</f>
        <v>9143.7975000000006</v>
      </c>
      <c r="P124" s="7">
        <f>SUM(MB!P124,SK!P124,AB!P124)</f>
        <v>1638.2476799999997</v>
      </c>
      <c r="Q124" s="7">
        <f>SUM(MB!Q124,SK!Q124,AB!Q124)+EC!J124</f>
        <v>23375</v>
      </c>
      <c r="R124" s="7">
        <f>SUM(MB!R124,SK!R124,AB!R124)+EC!K124</f>
        <v>1181.3583300000003</v>
      </c>
      <c r="S124" s="7">
        <f>SUM(MB!S124,SK!S124,AB!S124)+EC!L124</f>
        <v>6751.4699999999984</v>
      </c>
      <c r="T124" s="7">
        <f>SUM(MB!T124,SK!T124,AB!T124)</f>
        <v>0</v>
      </c>
      <c r="U124" s="7">
        <f>SUM(MB!U124,SK!U124,AB!U124)+EC!M124</f>
        <v>9111</v>
      </c>
      <c r="V124" s="7">
        <f>SUM(MB!V124,SK!V124,AB!V124)+EC!N124</f>
        <v>1310.8150000000001</v>
      </c>
      <c r="W124" s="7">
        <f>SUM(MB!W124,SK!W124,AB!W124)</f>
        <v>448.14</v>
      </c>
      <c r="X124" s="7">
        <f>SUM(MB!X124,SK!X124,AB!X124)+EC!O124</f>
        <v>126190.9375</v>
      </c>
      <c r="Y124" s="7">
        <f>SUM(MB!Y124,SK!Y124,AB!Y124)</f>
        <v>0</v>
      </c>
      <c r="Z124" s="7">
        <f>SUM(MB!Z124,SK!Z124,AB!Z124)+EC!P124</f>
        <v>248835.45</v>
      </c>
      <c r="AA124" s="7">
        <f>SUM(MB!AA124,SK!AA124,AB!AA124)+EC!Q124</f>
        <v>1347.1408163265305</v>
      </c>
      <c r="AB124" s="7">
        <f t="shared" si="8"/>
        <v>615846.5178182465</v>
      </c>
      <c r="AD124" s="7">
        <f>2205*AB124/area!J22/2.47</f>
        <v>18.300981726344276</v>
      </c>
    </row>
    <row r="125" spans="1:30" x14ac:dyDescent="0.2">
      <c r="A125">
        <f t="shared" si="7"/>
        <v>1984</v>
      </c>
      <c r="B125" s="7">
        <f>SUM(MB!B125,SK!B125,AB!B125)+EC!B125</f>
        <v>83624.574999999997</v>
      </c>
      <c r="C125" s="7">
        <f>SUM(MB!C125,SK!C125,AB!C125)+EC!C125</f>
        <v>901.55</v>
      </c>
      <c r="D125" s="7">
        <f>SUM(MB!D125,SK!D125,AB!D125)+EC!D125</f>
        <v>119.27465000000001</v>
      </c>
      <c r="E125" s="7">
        <f>SUM(MB!E125,SK!E125,AB!E125)</f>
        <v>0</v>
      </c>
      <c r="F125" s="7">
        <f>SUM(MB!F125,SK!F125,AB!F125)+EC!E125</f>
        <v>54114.432589759999</v>
      </c>
      <c r="G125" s="7">
        <f>SUM(MB!G125,SK!G125,AB!G125)</f>
        <v>0</v>
      </c>
      <c r="H125" s="7">
        <f>SUM(MB!H125,SK!H125,AB!H125)</f>
        <v>0</v>
      </c>
      <c r="I125" s="7">
        <f>SUM(MB!I125,SK!I125,AB!I125)</f>
        <v>0</v>
      </c>
      <c r="J125" s="7">
        <f>SUM(MB!J125,SK!J125,AB!J125)+EC!F125</f>
        <v>46308.24</v>
      </c>
      <c r="K125" s="7">
        <f>SUM(MB!K125,SK!K125,AB!K125)+EC!G125</f>
        <v>15710.8</v>
      </c>
      <c r="L125" s="7">
        <f>SUM(MB!L125,SK!L125,AB!L125)</f>
        <v>0</v>
      </c>
      <c r="M125" s="7">
        <f>SUM(MB!M125,SK!M125,AB!M125)+EC!H125</f>
        <v>9330.75</v>
      </c>
      <c r="N125" s="7">
        <f>SUM(MB!N125,SK!N125,AB!N125)</f>
        <v>401.75531000000001</v>
      </c>
      <c r="O125" s="7">
        <f>SUM(MB!O125,SK!O125,AB!O125)+EC!I125</f>
        <v>9994.5225000000009</v>
      </c>
      <c r="P125" s="7">
        <f>SUM(MB!P125,SK!P125,AB!P125)</f>
        <v>2131.2388799999999</v>
      </c>
      <c r="Q125" s="7">
        <f>SUM(MB!Q125,SK!Q125,AB!Q125)+EC!J125</f>
        <v>21835</v>
      </c>
      <c r="R125" s="7">
        <f>SUM(MB!R125,SK!R125,AB!R125)+EC!K125</f>
        <v>1302.0504900000001</v>
      </c>
      <c r="S125" s="7">
        <f>SUM(MB!S125,SK!S125,AB!S125)+EC!L125</f>
        <v>5439.4699999999993</v>
      </c>
      <c r="T125" s="7">
        <f>SUM(MB!T125,SK!T125,AB!T125)</f>
        <v>0</v>
      </c>
      <c r="U125" s="7">
        <f>SUM(MB!U125,SK!U125,AB!U125)+EC!M125</f>
        <v>11295</v>
      </c>
      <c r="V125" s="7">
        <f>SUM(MB!V125,SK!V125,AB!V125)+EC!N125</f>
        <v>1045.1650000000002</v>
      </c>
      <c r="W125" s="7">
        <f>SUM(MB!W125,SK!W125,AB!W125)</f>
        <v>822.56</v>
      </c>
      <c r="X125" s="7">
        <f>SUM(MB!X125,SK!X125,AB!X125)+EC!O125</f>
        <v>130417.1875</v>
      </c>
      <c r="Y125" s="7">
        <f>SUM(MB!Y125,SK!Y125,AB!Y125)</f>
        <v>0</v>
      </c>
      <c r="Z125" s="7">
        <f>SUM(MB!Z125,SK!Z125,AB!Z125)+EC!P125</f>
        <v>198821.85</v>
      </c>
      <c r="AA125" s="7">
        <f>SUM(MB!AA125,SK!AA125,AB!AA125)+EC!Q125</f>
        <v>1507.195238095238</v>
      </c>
      <c r="AB125" s="7">
        <f t="shared" si="8"/>
        <v>595122.61715785519</v>
      </c>
      <c r="AD125" s="7">
        <f>2205*AB125/area!J23/2.47</f>
        <v>17.181644556369072</v>
      </c>
    </row>
    <row r="126" spans="1:30" x14ac:dyDescent="0.2">
      <c r="A126">
        <f t="shared" si="7"/>
        <v>1985</v>
      </c>
      <c r="B126" s="7">
        <f>SUM(MB!B126,SK!B126,AB!B126)+EC!B126</f>
        <v>101145.875</v>
      </c>
      <c r="C126" s="7">
        <f>SUM(MB!C126,SK!C126,AB!C126)+EC!C126</f>
        <v>1075.75</v>
      </c>
      <c r="D126" s="7">
        <f>SUM(MB!D126,SK!D126,AB!D126)+EC!D126</f>
        <v>115.74804999999999</v>
      </c>
      <c r="E126" s="7">
        <f>SUM(MB!E126,SK!E126,AB!E126)</f>
        <v>0</v>
      </c>
      <c r="F126" s="7">
        <f>SUM(MB!F126,SK!F126,AB!F126)+EC!E126</f>
        <v>55940.053031360003</v>
      </c>
      <c r="G126" s="7">
        <f>SUM(MB!G126,SK!G126,AB!G126)</f>
        <v>0</v>
      </c>
      <c r="H126" s="7">
        <f>SUM(MB!H126,SK!H126,AB!H126)</f>
        <v>0</v>
      </c>
      <c r="I126" s="7">
        <f>SUM(MB!I126,SK!I126,AB!I126)</f>
        <v>0</v>
      </c>
      <c r="J126" s="7">
        <f>SUM(MB!J126,SK!J126,AB!J126)+EC!F126</f>
        <v>47731.86</v>
      </c>
      <c r="K126" s="7">
        <f>SUM(MB!K126,SK!K126,AB!K126)+EC!G126</f>
        <v>14499.6</v>
      </c>
      <c r="L126" s="7">
        <f>SUM(MB!L126,SK!L126,AB!L126)</f>
        <v>0</v>
      </c>
      <c r="M126" s="7">
        <f>SUM(MB!M126,SK!M126,AB!M126)+EC!H126</f>
        <v>11974.95</v>
      </c>
      <c r="N126" s="7">
        <f>SUM(MB!N126,SK!N126,AB!N126)</f>
        <v>644.46095999999989</v>
      </c>
      <c r="O126" s="7">
        <f>SUM(MB!O126,SK!O126,AB!O126)+EC!I126</f>
        <v>10237.342500000002</v>
      </c>
      <c r="P126" s="7">
        <f>SUM(MB!P126,SK!P126,AB!P126)</f>
        <v>2375.8383600000002</v>
      </c>
      <c r="Q126" s="7">
        <f>SUM(MB!Q126,SK!Q126,AB!Q126)+EC!J126</f>
        <v>23313.4</v>
      </c>
      <c r="R126" s="7">
        <f>SUM(MB!R126,SK!R126,AB!R126)+EC!K126</f>
        <v>1618.02927</v>
      </c>
      <c r="S126" s="7">
        <f>SUM(MB!S126,SK!S126,AB!S126)+EC!L126</f>
        <v>4775.2699999999995</v>
      </c>
      <c r="T126" s="7">
        <f>SUM(MB!T126,SK!T126,AB!T126)</f>
        <v>0</v>
      </c>
      <c r="U126" s="7">
        <f>SUM(MB!U126,SK!U126,AB!U126)+EC!M126</f>
        <v>12435</v>
      </c>
      <c r="V126" s="7">
        <f>SUM(MB!V126,SK!V126,AB!V126)+EC!N126</f>
        <v>466.67500000000001</v>
      </c>
      <c r="W126" s="7">
        <f>SUM(MB!W126,SK!W126,AB!W126)</f>
        <v>598.49</v>
      </c>
      <c r="X126" s="7">
        <f>SUM(MB!X126,SK!X126,AB!X126)+EC!O126</f>
        <v>121096.4375</v>
      </c>
      <c r="Y126" s="7">
        <f>SUM(MB!Y126,SK!Y126,AB!Y126)</f>
        <v>0</v>
      </c>
      <c r="Z126" s="7">
        <f>SUM(MB!Z126,SK!Z126,AB!Z126)+EC!P126</f>
        <v>227770.5</v>
      </c>
      <c r="AA126" s="7">
        <f>SUM(MB!AA126,SK!AA126,AB!AA126)+EC!Q126</f>
        <v>1663.7666666666667</v>
      </c>
      <c r="AB126" s="7">
        <f t="shared" si="8"/>
        <v>639479.04633802676</v>
      </c>
      <c r="AD126" s="7">
        <f>2205*AB126/area!J24/2.47</f>
        <v>18.278938595680202</v>
      </c>
    </row>
    <row r="127" spans="1:30" x14ac:dyDescent="0.2">
      <c r="A127">
        <f t="shared" si="7"/>
        <v>1986</v>
      </c>
      <c r="B127" s="7">
        <f>SUM(MB!B127,SK!B127,AB!B127)+EC!B127</f>
        <v>118576.70500000002</v>
      </c>
      <c r="C127" s="7">
        <f>SUM(MB!C127,SK!C127,AB!C127)+EC!C127</f>
        <v>858.65</v>
      </c>
      <c r="D127" s="7">
        <f>SUM(MB!D127,SK!D127,AB!D127)+EC!D127</f>
        <v>158.31915000000001</v>
      </c>
      <c r="E127" s="7">
        <f>SUM(MB!E127,SK!E127,AB!E127)</f>
        <v>1683.5232700000001</v>
      </c>
      <c r="F127" s="7">
        <f>SUM(MB!F127,SK!F127,AB!F127)+EC!E127</f>
        <v>59133.287382720009</v>
      </c>
      <c r="G127" s="7">
        <f>SUM(MB!G127,SK!G127,AB!G127)</f>
        <v>0</v>
      </c>
      <c r="H127" s="7">
        <f>SUM(MB!H127,SK!H127,AB!H127)</f>
        <v>0</v>
      </c>
      <c r="I127" s="7">
        <f>SUM(MB!I127,SK!I127,AB!I127)</f>
        <v>0</v>
      </c>
      <c r="J127" s="7">
        <f>SUM(MB!J127,SK!J127,AB!J127)+EC!F127</f>
        <v>40530.887999999999</v>
      </c>
      <c r="K127" s="7">
        <f>SUM(MB!K127,SK!K127,AB!K127)+EC!G127</f>
        <v>12587.28</v>
      </c>
      <c r="L127" s="7">
        <f>SUM(MB!L127,SK!L127,AB!L127)</f>
        <v>0</v>
      </c>
      <c r="M127" s="7">
        <f>SUM(MB!M127,SK!M127,AB!M127)+EC!H127</f>
        <v>13194.35</v>
      </c>
      <c r="N127" s="7">
        <f>SUM(MB!N127,SK!N127,AB!N127)</f>
        <v>1760.9069500000001</v>
      </c>
      <c r="O127" s="7">
        <f>SUM(MB!O127,SK!O127,AB!O127)+EC!I127</f>
        <v>7031.9475000000011</v>
      </c>
      <c r="P127" s="7">
        <f>SUM(MB!P127,SK!P127,AB!P127)</f>
        <v>4300.4001599999992</v>
      </c>
      <c r="Q127" s="7">
        <f>SUM(MB!Q127,SK!Q127,AB!Q127)+EC!J127</f>
        <v>27333.240000000005</v>
      </c>
      <c r="R127" s="7">
        <f>SUM(MB!R127,SK!R127,AB!R127)+EC!K127</f>
        <v>2205.5654100000002</v>
      </c>
      <c r="S127" s="7">
        <f>SUM(MB!S127,SK!S127,AB!S127)+EC!L127</f>
        <v>4356.25</v>
      </c>
      <c r="T127" s="7">
        <f>SUM(MB!T127,SK!T127,AB!T127)</f>
        <v>0</v>
      </c>
      <c r="U127" s="7">
        <f>SUM(MB!U127,SK!U127,AB!U127)+EC!M127</f>
        <v>11808.6</v>
      </c>
      <c r="V127" s="7">
        <f>SUM(MB!V127,SK!V127,AB!V127)+EC!N127</f>
        <v>1066.5050000000001</v>
      </c>
      <c r="W127" s="7">
        <f>SUM(MB!W127,SK!W127,AB!W127)</f>
        <v>387.03000000000003</v>
      </c>
      <c r="X127" s="7">
        <f>SUM(MB!X127,SK!X127,AB!X127)+EC!O127</f>
        <v>158340.33749999999</v>
      </c>
      <c r="Y127" s="7">
        <f>SUM(MB!Y127,SK!Y127,AB!Y127)</f>
        <v>0</v>
      </c>
      <c r="Z127" s="7">
        <f>SUM(MB!Z127,SK!Z127,AB!Z127)+EC!P127</f>
        <v>295201.59999999998</v>
      </c>
      <c r="AA127" s="7">
        <f>SUM(MB!AA127,SK!AA127,AB!AA127)+EC!Q127</f>
        <v>1603.6306122448982</v>
      </c>
      <c r="AB127" s="7">
        <f t="shared" si="8"/>
        <v>762119.01593496499</v>
      </c>
      <c r="AD127" s="7">
        <f>2205*AB127/area!J25/2.47</f>
        <v>21.496475044940958</v>
      </c>
    </row>
    <row r="128" spans="1:30" x14ac:dyDescent="0.2">
      <c r="A128">
        <f t="shared" si="7"/>
        <v>1987</v>
      </c>
      <c r="B128" s="7">
        <f>SUM(MB!B128,SK!B128,AB!B128)+EC!B128</f>
        <v>113414.93500000001</v>
      </c>
      <c r="C128" s="7">
        <f>SUM(MB!C128,SK!C128,AB!C128)+EC!C128</f>
        <v>1747.85</v>
      </c>
      <c r="D128" s="7">
        <f>SUM(MB!D128,SK!D128,AB!D128)+EC!D128</f>
        <v>152.02164999999999</v>
      </c>
      <c r="E128" s="7">
        <f>SUM(MB!E128,SK!E128,AB!E128)</f>
        <v>1329.72972</v>
      </c>
      <c r="F128" s="7">
        <f>SUM(MB!F128,SK!F128,AB!F128)+EC!E128</f>
        <v>59154.105861440003</v>
      </c>
      <c r="G128" s="7">
        <f>SUM(MB!G128,SK!G128,AB!G128)</f>
        <v>0</v>
      </c>
      <c r="H128" s="7">
        <f>SUM(MB!H128,SK!H128,AB!H128)</f>
        <v>0</v>
      </c>
      <c r="I128" s="7">
        <f>SUM(MB!I128,SK!I128,AB!I128)</f>
        <v>0</v>
      </c>
      <c r="J128" s="7">
        <f>SUM(MB!J128,SK!J128,AB!J128)+EC!F128</f>
        <v>48376.061999999998</v>
      </c>
      <c r="K128" s="7">
        <f>SUM(MB!K128,SK!K128,AB!K128)+EC!G128</f>
        <v>13033.199999999999</v>
      </c>
      <c r="L128" s="7">
        <f>SUM(MB!L128,SK!L128,AB!L128)</f>
        <v>0</v>
      </c>
      <c r="M128" s="7">
        <f>SUM(MB!M128,SK!M128,AB!M128)+EC!H128</f>
        <v>9429.5499999999993</v>
      </c>
      <c r="N128" s="7">
        <f>SUM(MB!N128,SK!N128,AB!N128)</f>
        <v>2958.94335</v>
      </c>
      <c r="O128" s="7">
        <f>SUM(MB!O128,SK!O128,AB!O128)+EC!I128</f>
        <v>7078.9725000000017</v>
      </c>
      <c r="P128" s="7">
        <f>SUM(MB!P128,SK!P128,AB!P128)</f>
        <v>2510.4628799999996</v>
      </c>
      <c r="Q128" s="7">
        <f>SUM(MB!Q128,SK!Q128,AB!Q128)+EC!J128</f>
        <v>25146.440000000002</v>
      </c>
      <c r="R128" s="7">
        <f>SUM(MB!R128,SK!R128,AB!R128)+EC!K128</f>
        <v>3681.5299500000001</v>
      </c>
      <c r="S128" s="7">
        <f>SUM(MB!S128,SK!S128,AB!S128)+EC!L128</f>
        <v>3489.5099999999998</v>
      </c>
      <c r="T128" s="7">
        <f>SUM(MB!T128,SK!T128,AB!T128)</f>
        <v>0</v>
      </c>
      <c r="U128" s="7">
        <f>SUM(MB!U128,SK!U128,AB!U128)+EC!M128</f>
        <v>15527.4</v>
      </c>
      <c r="V128" s="7">
        <f>SUM(MB!V128,SK!V128,AB!V128)+EC!N128</f>
        <v>1134.375</v>
      </c>
      <c r="W128" s="7">
        <f>SUM(MB!W128,SK!W128,AB!W128)</f>
        <v>502.45999999999987</v>
      </c>
      <c r="X128" s="7">
        <f>SUM(MB!X128,SK!X128,AB!X128)+EC!O128</f>
        <v>158833.11249999999</v>
      </c>
      <c r="Y128" s="7">
        <f>SUM(MB!Y128,SK!Y128,AB!Y128)</f>
        <v>0</v>
      </c>
      <c r="Z128" s="7">
        <f>SUM(MB!Z128,SK!Z128,AB!Z128)+EC!P128</f>
        <v>244019.6</v>
      </c>
      <c r="AA128" s="7">
        <f>SUM(MB!AA128,SK!AA128,AB!AA128)+EC!Q128</f>
        <v>1830.7870748299322</v>
      </c>
      <c r="AB128" s="7">
        <f t="shared" si="8"/>
        <v>713351.04748626996</v>
      </c>
      <c r="AD128" s="7">
        <f>2205*AB128/area!J26/2.47</f>
        <v>20.379290571283878</v>
      </c>
    </row>
    <row r="129" spans="1:30" x14ac:dyDescent="0.2">
      <c r="A129">
        <f t="shared" si="7"/>
        <v>1988</v>
      </c>
      <c r="B129" s="7">
        <f>SUM(MB!B129,SK!B129,AB!B129)+EC!B129</f>
        <v>83793.895000000019</v>
      </c>
      <c r="C129" s="7">
        <f>SUM(MB!C129,SK!C129,AB!C129)+EC!C129</f>
        <v>1082.25</v>
      </c>
      <c r="D129" s="7">
        <f>SUM(MB!D129,SK!D129,AB!D129)+EC!D129</f>
        <v>118.26705</v>
      </c>
      <c r="E129" s="7">
        <f>SUM(MB!E129,SK!E129,AB!E129)</f>
        <v>799.70693000000006</v>
      </c>
      <c r="F129" s="7">
        <f>SUM(MB!F129,SK!F129,AB!F129)+EC!E129</f>
        <v>67287.725355200004</v>
      </c>
      <c r="G129" s="7">
        <f>SUM(MB!G129,SK!G129,AB!G129)</f>
        <v>0</v>
      </c>
      <c r="H129" s="7">
        <f>SUM(MB!H129,SK!H129,AB!H129)</f>
        <v>0</v>
      </c>
      <c r="I129" s="7">
        <f>SUM(MB!I129,SK!I129,AB!I129)</f>
        <v>0</v>
      </c>
      <c r="J129" s="7">
        <f>SUM(MB!J129,SK!J129,AB!J129)+EC!F129</f>
        <v>37325.340000000004</v>
      </c>
      <c r="K129" s="7">
        <f>SUM(MB!K129,SK!K129,AB!K129)+EC!G129</f>
        <v>9670.16</v>
      </c>
      <c r="L129" s="7">
        <f>SUM(MB!L129,SK!L129,AB!L129)</f>
        <v>0</v>
      </c>
      <c r="M129" s="7">
        <f>SUM(MB!M129,SK!M129,AB!M129)+EC!H129</f>
        <v>4574.05</v>
      </c>
      <c r="N129" s="7">
        <f>SUM(MB!N129,SK!N129,AB!N129)</f>
        <v>605.21494000000007</v>
      </c>
      <c r="O129" s="7">
        <f>SUM(MB!O129,SK!O129,AB!O129)+EC!I129</f>
        <v>5222.7674999999999</v>
      </c>
      <c r="P129" s="7">
        <f>SUM(MB!P129,SK!P129,AB!P129)</f>
        <v>2226.0448799999999</v>
      </c>
      <c r="Q129" s="7">
        <f>SUM(MB!Q129,SK!Q129,AB!Q129)+EC!J129</f>
        <v>24885.960000000003</v>
      </c>
      <c r="R129" s="7">
        <f>SUM(MB!R129,SK!R129,AB!R129)+EC!K129</f>
        <v>2882.7825300000004</v>
      </c>
      <c r="S129" s="7">
        <f>SUM(MB!S129,SK!S129,AB!S129)+EC!L129</f>
        <v>2397.2699999999995</v>
      </c>
      <c r="T129" s="7">
        <f>SUM(MB!T129,SK!T129,AB!T129)</f>
        <v>0</v>
      </c>
      <c r="U129" s="7">
        <f>SUM(MB!U129,SK!U129,AB!U129)+EC!M129</f>
        <v>14122.2</v>
      </c>
      <c r="V129" s="7">
        <f>SUM(MB!V129,SK!V129,AB!V129)+EC!N129</f>
        <v>874.88499999999999</v>
      </c>
      <c r="W129" s="7">
        <f>SUM(MB!W129,SK!W129,AB!W129)</f>
        <v>470.44999999999993</v>
      </c>
      <c r="X129" s="7">
        <f>SUM(MB!X129,SK!X129,AB!X129)+EC!O129</f>
        <v>143266.13750000001</v>
      </c>
      <c r="Y129" s="7">
        <f>SUM(MB!Y129,SK!Y129,AB!Y129)</f>
        <v>0</v>
      </c>
      <c r="Z129" s="7">
        <f>SUM(MB!Z129,SK!Z129,AB!Z129)+EC!P129</f>
        <v>148020.45000000001</v>
      </c>
      <c r="AA129" s="7">
        <f>SUM(MB!AA129,SK!AA129,AB!AA129)+EC!Q129</f>
        <v>1508.3380952380953</v>
      </c>
      <c r="AB129" s="7">
        <f t="shared" si="8"/>
        <v>551133.89478043804</v>
      </c>
      <c r="AD129" s="7">
        <f>2205*AB129/area!J27/2.47</f>
        <v>15.767092428935353</v>
      </c>
    </row>
    <row r="130" spans="1:30" x14ac:dyDescent="0.2">
      <c r="A130">
        <f t="shared" si="7"/>
        <v>1989</v>
      </c>
      <c r="B130" s="7">
        <f>SUM(MB!B130,SK!B130,AB!B130)+EC!B130</f>
        <v>95369.075000000012</v>
      </c>
      <c r="C130" s="7">
        <f>SUM(MB!C130,SK!C130,AB!C130)+EC!C130</f>
        <v>1240.8499999999999</v>
      </c>
      <c r="D130" s="7">
        <f>SUM(MB!D130,SK!D130,AB!D130)+EC!D130</f>
        <v>108.44295</v>
      </c>
      <c r="E130" s="7">
        <f>SUM(MB!E130,SK!E130,AB!E130)</f>
        <v>1542.00585</v>
      </c>
      <c r="F130" s="7">
        <f>SUM(MB!F130,SK!F130,AB!F130)+EC!E130</f>
        <v>51271.909533760001</v>
      </c>
      <c r="G130" s="7">
        <f>SUM(MB!G130,SK!G130,AB!G130)</f>
        <v>0</v>
      </c>
      <c r="H130" s="7">
        <f>SUM(MB!H130,SK!H130,AB!H130)</f>
        <v>0</v>
      </c>
      <c r="I130" s="7">
        <f>SUM(MB!I130,SK!I130,AB!I130)</f>
        <v>0</v>
      </c>
      <c r="J130" s="7">
        <f>SUM(MB!J130,SK!J130,AB!J130)+EC!F130</f>
        <v>44992.296000000002</v>
      </c>
      <c r="K130" s="7">
        <f>SUM(MB!K130,SK!K130,AB!K130)+EC!G130</f>
        <v>9891.6</v>
      </c>
      <c r="L130" s="7">
        <f>SUM(MB!L130,SK!L130,AB!L130)</f>
        <v>0</v>
      </c>
      <c r="M130" s="7">
        <f>SUM(MB!M130,SK!M130,AB!M130)+EC!H130</f>
        <v>6787.9500000000007</v>
      </c>
      <c r="N130" s="7">
        <f>SUM(MB!N130,SK!N130,AB!N130)</f>
        <v>993.54398000000003</v>
      </c>
      <c r="O130" s="7">
        <f>SUM(MB!O130,SK!O130,AB!O130)+EC!I130</f>
        <v>5760.5625</v>
      </c>
      <c r="P130" s="7">
        <f>SUM(MB!P130,SK!P130,AB!P130)</f>
        <v>2935.1937599999997</v>
      </c>
      <c r="Q130" s="7">
        <f>SUM(MB!Q130,SK!Q130,AB!Q130)+EC!J130</f>
        <v>27706.360000000004</v>
      </c>
      <c r="R130" s="7">
        <f>SUM(MB!R130,SK!R130,AB!R130)+EC!K130</f>
        <v>2165.3346900000001</v>
      </c>
      <c r="S130" s="7">
        <f>SUM(MB!S130,SK!S130,AB!S130)+EC!L130</f>
        <v>6749.01</v>
      </c>
      <c r="T130" s="7">
        <f>SUM(MB!T130,SK!T130,AB!T130)</f>
        <v>0</v>
      </c>
      <c r="U130" s="7">
        <f>SUM(MB!U130,SK!U130,AB!U130)+EC!M130</f>
        <v>14915.4</v>
      </c>
      <c r="V130" s="7">
        <f>SUM(MB!V130,SK!V130,AB!V130)+EC!N130</f>
        <v>937.80500000000006</v>
      </c>
      <c r="W130" s="7">
        <f>SUM(MB!W130,SK!W130,AB!W130)</f>
        <v>661.54</v>
      </c>
      <c r="X130" s="7">
        <f>SUM(MB!X130,SK!X130,AB!X130)+EC!O130</f>
        <v>153640.86249999999</v>
      </c>
      <c r="Y130" s="7">
        <f>SUM(MB!Y130,SK!Y130,AB!Y130)</f>
        <v>0</v>
      </c>
      <c r="Z130" s="7">
        <f>SUM(MB!Z130,SK!Z130,AB!Z130)+EC!P130</f>
        <v>232437.55000000002</v>
      </c>
      <c r="AA130" s="7">
        <f>SUM(MB!AA130,SK!AA130,AB!AA130)+EC!Q130</f>
        <v>1553.2360544217686</v>
      </c>
      <c r="AB130" s="7">
        <f t="shared" si="8"/>
        <v>661660.52781818178</v>
      </c>
      <c r="AD130" s="7">
        <f>2205*AB130/area!J28/2.47</f>
        <v>18.375595711239502</v>
      </c>
    </row>
    <row r="131" spans="1:30" x14ac:dyDescent="0.2">
      <c r="A131">
        <f t="shared" si="7"/>
        <v>1990</v>
      </c>
      <c r="B131" s="7">
        <f>SUM(MB!B131,SK!B131,AB!B131)+EC!B131</f>
        <v>109568.71500000001</v>
      </c>
      <c r="C131" s="7">
        <f>SUM(MB!C131,SK!C131,AB!C131)+EC!C131</f>
        <v>1612.65</v>
      </c>
      <c r="D131" s="7">
        <f>SUM(MB!D131,SK!D131,AB!D131)+EC!D131</f>
        <v>138.41905</v>
      </c>
      <c r="E131" s="7">
        <f>SUM(MB!E131,SK!E131,AB!E131)</f>
        <v>2300.3256099999999</v>
      </c>
      <c r="F131" s="7">
        <f>SUM(MB!F131,SK!F131,AB!F131)+EC!E131</f>
        <v>52216.748183360003</v>
      </c>
      <c r="G131" s="7">
        <f>SUM(MB!G131,SK!G131,AB!G131)</f>
        <v>0</v>
      </c>
      <c r="H131" s="7">
        <f>SUM(MB!H131,SK!H131,AB!H131)</f>
        <v>0</v>
      </c>
      <c r="I131" s="7">
        <f>SUM(MB!I131,SK!I131,AB!I131)</f>
        <v>0</v>
      </c>
      <c r="J131" s="7">
        <f>SUM(MB!J131,SK!J131,AB!J131)+EC!F131</f>
        <v>48359.574000000001</v>
      </c>
      <c r="K131" s="7">
        <f>SUM(MB!K131,SK!K131,AB!K131)+EC!G131</f>
        <v>10554.48</v>
      </c>
      <c r="L131" s="7">
        <f>SUM(MB!L131,SK!L131,AB!L131)</f>
        <v>0</v>
      </c>
      <c r="M131" s="7">
        <f>SUM(MB!M131,SK!M131,AB!M131)+EC!H131</f>
        <v>11872.25</v>
      </c>
      <c r="N131" s="7">
        <f>SUM(MB!N131,SK!N131,AB!N131)</f>
        <v>2201.9082800000001</v>
      </c>
      <c r="O131" s="7">
        <f>SUM(MB!O131,SK!O131,AB!O131)+EC!I131</f>
        <v>5693.8725000000004</v>
      </c>
      <c r="P131" s="7">
        <f>SUM(MB!P131,SK!P131,AB!P131)</f>
        <v>4730.8193999999994</v>
      </c>
      <c r="Q131" s="7">
        <f>SUM(MB!Q131,SK!Q131,AB!Q131)+EC!J131</f>
        <v>23031.800000000003</v>
      </c>
      <c r="R131" s="7">
        <f>SUM(MB!R131,SK!R131,AB!R131)+EC!K131</f>
        <v>2415.9385500000003</v>
      </c>
      <c r="S131" s="7">
        <f>SUM(MB!S131,SK!S131,AB!S131)+EC!L131</f>
        <v>5051.6099999999997</v>
      </c>
      <c r="T131" s="7">
        <f>SUM(MB!T131,SK!T131,AB!T131)</f>
        <v>0</v>
      </c>
      <c r="U131" s="7">
        <f>SUM(MB!U131,SK!U131,AB!U131)+EC!M131</f>
        <v>15436.2</v>
      </c>
      <c r="V131" s="7">
        <f>SUM(MB!V131,SK!V131,AB!V131)+EC!N131</f>
        <v>1062.5449999999998</v>
      </c>
      <c r="W131" s="7">
        <f>SUM(MB!W131,SK!W131,AB!W131)</f>
        <v>1069.9099999999999</v>
      </c>
      <c r="X131" s="7">
        <f>SUM(MB!X131,SK!X131,AB!X131)+EC!O131</f>
        <v>169119.28750000001</v>
      </c>
      <c r="Y131" s="7">
        <f>SUM(MB!Y131,SK!Y131,AB!Y131)</f>
        <v>0</v>
      </c>
      <c r="Z131" s="7">
        <f>SUM(MB!Z131,SK!Z131,AB!Z131)+EC!P131</f>
        <v>301225.64999999997</v>
      </c>
      <c r="AA131" s="7">
        <f>SUM(MB!AA131,SK!AA131,AB!AA131)+EC!Q131</f>
        <v>1769.834693877551</v>
      </c>
      <c r="AB131" s="7">
        <f t="shared" si="8"/>
        <v>769432.53776723763</v>
      </c>
      <c r="AD131" s="7">
        <f>2205*AB131/area!J29/2.47</f>
        <v>21.741348856647559</v>
      </c>
    </row>
    <row r="132" spans="1:30" x14ac:dyDescent="0.2">
      <c r="A132">
        <f t="shared" si="7"/>
        <v>1991</v>
      </c>
      <c r="B132" s="7">
        <f>SUM(MB!B132,SK!B132,AB!B132)+EC!B132</f>
        <v>94632.865000000005</v>
      </c>
      <c r="C132" s="7">
        <f>SUM(MB!C132,SK!C132,AB!C132)+EC!C132</f>
        <v>2084.5500000000002</v>
      </c>
      <c r="D132" s="7">
        <f>SUM(MB!D132,SK!D132,AB!D132)+EC!D132</f>
        <v>119.77845000000001</v>
      </c>
      <c r="E132" s="7">
        <f>SUM(MB!E132,SK!E132,AB!E132)</f>
        <v>1339.07521</v>
      </c>
      <c r="F132" s="7">
        <f>SUM(MB!F132,SK!F132,AB!F132)+EC!E132</f>
        <v>67436.657549120006</v>
      </c>
      <c r="G132" s="7">
        <f>SUM(MB!G132,SK!G132,AB!G132)</f>
        <v>0</v>
      </c>
      <c r="H132" s="7">
        <f>SUM(MB!H132,SK!H132,AB!H132)</f>
        <v>0</v>
      </c>
      <c r="I132" s="7">
        <f>SUM(MB!I132,SK!I132,AB!I132)</f>
        <v>0</v>
      </c>
      <c r="J132" s="7">
        <f>SUM(MB!J132,SK!J132,AB!J132)+EC!F132</f>
        <v>50692.662000000004</v>
      </c>
      <c r="K132" s="7">
        <f>SUM(MB!K132,SK!K132,AB!K132)+EC!G132</f>
        <v>8080.08</v>
      </c>
      <c r="L132" s="7">
        <f>SUM(MB!L132,SK!L132,AB!L132)</f>
        <v>181.24892</v>
      </c>
      <c r="M132" s="7">
        <f>SUM(MB!M132,SK!M132,AB!M132)+EC!H132</f>
        <v>8570.25</v>
      </c>
      <c r="N132" s="7">
        <f>SUM(MB!N132,SK!N132,AB!N132)</f>
        <v>3540.4041199999997</v>
      </c>
      <c r="O132" s="7">
        <f>SUM(MB!O132,SK!O132,AB!O132)+EC!I132</f>
        <v>5034.6675000000005</v>
      </c>
      <c r="P132" s="7">
        <f>SUM(MB!P132,SK!P132,AB!P132)</f>
        <v>2296.2013199999997</v>
      </c>
      <c r="Q132" s="7">
        <f>SUM(MB!Q132,SK!Q132,AB!Q132)+EC!J132</f>
        <v>15257.000000000004</v>
      </c>
      <c r="R132" s="7">
        <f>SUM(MB!R132,SK!R132,AB!R132)+EC!K132</f>
        <v>3637.1085300000004</v>
      </c>
      <c r="S132" s="7">
        <f>SUM(MB!S132,SK!S132,AB!S132)+EC!L132</f>
        <v>2913.87</v>
      </c>
      <c r="T132" s="7">
        <f>SUM(MB!T132,SK!T132,AB!T132)</f>
        <v>0</v>
      </c>
      <c r="U132" s="7">
        <f>SUM(MB!U132,SK!U132,AB!U132)+EC!M132</f>
        <v>17739</v>
      </c>
      <c r="V132" s="7">
        <f>SUM(MB!V132,SK!V132,AB!V132)+EC!N132</f>
        <v>1220.175</v>
      </c>
      <c r="W132" s="7">
        <f>SUM(MB!W132,SK!W132,AB!W132)</f>
        <v>1305.6199999999999</v>
      </c>
      <c r="X132" s="7">
        <f>SUM(MB!X132,SK!X132,AB!X132)+EC!O132</f>
        <v>153490.21249999999</v>
      </c>
      <c r="Y132" s="7">
        <f>SUM(MB!Y132,SK!Y132,AB!Y132)</f>
        <v>22.8</v>
      </c>
      <c r="Z132" s="7">
        <f>SUM(MB!Z132,SK!Z132,AB!Z132)+EC!P132</f>
        <v>301303.10000000003</v>
      </c>
      <c r="AA132" s="7">
        <f>SUM(MB!AA132,SK!AA132,AB!AA132)+EC!Q132</f>
        <v>1641.1272108843536</v>
      </c>
      <c r="AB132" s="7">
        <f t="shared" si="8"/>
        <v>742538.45331000444</v>
      </c>
      <c r="AD132" s="7">
        <f>2205*AB132/area!J30/2.47</f>
        <v>20.922148308327394</v>
      </c>
    </row>
    <row r="133" spans="1:30" x14ac:dyDescent="0.2">
      <c r="A133">
        <f t="shared" si="7"/>
        <v>1992</v>
      </c>
      <c r="B133" s="7">
        <f>SUM(MB!B133,SK!B133,AB!B133)+EC!B133</f>
        <v>89603.065000000017</v>
      </c>
      <c r="C133" s="7">
        <f>SUM(MB!C133,SK!C133,AB!C133)+EC!C133</f>
        <v>1266.8499999999999</v>
      </c>
      <c r="D133" s="7">
        <f>SUM(MB!D133,SK!D133,AB!D133)+EC!D133</f>
        <v>88.164999999999992</v>
      </c>
      <c r="E133" s="7">
        <f>SUM(MB!E133,SK!E133,AB!E133)</f>
        <v>1656.82187</v>
      </c>
      <c r="F133" s="7">
        <f>SUM(MB!F133,SK!F133,AB!F133)+EC!E133</f>
        <v>61878.123730879997</v>
      </c>
      <c r="G133" s="7">
        <f>SUM(MB!G133,SK!G133,AB!G133)</f>
        <v>0</v>
      </c>
      <c r="H133" s="7">
        <f>SUM(MB!H133,SK!H133,AB!H133)</f>
        <v>0</v>
      </c>
      <c r="I133" s="7">
        <f>SUM(MB!I133,SK!I133,AB!I133)</f>
        <v>0</v>
      </c>
      <c r="J133" s="7">
        <f>SUM(MB!J133,SK!J133,AB!J133)+EC!F133</f>
        <v>33462.629999999997</v>
      </c>
      <c r="K133" s="7">
        <f>SUM(MB!K133,SK!K133,AB!K133)+EC!G133</f>
        <v>7190.4800000000005</v>
      </c>
      <c r="L133" s="7">
        <f>SUM(MB!L133,SK!L133,AB!L133)</f>
        <v>107.97807999999999</v>
      </c>
      <c r="M133" s="7">
        <f>SUM(MB!M133,SK!M133,AB!M133)+EC!H133</f>
        <v>4691.05</v>
      </c>
      <c r="N133" s="7">
        <f>SUM(MB!N133,SK!N133,AB!N133)</f>
        <v>3604.4371000000001</v>
      </c>
      <c r="O133" s="7">
        <f>SUM(MB!O133,SK!O133,AB!O133)+EC!I133</f>
        <v>4940.6175000000003</v>
      </c>
      <c r="P133" s="7">
        <f>SUM(MB!P133,SK!P133,AB!P133)</f>
        <v>2527.5279599999999</v>
      </c>
      <c r="Q133" s="7">
        <f>SUM(MB!Q133,SK!Q133,AB!Q133)+EC!J133</f>
        <v>24045.56</v>
      </c>
      <c r="R133" s="7">
        <f>SUM(MB!R133,SK!R133,AB!R133)+EC!K133</f>
        <v>4434.1796700000004</v>
      </c>
      <c r="S133" s="7">
        <f>SUM(MB!S133,SK!S133,AB!S133)+EC!L133</f>
        <v>2491.5699999999997</v>
      </c>
      <c r="T133" s="7">
        <f>SUM(MB!T133,SK!T133,AB!T133)</f>
        <v>0</v>
      </c>
      <c r="U133" s="7">
        <f>SUM(MB!U133,SK!U133,AB!U133)+EC!M133</f>
        <v>17628.599999999999</v>
      </c>
      <c r="V133" s="7">
        <f>SUM(MB!V133,SK!V133,AB!V133)+EC!N133</f>
        <v>879.94500000000005</v>
      </c>
      <c r="W133" s="7">
        <f>SUM(MB!W133,SK!W133,AB!W133)</f>
        <v>628.55999999999995</v>
      </c>
      <c r="X133" s="7">
        <f>SUM(MB!X133,SK!X133,AB!X133)+EC!O133</f>
        <v>143953.26250000001</v>
      </c>
      <c r="Y133" s="7">
        <f>SUM(MB!Y133,SK!Y133,AB!Y133)</f>
        <v>26.6</v>
      </c>
      <c r="Z133" s="7">
        <f>SUM(MB!Z133,SK!Z133,AB!Z133)+EC!P133</f>
        <v>280914.7</v>
      </c>
      <c r="AA133" s="7">
        <f>SUM(MB!AA133,SK!AA133,AB!AA133)+EC!Q133</f>
        <v>2040.6374149659862</v>
      </c>
      <c r="AB133" s="7">
        <f t="shared" si="8"/>
        <v>688061.36082584597</v>
      </c>
      <c r="AD133" s="7">
        <f>2205*AB133/area!J31/2.47</f>
        <v>19.752613555664297</v>
      </c>
    </row>
    <row r="134" spans="1:30" x14ac:dyDescent="0.2">
      <c r="A134">
        <f t="shared" si="7"/>
        <v>1993</v>
      </c>
      <c r="B134" s="7">
        <f>SUM(MB!B134,SK!B134,AB!B134)+EC!B134</f>
        <v>105913.39500000002</v>
      </c>
      <c r="C134" s="7">
        <f>SUM(MB!C134,SK!C134,AB!C134)+EC!C134</f>
        <v>2015.6499999999999</v>
      </c>
      <c r="D134" s="7">
        <f>SUM(MB!D134,SK!D134,AB!D134)+EC!D134</f>
        <v>79.978250000000003</v>
      </c>
      <c r="E134" s="7">
        <f>SUM(MB!E134,SK!E134,AB!E134)</f>
        <v>1706.21946</v>
      </c>
      <c r="F134" s="7">
        <f>SUM(MB!F134,SK!F134,AB!F134)+EC!E134</f>
        <v>88175.065197119999</v>
      </c>
      <c r="G134" s="7">
        <f>SUM(MB!G134,SK!G134,AB!G134)</f>
        <v>0</v>
      </c>
      <c r="H134" s="7">
        <f>SUM(MB!H134,SK!H134,AB!H134)</f>
        <v>0</v>
      </c>
      <c r="I134" s="7">
        <f>SUM(MB!I134,SK!I134,AB!I134)</f>
        <v>0</v>
      </c>
      <c r="J134" s="7">
        <f>SUM(MB!J134,SK!J134,AB!J134)+EC!F134</f>
        <v>46279.727999999996</v>
      </c>
      <c r="K134" s="7">
        <f>SUM(MB!K134,SK!K134,AB!K134)+EC!G134</f>
        <v>7748.88</v>
      </c>
      <c r="L134" s="7">
        <f>SUM(MB!L134,SK!L134,AB!L134)</f>
        <v>50.132680000000001</v>
      </c>
      <c r="M134" s="7">
        <f>SUM(MB!M134,SK!M134,AB!M134)+EC!H134</f>
        <v>8471.4500000000007</v>
      </c>
      <c r="N134" s="7">
        <f>SUM(MB!N134,SK!N134,AB!N134)</f>
        <v>3601.3387300000004</v>
      </c>
      <c r="O134" s="7">
        <f>SUM(MB!O134,SK!O134,AB!O134)+EC!I134</f>
        <v>6000.8175000000001</v>
      </c>
      <c r="P134" s="7">
        <f>SUM(MB!P134,SK!P134,AB!P134)</f>
        <v>4093.7230799999998</v>
      </c>
      <c r="Q134" s="7">
        <f>SUM(MB!Q134,SK!Q134,AB!Q134)+EC!J134</f>
        <v>30170.360000000004</v>
      </c>
      <c r="R134" s="7">
        <f>SUM(MB!R134,SK!R134,AB!R134)+EC!K134</f>
        <v>8334.8832300000013</v>
      </c>
      <c r="S134" s="7">
        <f>SUM(MB!S134,SK!S134,AB!S134)+EC!L134</f>
        <v>2799.0699999999997</v>
      </c>
      <c r="T134" s="7">
        <f>SUM(MB!T134,SK!T134,AB!T134)</f>
        <v>7.3738000000000001</v>
      </c>
      <c r="U134" s="7">
        <f>SUM(MB!U134,SK!U134,AB!U134)+EC!M134</f>
        <v>23431.8</v>
      </c>
      <c r="V134" s="7">
        <f>SUM(MB!V134,SK!V134,AB!V134)+EC!N134</f>
        <v>887.86500000000001</v>
      </c>
      <c r="W134" s="7">
        <f>SUM(MB!W134,SK!W134,AB!W134)</f>
        <v>761.44999999999982</v>
      </c>
      <c r="X134" s="7">
        <f>SUM(MB!X134,SK!X134,AB!X134)+EC!O134</f>
        <v>154905.86249999999</v>
      </c>
      <c r="Y134" s="7">
        <f>SUM(MB!Y134,SK!Y134,AB!Y134)</f>
        <v>295.45000000000005</v>
      </c>
      <c r="Z134" s="7">
        <f>SUM(MB!Z134,SK!Z134,AB!Z134)+EC!P134</f>
        <v>256290.25</v>
      </c>
      <c r="AA134" s="7">
        <f>SUM(MB!AA134,SK!AA134,AB!AA134)+EC!Q134</f>
        <v>1876.991156462585</v>
      </c>
      <c r="AB134" s="7">
        <f t="shared" si="8"/>
        <v>753897.73358358257</v>
      </c>
      <c r="AD134" s="7">
        <f>2205*AB134/area!J32/2.47</f>
        <v>20.839540487543172</v>
      </c>
    </row>
    <row r="135" spans="1:30" x14ac:dyDescent="0.2">
      <c r="A135">
        <f t="shared" si="7"/>
        <v>1994</v>
      </c>
      <c r="B135" s="7">
        <f>SUM(MB!B135,SK!B135,AB!B135)+EC!B135</f>
        <v>95637.165000000008</v>
      </c>
      <c r="C135" s="7">
        <f>SUM(MB!C135,SK!C135,AB!C135)+EC!C135</f>
        <v>2534.35</v>
      </c>
      <c r="D135" s="7">
        <f>SUM(MB!D135,SK!D135,AB!D135)+EC!D135</f>
        <v>92.32135000000001</v>
      </c>
      <c r="E135" s="7">
        <f>SUM(MB!E135,SK!E135,AB!E135)</f>
        <v>3209.50828</v>
      </c>
      <c r="F135" s="7">
        <f>SUM(MB!F135,SK!F135,AB!F135)+EC!E135</f>
        <v>115339.97708384001</v>
      </c>
      <c r="G135" s="7">
        <f>SUM(MB!G135,SK!G135,AB!G135)</f>
        <v>0</v>
      </c>
      <c r="H135" s="7">
        <f>SUM(MB!H135,SK!H135,AB!H135)</f>
        <v>0</v>
      </c>
      <c r="I135" s="7">
        <f>SUM(MB!I135,SK!I135,AB!I135)</f>
        <v>0</v>
      </c>
      <c r="J135" s="7">
        <f>SUM(MB!J135,SK!J135,AB!J135)+EC!F135</f>
        <v>49199.616000000002</v>
      </c>
      <c r="K135" s="7">
        <f>SUM(MB!K135,SK!K135,AB!K135)+EC!G135</f>
        <v>7086.48</v>
      </c>
      <c r="L135" s="7">
        <f>SUM(MB!L135,SK!L135,AB!L135)</f>
        <v>65.558120000000002</v>
      </c>
      <c r="M135" s="7">
        <f>SUM(MB!M135,SK!M135,AB!M135)+EC!H135</f>
        <v>12895.349999999999</v>
      </c>
      <c r="N135" s="7">
        <f>SUM(MB!N135,SK!N135,AB!N135)</f>
        <v>4651.6861600000002</v>
      </c>
      <c r="O135" s="7">
        <f>SUM(MB!O135,SK!O135,AB!O135)+EC!I135</f>
        <v>5336.4825000000001</v>
      </c>
      <c r="P135" s="7">
        <f>SUM(MB!P135,SK!P135,AB!P135)</f>
        <v>6054.3111599999993</v>
      </c>
      <c r="Q135" s="7">
        <f>SUM(MB!Q135,SK!Q135,AB!Q135)+EC!J135</f>
        <v>31206.120000000003</v>
      </c>
      <c r="R135" s="7">
        <f>SUM(MB!R135,SK!R135,AB!R135)+EC!K135</f>
        <v>12280.846350000002</v>
      </c>
      <c r="S135" s="7">
        <f>SUM(MB!S135,SK!S135,AB!S135)+EC!L135</f>
        <v>3445.23</v>
      </c>
      <c r="T135" s="7">
        <f>SUM(MB!T135,SK!T135,AB!T135)</f>
        <v>16.222360000000002</v>
      </c>
      <c r="U135" s="7">
        <f>SUM(MB!U135,SK!U135,AB!U135)+EC!M135</f>
        <v>27187.8</v>
      </c>
      <c r="V135" s="7">
        <f>SUM(MB!V135,SK!V135,AB!V135)+EC!N135</f>
        <v>1282.105</v>
      </c>
      <c r="W135" s="7">
        <f>SUM(MB!W135,SK!W135,AB!W135)</f>
        <v>1134.8999999999999</v>
      </c>
      <c r="X135" s="7">
        <f>SUM(MB!X135,SK!X135,AB!X135)+EC!O135</f>
        <v>163897.13750000001</v>
      </c>
      <c r="Y135" s="7">
        <f>SUM(MB!Y135,SK!Y135,AB!Y135)</f>
        <v>386.65</v>
      </c>
      <c r="Z135" s="7">
        <f>SUM(MB!Z135,SK!Z135,AB!Z135)+EC!P135</f>
        <v>214417.5</v>
      </c>
      <c r="AA135" s="7">
        <f>SUM(MB!AA135,SK!AA135,AB!AA135)+EC!Q135</f>
        <v>2267.4129251700679</v>
      </c>
      <c r="AB135" s="7">
        <f t="shared" si="8"/>
        <v>759624.7297890099</v>
      </c>
      <c r="AD135" s="7">
        <f>2205*AB135/area!J33/2.47</f>
        <v>20.302339298172843</v>
      </c>
    </row>
    <row r="136" spans="1:30" x14ac:dyDescent="0.2">
      <c r="A136">
        <f t="shared" si="7"/>
        <v>1995</v>
      </c>
      <c r="B136" s="7">
        <f>SUM(MB!B136,SK!B136,AB!B136)+EC!B136</f>
        <v>106328.395</v>
      </c>
      <c r="C136" s="7">
        <f>SUM(MB!C136,SK!C136,AB!C136)+EC!C136</f>
        <v>2955.55</v>
      </c>
      <c r="D136" s="7">
        <f>SUM(MB!D136,SK!D136,AB!D136)+EC!D136</f>
        <v>114.48855</v>
      </c>
      <c r="E136" s="7">
        <f>SUM(MB!E136,SK!E136,AB!E136)</f>
        <v>2064.0182199999999</v>
      </c>
      <c r="F136" s="7">
        <f>SUM(MB!F136,SK!F136,AB!F136)+EC!E136</f>
        <v>102446.9330704</v>
      </c>
      <c r="G136" s="7">
        <f>SUM(MB!G136,SK!G136,AB!G136)</f>
        <v>0</v>
      </c>
      <c r="H136" s="7">
        <f>SUM(MB!H136,SK!H136,AB!H136)</f>
        <v>0</v>
      </c>
      <c r="I136" s="7">
        <f>SUM(MB!I136,SK!I136,AB!I136)</f>
        <v>0</v>
      </c>
      <c r="J136" s="7">
        <f>SUM(MB!J136,SK!J136,AB!J136)+EC!F136</f>
        <v>49819.32</v>
      </c>
      <c r="K136" s="7">
        <f>SUM(MB!K136,SK!K136,AB!K136)+EC!G136</f>
        <v>7191.44</v>
      </c>
      <c r="L136" s="7">
        <f>SUM(MB!L136,SK!L136,AB!L136)</f>
        <v>55.91722</v>
      </c>
      <c r="M136" s="7">
        <f>SUM(MB!M136,SK!M136,AB!M136)+EC!H136</f>
        <v>14678.949999999999</v>
      </c>
      <c r="N136" s="7">
        <f>SUM(MB!N136,SK!N136,AB!N136)</f>
        <v>4460.6200099999996</v>
      </c>
      <c r="O136" s="7">
        <f>SUM(MB!O136,SK!O136,AB!O136)+EC!I136</f>
        <v>5562.2025000000003</v>
      </c>
      <c r="P136" s="7">
        <f>SUM(MB!P136,SK!P136,AB!P136)</f>
        <v>4632.2211600000001</v>
      </c>
      <c r="Q136" s="7">
        <f>SUM(MB!Q136,SK!Q136,AB!Q136)+EC!J136</f>
        <v>24607.88</v>
      </c>
      <c r="R136" s="7">
        <f>SUM(MB!R136,SK!R136,AB!R136)+EC!K136</f>
        <v>12167.697450000001</v>
      </c>
      <c r="S136" s="7">
        <f>SUM(MB!S136,SK!S136,AB!S136)+EC!L136</f>
        <v>2714.6099999999997</v>
      </c>
      <c r="T136" s="7">
        <f>SUM(MB!T136,SK!T136,AB!T136)</f>
        <v>29.495200000000001</v>
      </c>
      <c r="U136" s="7">
        <f>SUM(MB!U136,SK!U136,AB!U136)+EC!M136</f>
        <v>27785.4</v>
      </c>
      <c r="V136" s="7">
        <f>SUM(MB!V136,SK!V136,AB!V136)+EC!N136</f>
        <v>1220.1261111111112</v>
      </c>
      <c r="W136" s="7">
        <f>SUM(MB!W136,SK!W136,AB!W136)</f>
        <v>642.14</v>
      </c>
      <c r="X136" s="7">
        <f>SUM(MB!X136,SK!X136,AB!X136)+EC!O136</f>
        <v>139433.76250000001</v>
      </c>
      <c r="Y136" s="7">
        <f>SUM(MB!Y136,SK!Y136,AB!Y136)</f>
        <v>379.04999999999995</v>
      </c>
      <c r="Z136" s="7">
        <f>SUM(MB!Z136,SK!Z136,AB!Z136)+EC!P136</f>
        <v>233609.65</v>
      </c>
      <c r="AA136" s="7">
        <f>SUM(MB!AA136,SK!AA136,AB!AA136)+EC!Q136</f>
        <v>2207.0591836734693</v>
      </c>
      <c r="AB136" s="7">
        <f t="shared" si="8"/>
        <v>745106.92617518466</v>
      </c>
      <c r="AD136" s="7">
        <f>2205*AB136/area!J34/2.47</f>
        <v>20.02078067994794</v>
      </c>
    </row>
    <row r="137" spans="1:30" x14ac:dyDescent="0.2">
      <c r="A137">
        <f t="shared" si="7"/>
        <v>1996</v>
      </c>
      <c r="B137" s="7">
        <f>SUM(MB!B137,SK!B137,AB!B137)+EC!B137</f>
        <v>127114.91500000002</v>
      </c>
      <c r="C137" s="7">
        <f>SUM(MB!C137,SK!C137,AB!C137)+EC!C137</f>
        <v>2044.25</v>
      </c>
      <c r="D137" s="7">
        <f>SUM(MB!D137,SK!D137,AB!D137)+EC!D137</f>
        <v>117.00755000000001</v>
      </c>
      <c r="E137" s="7">
        <f>SUM(MB!E137,SK!E137,AB!E137)</f>
        <v>3799.6092199999998</v>
      </c>
      <c r="F137" s="7">
        <f>SUM(MB!F137,SK!F137,AB!F137)+EC!E137</f>
        <v>81151.230761280007</v>
      </c>
      <c r="G137" s="7">
        <f>SUM(MB!G137,SK!G137,AB!G137)</f>
        <v>0</v>
      </c>
      <c r="H137" s="7">
        <f>SUM(MB!H137,SK!H137,AB!H137)</f>
        <v>0</v>
      </c>
      <c r="I137" s="7">
        <f>SUM(MB!I137,SK!I137,AB!I137)</f>
        <v>0</v>
      </c>
      <c r="J137" s="7">
        <f>SUM(MB!J137,SK!J137,AB!J137)+EC!F137</f>
        <v>51582.618000000002</v>
      </c>
      <c r="K137" s="7">
        <f>SUM(MB!K137,SK!K137,AB!K137)+EC!G137</f>
        <v>7710.7999999999993</v>
      </c>
      <c r="L137" s="7">
        <f>SUM(MB!L137,SK!L137,AB!L137)</f>
        <v>53.217768</v>
      </c>
      <c r="M137" s="7">
        <f>SUM(MB!M137,SK!M137,AB!M137)+EC!H137</f>
        <v>11378.25</v>
      </c>
      <c r="N137" s="7">
        <f>SUM(MB!N137,SK!N137,AB!N137)</f>
        <v>4156.9797500000004</v>
      </c>
      <c r="O137" s="7">
        <f>SUM(MB!O137,SK!O137,AB!O137)+EC!I137</f>
        <v>4907.2725000000009</v>
      </c>
      <c r="P137" s="7">
        <f>SUM(MB!P137,SK!P137,AB!P137)</f>
        <v>4376.24496</v>
      </c>
      <c r="Q137" s="7">
        <f>SUM(MB!Q137,SK!Q137,AB!Q137)+EC!J137</f>
        <v>37887.08</v>
      </c>
      <c r="R137" s="7">
        <f>SUM(MB!R137,SK!R137,AB!R137)+EC!K137</f>
        <v>10000.26741</v>
      </c>
      <c r="S137" s="7">
        <f>SUM(MB!S137,SK!S137,AB!S137)+EC!L137</f>
        <v>2721.99</v>
      </c>
      <c r="T137" s="7">
        <f>SUM(MB!T137,SK!T137,AB!T137)</f>
        <v>10.323319999999999</v>
      </c>
      <c r="U137" s="7">
        <f>SUM(MB!U137,SK!U137,AB!U137)+EC!M137</f>
        <v>26272.2</v>
      </c>
      <c r="V137" s="7">
        <f>SUM(MB!V137,SK!V137,AB!V137)+EC!N137</f>
        <v>1237.0172222222222</v>
      </c>
      <c r="W137" s="7">
        <f>SUM(MB!W137,SK!W137,AB!W137)</f>
        <v>532.53</v>
      </c>
      <c r="X137" s="7">
        <f>SUM(MB!X137,SK!X137,AB!X137)+EC!O137</f>
        <v>141935.01250000001</v>
      </c>
      <c r="Y137" s="7">
        <f>SUM(MB!Y137,SK!Y137,AB!Y137)</f>
        <v>334.4</v>
      </c>
      <c r="Z137" s="7">
        <f>SUM(MB!Z137,SK!Z137,AB!Z137)+EC!P137</f>
        <v>280605.3</v>
      </c>
      <c r="AA137" s="7">
        <f>SUM(MB!AA137,SK!AA137,AB!AA137)+EC!Q137</f>
        <v>2436.5557823129247</v>
      </c>
      <c r="AB137" s="7">
        <f t="shared" si="8"/>
        <v>802365.07174381532</v>
      </c>
      <c r="AD137" s="7">
        <f>2205*AB137/area!J35/2.47</f>
        <v>21.755538157241308</v>
      </c>
    </row>
    <row r="138" spans="1:30" x14ac:dyDescent="0.2">
      <c r="A138">
        <f t="shared" si="7"/>
        <v>1997</v>
      </c>
      <c r="B138" s="7">
        <f>SUM(MB!B138,SK!B138,AB!B138)+EC!B138</f>
        <v>110121.49500000001</v>
      </c>
      <c r="C138" s="7">
        <f>SUM(MB!C138,SK!C138,AB!C138)+EC!C138</f>
        <v>2499.25</v>
      </c>
      <c r="D138" s="7">
        <f>SUM(MB!D138,SK!D138,AB!D138)+EC!D138</f>
        <v>100.13025</v>
      </c>
      <c r="E138" s="7">
        <f>SUM(MB!E138,SK!E138,AB!E138)</f>
        <v>1535.3305</v>
      </c>
      <c r="F138" s="7">
        <f>SUM(MB!F138,SK!F138,AB!F138)+EC!E138</f>
        <v>102405.29611296</v>
      </c>
      <c r="G138" s="7">
        <f>SUM(MB!G138,SK!G138,AB!G138)</f>
        <v>0</v>
      </c>
      <c r="H138" s="7">
        <f>SUM(MB!H138,SK!H138,AB!H138)</f>
        <v>121.53029999999998</v>
      </c>
      <c r="I138" s="7">
        <f>SUM(MB!I138,SK!I138,AB!I138)</f>
        <v>0</v>
      </c>
      <c r="J138" s="7">
        <f>SUM(MB!J138,SK!J138,AB!J138)+EC!F138</f>
        <v>49112.657999999996</v>
      </c>
      <c r="K138" s="7">
        <f>SUM(MB!K138,SK!K138,AB!K138)+EC!G138</f>
        <v>7971.1200000000008</v>
      </c>
      <c r="L138" s="7">
        <f>SUM(MB!L138,SK!L138,AB!L138)</f>
        <v>41.455870000000004</v>
      </c>
      <c r="M138" s="7">
        <f>SUM(MB!M138,SK!M138,AB!M138)+EC!H138</f>
        <v>11955.449999999999</v>
      </c>
      <c r="N138" s="7">
        <f>SUM(MB!N138,SK!N138,AB!N138)</f>
        <v>3912.2085200000001</v>
      </c>
      <c r="O138" s="7">
        <f>SUM(MB!O138,SK!O138,AB!O138)+EC!I138</f>
        <v>5270.6475000000009</v>
      </c>
      <c r="P138" s="7">
        <f>SUM(MB!P138,SK!P138,AB!P138)</f>
        <v>4615.1560799999997</v>
      </c>
      <c r="Q138" s="7">
        <f>SUM(MB!Q138,SK!Q138,AB!Q138)+EC!J138</f>
        <v>30252.200000000004</v>
      </c>
      <c r="R138" s="7">
        <f>SUM(MB!R138,SK!R138,AB!R138)+EC!K138</f>
        <v>14939.426430000003</v>
      </c>
      <c r="S138" s="7">
        <f>SUM(MB!S138,SK!S138,AB!S138)+EC!L138</f>
        <v>2799.8900000000003</v>
      </c>
      <c r="T138" s="7">
        <f>SUM(MB!T138,SK!T138,AB!T138)</f>
        <v>0</v>
      </c>
      <c r="U138" s="7">
        <f>SUM(MB!U138,SK!U138,AB!U138)+EC!M138</f>
        <v>33075</v>
      </c>
      <c r="V138" s="7">
        <f>SUM(MB!V138,SK!V138,AB!V138)+EC!N138</f>
        <v>806.75833333333333</v>
      </c>
      <c r="W138" s="7">
        <f>SUM(MB!W138,SK!W138,AB!W138)</f>
        <v>631.46999999999991</v>
      </c>
      <c r="X138" s="7">
        <f>SUM(MB!X138,SK!X138,AB!X138)+EC!O138</f>
        <v>105201.1375</v>
      </c>
      <c r="Y138" s="7">
        <f>SUM(MB!Y138,SK!Y138,AB!Y138)</f>
        <v>294.5</v>
      </c>
      <c r="Z138" s="7">
        <f>SUM(MB!Z138,SK!Z138,AB!Z138)+EC!P138</f>
        <v>228607.7</v>
      </c>
      <c r="AA138" s="7">
        <f>SUM(MB!AA138,SK!AA138,AB!AA138)+EC!Q138</f>
        <v>2486.9503401360544</v>
      </c>
      <c r="AB138" s="7">
        <f t="shared" si="8"/>
        <v>718756.76073642948</v>
      </c>
      <c r="AD138" s="7">
        <f>2205*AB138/area!J36/2.47</f>
        <v>19.023601532430291</v>
      </c>
    </row>
    <row r="139" spans="1:30" x14ac:dyDescent="0.2">
      <c r="A139">
        <f t="shared" si="7"/>
        <v>1998</v>
      </c>
      <c r="B139" s="7">
        <f>SUM(MB!B139,SK!B139,AB!B139)+EC!B139</f>
        <v>103191.825</v>
      </c>
      <c r="C139" s="7">
        <f>SUM(MB!C139,SK!C139,AB!C139)+EC!C139</f>
        <v>2721.55</v>
      </c>
      <c r="D139" s="7">
        <f>SUM(MB!D139,SK!D139,AB!D139)+EC!D139</f>
        <v>98.366950000000003</v>
      </c>
      <c r="E139" s="7">
        <f>SUM(MB!E139,SK!E139,AB!E139)</f>
        <v>3141.4197099999997</v>
      </c>
      <c r="F139" s="7">
        <f>SUM(MB!F139,SK!F139,AB!F139)+EC!E139</f>
        <v>121809.71970144</v>
      </c>
      <c r="G139" s="7">
        <f>SUM(MB!G139,SK!G139,AB!G139)</f>
        <v>0</v>
      </c>
      <c r="H139" s="7">
        <f>SUM(MB!H139,SK!H139,AB!H139)</f>
        <v>426.61325999999997</v>
      </c>
      <c r="I139" s="7">
        <f>SUM(MB!I139,SK!I139,AB!I139)</f>
        <v>0</v>
      </c>
      <c r="J139" s="7">
        <f>SUM(MB!J139,SK!J139,AB!J139)+EC!F139</f>
        <v>61174.943999999996</v>
      </c>
      <c r="K139" s="7">
        <f>SUM(MB!K139,SK!K139,AB!K139)+EC!G139</f>
        <v>9293.52</v>
      </c>
      <c r="L139" s="7">
        <f>SUM(MB!L139,SK!L139,AB!L139)</f>
        <v>132.08033</v>
      </c>
      <c r="M139" s="7">
        <f>SUM(MB!M139,SK!M139,AB!M139)+EC!H139</f>
        <v>14366.95</v>
      </c>
      <c r="N139" s="7">
        <f>SUM(MB!N139,SK!N139,AB!N139)</f>
        <v>4955.3264199999994</v>
      </c>
      <c r="O139" s="7">
        <f>SUM(MB!O139,SK!O139,AB!O139)+EC!I139</f>
        <v>4579.8075000000008</v>
      </c>
      <c r="P139" s="7">
        <f>SUM(MB!P139,SK!P139,AB!P139)</f>
        <v>4524.1423199999999</v>
      </c>
      <c r="Q139" s="7">
        <f>SUM(MB!Q139,SK!Q139,AB!Q139)+EC!J139</f>
        <v>34097.800000000003</v>
      </c>
      <c r="R139" s="7">
        <f>SUM(MB!R139,SK!R139,AB!R139)+EC!K139</f>
        <v>19712.633730000005</v>
      </c>
      <c r="S139" s="7">
        <f>SUM(MB!S139,SK!S139,AB!S139)+EC!L139</f>
        <v>3512.4700000000003</v>
      </c>
      <c r="T139" s="7">
        <f>SUM(MB!T139,SK!T139,AB!T139)</f>
        <v>20.646640000000001</v>
      </c>
      <c r="U139" s="7">
        <f>SUM(MB!U139,SK!U139,AB!U139)+EC!M139</f>
        <v>33057</v>
      </c>
      <c r="V139" s="7">
        <f>SUM(MB!V139,SK!V139,AB!V139)+EC!N139</f>
        <v>1085.1194444444445</v>
      </c>
      <c r="W139" s="7">
        <f>SUM(MB!W139,SK!W139,AB!W139)</f>
        <v>1084.4599999999998</v>
      </c>
      <c r="X139" s="7">
        <f>SUM(MB!X139,SK!X139,AB!X139)+EC!O139</f>
        <v>113672.61249999999</v>
      </c>
      <c r="Y139" s="7">
        <f>SUM(MB!Y139,SK!Y139,AB!Y139)</f>
        <v>810.35</v>
      </c>
      <c r="Z139" s="7">
        <f>SUM(MB!Z139,SK!Z139,AB!Z139)+EC!P139</f>
        <v>225693.05</v>
      </c>
      <c r="AA139" s="7">
        <f>SUM(MB!AA139,SK!AA139,AB!AA139)+EC!Q139</f>
        <v>2655.7666666666664</v>
      </c>
      <c r="AB139" s="7">
        <f t="shared" si="8"/>
        <v>765818.17417255102</v>
      </c>
      <c r="AD139" s="7">
        <f>2205*AB139/area!J37/2.47</f>
        <v>20.338729321073085</v>
      </c>
    </row>
    <row r="140" spans="1:30" x14ac:dyDescent="0.2">
      <c r="A140">
        <f t="shared" si="7"/>
        <v>1999</v>
      </c>
      <c r="B140" s="7">
        <f>SUM(MB!B140,SK!B140,AB!B140)+EC!B140</f>
        <v>107716.985</v>
      </c>
      <c r="C140" s="7">
        <f>SUM(MB!C140,SK!C140,AB!C140)+EC!C140</f>
        <v>4013.75</v>
      </c>
      <c r="D140" s="7">
        <f>SUM(MB!D140,SK!D140,AB!D140)+EC!D140</f>
        <v>92.573250000000002</v>
      </c>
      <c r="E140" s="7">
        <f>SUM(MB!E140,SK!E140,AB!E140)</f>
        <v>2216.2161999999998</v>
      </c>
      <c r="F140" s="7">
        <f>SUM(MB!F140,SK!F140,AB!F140)+EC!E140</f>
        <v>140286.92027616003</v>
      </c>
      <c r="G140" s="7">
        <f>SUM(MB!G140,SK!G140,AB!G140)</f>
        <v>0</v>
      </c>
      <c r="H140" s="7">
        <f>SUM(MB!H140,SK!H140,AB!H140)</f>
        <v>1568.9980799999998</v>
      </c>
      <c r="I140" s="7">
        <f>SUM(MB!I140,SK!I140,AB!I140)</f>
        <v>0</v>
      </c>
      <c r="J140" s="7">
        <f>SUM(MB!J140,SK!J140,AB!J140)+EC!F140</f>
        <v>62624.268000000004</v>
      </c>
      <c r="K140" s="7">
        <f>SUM(MB!K140,SK!K140,AB!K140)+EC!G140</f>
        <v>9768.08</v>
      </c>
      <c r="L140" s="7">
        <f>SUM(MB!L140,SK!L140,AB!L140)</f>
        <v>62.665849999999999</v>
      </c>
      <c r="M140" s="7">
        <f>SUM(MB!M140,SK!M140,AB!M140)+EC!H140</f>
        <v>13606.45</v>
      </c>
      <c r="N140" s="7">
        <f>SUM(MB!N140,SK!N140,AB!N140)</f>
        <v>7475.3340199999993</v>
      </c>
      <c r="O140" s="7">
        <f>SUM(MB!O140,SK!O140,AB!O140)+EC!I140</f>
        <v>3968.482500000001</v>
      </c>
      <c r="P140" s="7">
        <f>SUM(MB!P140,SK!P140,AB!P140)</f>
        <v>5809.7116799999994</v>
      </c>
      <c r="Q140" s="7">
        <f>SUM(MB!Q140,SK!Q140,AB!Q140)+EC!J140</f>
        <v>31348.680000000004</v>
      </c>
      <c r="R140" s="7">
        <f>SUM(MB!R140,SK!R140,AB!R140)+EC!K140</f>
        <v>19029.549630000001</v>
      </c>
      <c r="S140" s="7">
        <f>SUM(MB!S140,SK!S140,AB!S140)+EC!L140</f>
        <v>3344.3699999999994</v>
      </c>
      <c r="T140" s="7">
        <f>SUM(MB!T140,SK!T140,AB!T140)</f>
        <v>56.040880000000001</v>
      </c>
      <c r="U140" s="7">
        <f>SUM(MB!U140,SK!U140,AB!U140)+EC!M140</f>
        <v>33597</v>
      </c>
      <c r="V140" s="7">
        <f>SUM(MB!V140,SK!V140,AB!V140)+EC!N140</f>
        <v>944.27055555555569</v>
      </c>
      <c r="W140" s="7">
        <f>SUM(MB!W140,SK!W140,AB!W140)</f>
        <v>1182.4299999999998</v>
      </c>
      <c r="X140" s="7">
        <f>SUM(MB!X140,SK!X140,AB!X140)+EC!O140</f>
        <v>130991.03749999999</v>
      </c>
      <c r="Y140" s="7">
        <f>SUM(MB!Y140,SK!Y140,AB!Y140)</f>
        <v>1198.9000000000001</v>
      </c>
      <c r="Z140" s="7">
        <f>SUM(MB!Z140,SK!Z140,AB!Z140)+EC!P140</f>
        <v>252538.7</v>
      </c>
      <c r="AA140" s="7">
        <f>SUM(MB!AA140,SK!AA140,AB!AA140)+EC!Q140</f>
        <v>2670.787074829932</v>
      </c>
      <c r="AB140" s="7">
        <f t="shared" si="8"/>
        <v>836112.20049654553</v>
      </c>
      <c r="AD140" s="7">
        <f>2205*AB140/area!J38/2.47</f>
        <v>22.498276509702947</v>
      </c>
    </row>
    <row r="141" spans="1:30" x14ac:dyDescent="0.2">
      <c r="A141">
        <f t="shared" si="7"/>
        <v>2000</v>
      </c>
      <c r="B141" s="7">
        <f>SUM(MB!B141,SK!B141,AB!B141)+EC!B141</f>
        <v>107615.72500000002</v>
      </c>
      <c r="C141" s="7">
        <f>SUM(MB!C141,SK!C141,AB!C141)+EC!C141</f>
        <v>3713.45</v>
      </c>
      <c r="D141" s="7">
        <f>SUM(MB!D141,SK!D141,AB!D141)+EC!D141</f>
        <v>95.344149999999999</v>
      </c>
      <c r="E141" s="7">
        <f>SUM(MB!E141,SK!E141,AB!E141)</f>
        <v>2280.2995599999999</v>
      </c>
      <c r="F141" s="7">
        <f>SUM(MB!F141,SK!F141,AB!F141)+EC!E141</f>
        <v>114891.57908064</v>
      </c>
      <c r="G141" s="7">
        <f>SUM(MB!G141,SK!G141,AB!G141)</f>
        <v>0</v>
      </c>
      <c r="H141" s="7">
        <f>SUM(MB!H141,SK!H141,AB!H141)</f>
        <v>3247.7924999999996</v>
      </c>
      <c r="I141" s="7">
        <f>SUM(MB!I141,SK!I141,AB!I141)</f>
        <v>0</v>
      </c>
      <c r="J141" s="7">
        <f>SUM(MB!J141,SK!J141,AB!J141)+EC!F141</f>
        <v>47494.152000000002</v>
      </c>
      <c r="K141" s="7">
        <f>SUM(MB!K141,SK!K141,AB!K141)+EC!G141</f>
        <v>8683.92</v>
      </c>
      <c r="L141" s="7">
        <f>SUM(MB!L141,SK!L141,AB!L141)</f>
        <v>148.46986000000001</v>
      </c>
      <c r="M141" s="7">
        <f>SUM(MB!M141,SK!M141,AB!M141)+EC!H141</f>
        <v>9329.4499999999989</v>
      </c>
      <c r="N141" s="7">
        <f>SUM(MB!N141,SK!N141,AB!N141)</f>
        <v>9440.7333899999994</v>
      </c>
      <c r="O141" s="7">
        <f>SUM(MB!O141,SK!O141,AB!O141)+EC!I141</f>
        <v>3740.1975000000007</v>
      </c>
      <c r="P141" s="7">
        <f>SUM(MB!P141,SK!P141,AB!P141)</f>
        <v>3833.9546399999999</v>
      </c>
      <c r="Q141" s="7">
        <f>SUM(MB!Q141,SK!Q141,AB!Q141)+EC!J141</f>
        <v>29347.560000000005</v>
      </c>
      <c r="R141" s="7">
        <f>SUM(MB!R141,SK!R141,AB!R141)+EC!K141</f>
        <v>24118.735710000004</v>
      </c>
      <c r="S141" s="7">
        <f>SUM(MB!S141,SK!S141,AB!S141)+EC!L141</f>
        <v>2333.31</v>
      </c>
      <c r="T141" s="7">
        <f>SUM(MB!T141,SK!T141,AB!T141)</f>
        <v>98.808920000000001</v>
      </c>
      <c r="U141" s="7">
        <f>SUM(MB!U141,SK!U141,AB!U141)+EC!M141</f>
        <v>32670.6</v>
      </c>
      <c r="V141" s="7">
        <f>SUM(MB!V141,SK!V141,AB!V141)+EC!N141</f>
        <v>1037.9416666666668</v>
      </c>
      <c r="W141" s="7">
        <f>SUM(MB!W141,SK!W141,AB!W141)</f>
        <v>1157.21</v>
      </c>
      <c r="X141" s="7">
        <f>SUM(MB!X141,SK!X141,AB!X141)+EC!O141</f>
        <v>124318.7375</v>
      </c>
      <c r="Y141" s="7">
        <f>SUM(MB!Y141,SK!Y141,AB!Y141)</f>
        <v>852.15000000000009</v>
      </c>
      <c r="Z141" s="7">
        <f>SUM(MB!Z141,SK!Z141,AB!Z141)+EC!P141</f>
        <v>248471.45</v>
      </c>
      <c r="AA141" s="7">
        <f>SUM(MB!AA141,SK!AA141,AB!AA141)+EC!Q141</f>
        <v>2968.528571428571</v>
      </c>
      <c r="AB141" s="7">
        <f t="shared" si="8"/>
        <v>781890.10004873539</v>
      </c>
      <c r="AD141" s="7">
        <f>2205*AB141/area!J39/2.47</f>
        <v>20.422122952323175</v>
      </c>
    </row>
    <row r="142" spans="1:30" x14ac:dyDescent="0.2">
      <c r="A142">
        <f t="shared" si="7"/>
        <v>2001</v>
      </c>
      <c r="B142" s="7">
        <f>SUM(MB!B142,SK!B142,AB!B142)+EC!B142</f>
        <v>88024.405000000013</v>
      </c>
      <c r="C142" s="7">
        <f>SUM(MB!C142,SK!C142,AB!C142)+EC!C142</f>
        <v>4074.85</v>
      </c>
      <c r="D142" s="7">
        <f>SUM(MB!D142,SK!D142,AB!D142)+EC!D142</f>
        <v>102.14545</v>
      </c>
      <c r="E142" s="7">
        <f>SUM(MB!E142,SK!E142,AB!E142)</f>
        <v>1520.6447300000002</v>
      </c>
      <c r="F142" s="7">
        <f>SUM(MB!F142,SK!F142,AB!F142)+EC!E142</f>
        <v>80188.776475840001</v>
      </c>
      <c r="G142" s="7">
        <f>SUM(MB!G142,SK!G142,AB!G142)</f>
        <v>26.014399999999998</v>
      </c>
      <c r="H142" s="7">
        <f>SUM(MB!H142,SK!H142,AB!H142)</f>
        <v>3813.5369999999998</v>
      </c>
      <c r="I142" s="7">
        <f>SUM(MB!I142,SK!I142,AB!I142)</f>
        <v>0</v>
      </c>
      <c r="J142" s="7">
        <f>SUM(MB!J142,SK!J142,AB!J142)+EC!F142</f>
        <v>57297.149999999994</v>
      </c>
      <c r="K142" s="7">
        <f>SUM(MB!K142,SK!K142,AB!K142)+EC!G142</f>
        <v>8747.6</v>
      </c>
      <c r="L142" s="7">
        <f>SUM(MB!L142,SK!L142,AB!L142)</f>
        <v>98.337180000000004</v>
      </c>
      <c r="M142" s="7">
        <f>SUM(MB!M142,SK!M142,AB!M142)+EC!H142</f>
        <v>9610.2499999999982</v>
      </c>
      <c r="N142" s="7">
        <f>SUM(MB!N142,SK!N142,AB!N142)</f>
        <v>5848.68977</v>
      </c>
      <c r="O142" s="7">
        <f>SUM(MB!O142,SK!O142,AB!O142)+EC!I142</f>
        <v>3857.3325000000004</v>
      </c>
      <c r="P142" s="7">
        <f>SUM(MB!P142,SK!P142,AB!P142)</f>
        <v>2030.7445199999997</v>
      </c>
      <c r="Q142" s="7">
        <f>SUM(MB!Q142,SK!Q142,AB!Q142)+EC!J142</f>
        <v>23221.880000000005</v>
      </c>
      <c r="R142" s="7">
        <f>SUM(MB!R142,SK!R142,AB!R142)+EC!K142</f>
        <v>17303.819370000001</v>
      </c>
      <c r="S142" s="7">
        <f>SUM(MB!S142,SK!S142,AB!S142)+EC!L142</f>
        <v>2031.5499999999997</v>
      </c>
      <c r="T142" s="7">
        <f>SUM(MB!T142,SK!T142,AB!T142)</f>
        <v>42.768039999999999</v>
      </c>
      <c r="U142" s="7">
        <f>SUM(MB!U142,SK!U142,AB!U142)+EC!M142</f>
        <v>19860.600000000002</v>
      </c>
      <c r="V142" s="7">
        <f>SUM(MB!V142,SK!V142,AB!V142)+EC!N142</f>
        <v>742.4327777777778</v>
      </c>
      <c r="W142" s="7">
        <f>SUM(MB!W142,SK!W142,AB!W142)</f>
        <v>1006.8599999999998</v>
      </c>
      <c r="X142" s="7">
        <f>SUM(MB!X142,SK!X142,AB!X142)+EC!O142</f>
        <v>102399.73749999999</v>
      </c>
      <c r="Y142" s="7">
        <f>SUM(MB!Y142,SK!Y142,AB!Y142)</f>
        <v>296.39999999999998</v>
      </c>
      <c r="Z142" s="7">
        <f>SUM(MB!Z142,SK!Z142,AB!Z142)+EC!P142</f>
        <v>192880.65</v>
      </c>
      <c r="AA142" s="7">
        <f>SUM(MB!AA142,SK!AA142,AB!AA142)+EC!Q142</f>
        <v>3131.5217687074828</v>
      </c>
      <c r="AB142" s="7">
        <f t="shared" si="8"/>
        <v>628158.69648232521</v>
      </c>
      <c r="AD142" s="7">
        <f>2205*AB142/area!J40/2.47</f>
        <v>17.21228380197417</v>
      </c>
    </row>
    <row r="143" spans="1:30" x14ac:dyDescent="0.2">
      <c r="A143">
        <f t="shared" si="7"/>
        <v>2002</v>
      </c>
      <c r="B143" s="7">
        <f>SUM(MB!B143,SK!B143,AB!B143)+EC!B143</f>
        <v>59463.275000000001</v>
      </c>
      <c r="C143" s="7">
        <f>SUM(MB!C143,SK!C143,AB!C143)+EC!C143</f>
        <v>5603.65</v>
      </c>
      <c r="D143" s="7">
        <f>SUM(MB!D143,SK!D143,AB!D143)+EC!D143</f>
        <v>91.817550000000011</v>
      </c>
      <c r="E143" s="7">
        <f>SUM(MB!E143,SK!E143,AB!E143)</f>
        <v>2369.7492499999998</v>
      </c>
      <c r="F143" s="7">
        <f>SUM(MB!F143,SK!F143,AB!F143)+EC!E143</f>
        <v>72490.743613760002</v>
      </c>
      <c r="G143" s="7">
        <f>SUM(MB!G143,SK!G143,AB!G143)</f>
        <v>31.217279999999999</v>
      </c>
      <c r="H143" s="7">
        <f>SUM(MB!H143,SK!H143,AB!H143)</f>
        <v>1211.1122999999998</v>
      </c>
      <c r="I143" s="7">
        <f>SUM(MB!I143,SK!I143,AB!I143)</f>
        <v>48.703719999999997</v>
      </c>
      <c r="J143" s="7">
        <f>SUM(MB!J143,SK!J143,AB!J143)+EC!F143</f>
        <v>61347.078000000001</v>
      </c>
      <c r="K143" s="7">
        <f>SUM(MB!K143,SK!K143,AB!K143)+EC!G143</f>
        <v>9245.68</v>
      </c>
      <c r="L143" s="7">
        <f>SUM(MB!L143,SK!L143,AB!L143)</f>
        <v>87.732190000000003</v>
      </c>
      <c r="M143" s="7">
        <f>SUM(MB!M143,SK!M143,AB!M143)+EC!H143</f>
        <v>9147.4499999999989</v>
      </c>
      <c r="N143" s="7">
        <f>SUM(MB!N143,SK!N143,AB!N143)</f>
        <v>3387.5511999999999</v>
      </c>
      <c r="O143" s="7">
        <f>SUM(MB!O143,SK!O143,AB!O143)+EC!I143</f>
        <v>3027.9825000000001</v>
      </c>
      <c r="P143" s="7">
        <f>SUM(MB!P143,SK!P143,AB!P143)</f>
        <v>2925.7131599999998</v>
      </c>
      <c r="Q143" s="7">
        <f>SUM(MB!Q143,SK!Q143,AB!Q143)+EC!J143</f>
        <v>24941.4</v>
      </c>
      <c r="R143" s="7">
        <f>SUM(MB!R143,SK!R143,AB!R143)+EC!K143</f>
        <v>10933.95537</v>
      </c>
      <c r="S143" s="7">
        <f>SUM(MB!S143,SK!S143,AB!S143)+EC!L143</f>
        <v>1286.99</v>
      </c>
      <c r="T143" s="7">
        <f>SUM(MB!T143,SK!T143,AB!T143)</f>
        <v>16.222359999999998</v>
      </c>
      <c r="U143" s="7">
        <f>SUM(MB!U143,SK!U143,AB!U143)+EC!M143</f>
        <v>28239</v>
      </c>
      <c r="V143" s="7">
        <f>SUM(MB!V143,SK!V143,AB!V143)+EC!N143</f>
        <v>531.73388888888894</v>
      </c>
      <c r="W143" s="7">
        <f>SUM(MB!W143,SK!W143,AB!W143)</f>
        <v>1526.78</v>
      </c>
      <c r="X143" s="7">
        <f>SUM(MB!X143,SK!X143,AB!X143)+EC!O143</f>
        <v>90960.6875</v>
      </c>
      <c r="Y143" s="7">
        <f>SUM(MB!Y143,SK!Y143,AB!Y143)</f>
        <v>247</v>
      </c>
      <c r="Z143" s="7">
        <f>SUM(MB!Z143,SK!Z143,AB!Z143)+EC!P143</f>
        <v>148484.65</v>
      </c>
      <c r="AA143" s="7">
        <f>SUM(MB!AA143,SK!AA143,AB!AA143)+EC!Q143</f>
        <v>3006.1340136054423</v>
      </c>
      <c r="AB143" s="7">
        <f t="shared" si="8"/>
        <v>540654.00889625435</v>
      </c>
      <c r="AD143" s="7">
        <f>2205*AB143/area!J41/2.47</f>
        <v>16.682330439066615</v>
      </c>
    </row>
    <row r="144" spans="1:30" x14ac:dyDescent="0.2">
      <c r="A144">
        <f t="shared" si="7"/>
        <v>2003</v>
      </c>
      <c r="B144" s="7">
        <f>SUM(MB!B144,SK!B144,AB!B144)+EC!B144</f>
        <v>98603.585000000006</v>
      </c>
      <c r="C144" s="7">
        <f>SUM(MB!C144,SK!C144,AB!C144)+EC!C144</f>
        <v>4791.1499999999996</v>
      </c>
      <c r="D144" s="7">
        <f>SUM(MB!D144,SK!D144,AB!D144)+EC!D144</f>
        <v>86.023849999999996</v>
      </c>
      <c r="E144" s="7">
        <f>SUM(MB!E144,SK!E144,AB!E144)</f>
        <v>3132.0742199999995</v>
      </c>
      <c r="F144" s="7">
        <f>SUM(MB!F144,SK!F144,AB!F144)+EC!E144</f>
        <v>108205.64456864001</v>
      </c>
      <c r="G144" s="7">
        <f>SUM(MB!G144,SK!G144,AB!G144)</f>
        <v>41.623040000000003</v>
      </c>
      <c r="H144" s="7">
        <f>SUM(MB!H144,SK!H144,AB!H144)</f>
        <v>566.58263999999997</v>
      </c>
      <c r="I144" s="7">
        <f>SUM(MB!I144,SK!I144,AB!I144)</f>
        <v>44.957279999999997</v>
      </c>
      <c r="J144" s="7">
        <f>SUM(MB!J144,SK!J144,AB!J144)+EC!F144</f>
        <v>65324.375999999997</v>
      </c>
      <c r="K144" s="7">
        <f>SUM(MB!K144,SK!K144,AB!K144)+EC!G144</f>
        <v>10776.880000000001</v>
      </c>
      <c r="L144" s="7">
        <f>SUM(MB!L144,SK!L144,AB!L144)</f>
        <v>80.983560000000011</v>
      </c>
      <c r="M144" s="7">
        <f>SUM(MB!M144,SK!M144,AB!M144)+EC!H144</f>
        <v>10122.450000000001</v>
      </c>
      <c r="N144" s="7">
        <f>SUM(MB!N144,SK!N144,AB!N144)</f>
        <v>5004.9003399999992</v>
      </c>
      <c r="O144" s="7">
        <f>SUM(MB!O144,SK!O144,AB!O144)+EC!I144</f>
        <v>3284.4825000000001</v>
      </c>
      <c r="P144" s="7">
        <f>SUM(MB!P144,SK!P144,AB!P144)</f>
        <v>4287.1273199999996</v>
      </c>
      <c r="Q144" s="7">
        <f>SUM(MB!Q144,SK!Q144,AB!Q144)+EC!J144</f>
        <v>28883.800000000003</v>
      </c>
      <c r="R144" s="7">
        <f>SUM(MB!R144,SK!R144,AB!R144)+EC!K144</f>
        <v>16307.270909999999</v>
      </c>
      <c r="S144" s="7">
        <f>SUM(MB!S144,SK!S144,AB!S144)+EC!L144</f>
        <v>2881.0699999999997</v>
      </c>
      <c r="T144" s="7">
        <f>SUM(MB!T144,SK!T144,AB!T144)</f>
        <v>0</v>
      </c>
      <c r="U144" s="7">
        <f>SUM(MB!U144,SK!U144,AB!U144)+EC!M144</f>
        <v>27505.800000000003</v>
      </c>
      <c r="V144" s="7">
        <f>SUM(MB!V144,SK!V144,AB!V144)+EC!N144</f>
        <v>909.86500000000024</v>
      </c>
      <c r="W144" s="7">
        <f>SUM(MB!W144,SK!W144,AB!W144)</f>
        <v>1380.31</v>
      </c>
      <c r="X144" s="7">
        <f>SUM(MB!X144,SK!X144,AB!X144)+EC!O144</f>
        <v>119363.96249999999</v>
      </c>
      <c r="Y144" s="7">
        <f>SUM(MB!Y144,SK!Y144,AB!Y144)</f>
        <v>611.79999999999995</v>
      </c>
      <c r="Z144" s="7">
        <f>SUM(MB!Z144,SK!Z144,AB!Z144)+EC!P144</f>
        <v>214529.34999999998</v>
      </c>
      <c r="AA144" s="7">
        <f>SUM(MB!AA144,SK!AA144,AB!AA144)+EC!Q144</f>
        <v>3823.2768707482992</v>
      </c>
      <c r="AB144" s="7">
        <f t="shared" si="8"/>
        <v>730549.34559938824</v>
      </c>
      <c r="AD144" s="7">
        <f>2205*AB144/area!J42/2.47</f>
        <v>19.182400455083378</v>
      </c>
    </row>
    <row r="145" spans="1:30" x14ac:dyDescent="0.2">
      <c r="A145">
        <f t="shared" si="7"/>
        <v>2004</v>
      </c>
      <c r="B145" s="7">
        <f>SUM(MB!B145,SK!B145,AB!B145)+EC!B145</f>
        <v>102248.94499999999</v>
      </c>
      <c r="C145" s="7">
        <f>SUM(MB!C145,SK!C145,AB!C145)+EC!C145</f>
        <v>3150.5499999999997</v>
      </c>
      <c r="D145" s="7">
        <f>SUM(MB!D145,SK!D145,AB!D145)+EC!D145</f>
        <v>64.864249999999998</v>
      </c>
      <c r="E145" s="7">
        <f>SUM(MB!E145,SK!E145,AB!E145)</f>
        <v>4011.88535</v>
      </c>
      <c r="F145" s="7">
        <f>SUM(MB!F145,SK!F145,AB!F145)+EC!E145</f>
        <v>122573.59772832</v>
      </c>
      <c r="G145" s="7">
        <f>SUM(MB!G145,SK!G145,AB!G145)</f>
        <v>32.517999999999994</v>
      </c>
      <c r="H145" s="7">
        <f>SUM(MB!H145,SK!H145,AB!H145)</f>
        <v>429.12767999999994</v>
      </c>
      <c r="I145" s="7">
        <f>SUM(MB!I145,SK!I145,AB!I145)</f>
        <v>73.992190000000008</v>
      </c>
      <c r="J145" s="7">
        <f>SUM(MB!J145,SK!J145,AB!J145)+EC!F145</f>
        <v>60414.228000000003</v>
      </c>
      <c r="K145" s="7">
        <f>SUM(MB!K145,SK!K145,AB!K145)+EC!G145</f>
        <v>11479.599999999999</v>
      </c>
      <c r="L145" s="7">
        <f>SUM(MB!L145,SK!L145,AB!L145)</f>
        <v>147.50577000000001</v>
      </c>
      <c r="M145" s="7">
        <f>SUM(MB!M145,SK!M145,AB!M145)+EC!H145</f>
        <v>7034.9500000000007</v>
      </c>
      <c r="N145" s="7">
        <f>SUM(MB!N145,SK!N145,AB!N145)</f>
        <v>9458.2908200000002</v>
      </c>
      <c r="O145" s="7">
        <f>SUM(MB!O145,SK!O145,AB!O145)+EC!I145</f>
        <v>2961.2925</v>
      </c>
      <c r="P145" s="7">
        <f>SUM(MB!P145,SK!P145,AB!P145)</f>
        <v>5436.1760399999994</v>
      </c>
      <c r="Q145" s="7">
        <f>SUM(MB!Q145,SK!Q145,AB!Q145)+EC!J145</f>
        <v>29993.480000000003</v>
      </c>
      <c r="R145" s="7">
        <f>SUM(MB!R145,SK!R145,AB!R145)+EC!K145</f>
        <v>26133.624270000004</v>
      </c>
      <c r="S145" s="7">
        <f>SUM(MB!S145,SK!S145,AB!S145)+EC!L145</f>
        <v>3458.3499999999995</v>
      </c>
      <c r="T145" s="7">
        <f>SUM(MB!T145,SK!T145,AB!T145)</f>
        <v>0</v>
      </c>
      <c r="U145" s="7">
        <f>SUM(MB!U145,SK!U145,AB!U145)+EC!M145</f>
        <v>36739.799999999996</v>
      </c>
      <c r="V145" s="7">
        <f>SUM(MB!V145,SK!V145,AB!V145)+EC!N145</f>
        <v>988.57611111111123</v>
      </c>
      <c r="W145" s="7">
        <f>SUM(MB!W145,SK!W145,AB!W145)</f>
        <v>506.33999999999992</v>
      </c>
      <c r="X145" s="7">
        <f>SUM(MB!X145,SK!X145,AB!X145)+EC!O145</f>
        <v>144418.4375</v>
      </c>
      <c r="Y145" s="7">
        <f>SUM(MB!Y145,SK!Y145,AB!Y145)</f>
        <v>760</v>
      </c>
      <c r="Z145" s="7">
        <f>SUM(MB!Z145,SK!Z145,AB!Z145)+EC!P145</f>
        <v>231897.8</v>
      </c>
      <c r="AA145" s="7">
        <f>SUM(MB!AA145,SK!AA145,AB!AA145)+EC!Q145</f>
        <v>3633.9435374149662</v>
      </c>
      <c r="AB145" s="7">
        <f t="shared" si="8"/>
        <v>808047.87474684604</v>
      </c>
      <c r="AD145" s="7">
        <f>2205*AB145/area!J43/2.47</f>
        <v>22.144978657407417</v>
      </c>
    </row>
    <row r="146" spans="1:30" x14ac:dyDescent="0.2">
      <c r="A146">
        <f t="shared" si="7"/>
        <v>2005</v>
      </c>
      <c r="B146" s="7">
        <f>SUM(MB!B146,SK!B146,AB!B146)+EC!B146</f>
        <v>95114.264999999985</v>
      </c>
      <c r="C146" s="7">
        <f>SUM(MB!C146,SK!C146,AB!C146)+EC!C146</f>
        <v>4314.0499999999993</v>
      </c>
      <c r="D146" s="7">
        <f>SUM(MB!D146,SK!D146,AB!D146)+EC!D146</f>
        <v>72.673149999999993</v>
      </c>
      <c r="E146" s="7">
        <f>SUM(MB!E146,SK!E146,AB!E146)</f>
        <v>3033.2790399999999</v>
      </c>
      <c r="F146" s="7">
        <f>SUM(MB!F146,SK!F146,AB!F146)+EC!E146</f>
        <v>151239.04150431999</v>
      </c>
      <c r="G146" s="7">
        <f>SUM(MB!G146,SK!G146,AB!G146)</f>
        <v>0</v>
      </c>
      <c r="H146" s="7">
        <f>SUM(MB!H146,SK!H146,AB!H146)</f>
        <v>870.82745999999986</v>
      </c>
      <c r="I146" s="7">
        <f>SUM(MB!I146,SK!I146,AB!I146)</f>
        <v>83.358289999999997</v>
      </c>
      <c r="J146" s="7">
        <f>SUM(MB!J146,SK!J146,AB!J146)+EC!F146</f>
        <v>63755.423999999999</v>
      </c>
      <c r="K146" s="7">
        <f>SUM(MB!K146,SK!K146,AB!K146)+EC!G146</f>
        <v>11431.599999999999</v>
      </c>
      <c r="L146" s="7">
        <f>SUM(MB!L146,SK!L146,AB!L146)</f>
        <v>94.480819999999994</v>
      </c>
      <c r="M146" s="7">
        <f>SUM(MB!M146,SK!M146,AB!M146)+EC!H146</f>
        <v>13193.05</v>
      </c>
      <c r="N146" s="7">
        <f>SUM(MB!N146,SK!N146,AB!N146)</f>
        <v>12024.77397</v>
      </c>
      <c r="O146" s="7">
        <f>SUM(MB!O146,SK!O146,AB!O146)+EC!I146</f>
        <v>2728.7325000000001</v>
      </c>
      <c r="P146" s="7">
        <f>SUM(MB!P146,SK!P146,AB!P146)</f>
        <v>3485.0685599999997</v>
      </c>
      <c r="Q146" s="7">
        <f>SUM(MB!Q146,SK!Q146,AB!Q146)+EC!J146</f>
        <v>28252.840000000004</v>
      </c>
      <c r="R146" s="7">
        <f>SUM(MB!R146,SK!R146,AB!R146)+EC!K146</f>
        <v>25245.195870000003</v>
      </c>
      <c r="S146" s="7">
        <f>SUM(MB!S146,SK!S146,AB!S146)+EC!L146</f>
        <v>2908.13</v>
      </c>
      <c r="T146" s="7">
        <f>SUM(MB!T146,SK!T146,AB!T146)</f>
        <v>0</v>
      </c>
      <c r="U146" s="7">
        <f>SUM(MB!U146,SK!U146,AB!U146)+EC!M146</f>
        <v>38046.6</v>
      </c>
      <c r="V146" s="7">
        <f>SUM(MB!V146,SK!V146,AB!V146)+EC!N146</f>
        <v>847.72722222222228</v>
      </c>
      <c r="W146" s="7">
        <f>SUM(MB!W146,SK!W146,AB!W146)</f>
        <v>818.68000000000006</v>
      </c>
      <c r="X146" s="7">
        <f>SUM(MB!X146,SK!X146,AB!X146)+EC!O146</f>
        <v>155058.8125</v>
      </c>
      <c r="Y146" s="7">
        <f>SUM(MB!Y146,SK!Y146,AB!Y146)</f>
        <v>410.4</v>
      </c>
      <c r="Z146" s="7">
        <f>SUM(MB!Z146,SK!Z146,AB!Z146)+EC!P146</f>
        <v>240852.80000000002</v>
      </c>
      <c r="AA146" s="7">
        <f>SUM(MB!AA146,SK!AA146,AB!AA146)+EC!Q146</f>
        <v>2941.5353741496601</v>
      </c>
      <c r="AB146" s="7">
        <f t="shared" si="8"/>
        <v>856823.34526069183</v>
      </c>
      <c r="AD146" s="7">
        <f>2205*AB146/area!J44/2.47</f>
        <v>23.360528401942766</v>
      </c>
    </row>
    <row r="147" spans="1:30" x14ac:dyDescent="0.2">
      <c r="A147">
        <f t="shared" si="7"/>
        <v>2006</v>
      </c>
      <c r="B147" s="7">
        <f>SUM(MB!B147,SK!B147,AB!B147)+EC!B147</f>
        <v>78458.654999999999</v>
      </c>
      <c r="C147" s="7">
        <f>SUM(MB!C147,SK!C147,AB!C147)+EC!C147</f>
        <v>5156.4500000000007</v>
      </c>
      <c r="D147" s="7">
        <f>SUM(MB!D147,SK!D147,AB!D147)+EC!D147</f>
        <v>79.726349999999996</v>
      </c>
      <c r="E147" s="7">
        <f>SUM(MB!E147,SK!E147,AB!E147)</f>
        <v>1776.9781699999999</v>
      </c>
      <c r="F147" s="7">
        <f>SUM(MB!F147,SK!F147,AB!F147)+EC!E147</f>
        <v>144085.49193183999</v>
      </c>
      <c r="G147" s="7">
        <f>SUM(MB!G147,SK!G147,AB!G147)</f>
        <v>0</v>
      </c>
      <c r="H147" s="7">
        <f>SUM(MB!H147,SK!H147,AB!H147)</f>
        <v>1367.84448</v>
      </c>
      <c r="I147" s="7">
        <f>SUM(MB!I147,SK!I147,AB!I147)</f>
        <v>0</v>
      </c>
      <c r="J147" s="7">
        <f>SUM(MB!J147,SK!J147,AB!J147)+EC!F147</f>
        <v>61223.418000000005</v>
      </c>
      <c r="K147" s="7">
        <f>SUM(MB!K147,SK!K147,AB!K147)+EC!G147</f>
        <v>14312.880000000001</v>
      </c>
      <c r="L147" s="7">
        <f>SUM(MB!L147,SK!L147,AB!L147)</f>
        <v>137.86487</v>
      </c>
      <c r="M147" s="7">
        <f>SUM(MB!M147,SK!M147,AB!M147)+EC!H147</f>
        <v>13169.65</v>
      </c>
      <c r="N147" s="7">
        <f>SUM(MB!N147,SK!N147,AB!N147)</f>
        <v>7155.1691200000005</v>
      </c>
      <c r="O147" s="7">
        <f>SUM(MB!O147,SK!O147,AB!O147)+EC!I147</f>
        <v>3052.7775000000001</v>
      </c>
      <c r="P147" s="7">
        <f>SUM(MB!P147,SK!P147,AB!P147)</f>
        <v>2051.6018399999998</v>
      </c>
      <c r="Q147" s="7">
        <f>SUM(MB!Q147,SK!Q147,AB!Q147)+EC!J147</f>
        <v>33516.120000000003</v>
      </c>
      <c r="R147" s="7">
        <f>SUM(MB!R147,SK!R147,AB!R147)+EC!K147</f>
        <v>21304.261590000002</v>
      </c>
      <c r="S147" s="7">
        <f>SUM(MB!S147,SK!S147,AB!S147)+EC!L147</f>
        <v>3338.6299999999997</v>
      </c>
      <c r="T147" s="7">
        <f>SUM(MB!T147,SK!T147,AB!T147)</f>
        <v>0</v>
      </c>
      <c r="U147" s="7">
        <f>SUM(MB!U147,SK!U147,AB!U147)+EC!M147</f>
        <v>41743.799999999996</v>
      </c>
      <c r="V147" s="7">
        <f>SUM(MB!V147,SK!V147,AB!V147)+EC!N147</f>
        <v>1145.9983333333334</v>
      </c>
      <c r="W147" s="7">
        <f>SUM(MB!W147,SK!W147,AB!W147)</f>
        <v>1525.81</v>
      </c>
      <c r="X147" s="7">
        <f>SUM(MB!X147,SK!X147,AB!X147)+EC!O147</f>
        <v>158872.21249999999</v>
      </c>
      <c r="Y147" s="7">
        <f>SUM(MB!Y147,SK!Y147,AB!Y147)</f>
        <v>255.55</v>
      </c>
      <c r="Z147" s="7">
        <f>SUM(MB!Z147,SK!Z147,AB!Z147)+EC!P147</f>
        <v>235264.50000000003</v>
      </c>
      <c r="AA147" s="7">
        <f>SUM(MB!AA147,SK!AA147,AB!AA147)+EC!Q147</f>
        <v>3389.9707482993194</v>
      </c>
      <c r="AB147" s="7">
        <f t="shared" si="8"/>
        <v>832385.36043347267</v>
      </c>
      <c r="AD147" s="7">
        <f>2205*AB147/area!J45/2.47</f>
        <v>22.674787421910885</v>
      </c>
    </row>
    <row r="148" spans="1:30" x14ac:dyDescent="0.2">
      <c r="A148">
        <f t="shared" si="7"/>
        <v>2007</v>
      </c>
      <c r="B148" s="7">
        <f>SUM(MB!B148,SK!B148,AB!B148)+EC!B148</f>
        <v>88919.97500000002</v>
      </c>
      <c r="C148" s="7">
        <f>SUM(MB!C148,SK!C148,AB!C148)+EC!C148</f>
        <v>3912.35</v>
      </c>
      <c r="D148" s="7">
        <f>SUM(MB!D148,SK!D148,AB!D148)+EC!D148</f>
        <v>72.673149999999993</v>
      </c>
      <c r="E148" s="7">
        <f>SUM(MB!E148,SK!E148,AB!E148)</f>
        <v>2169.48875</v>
      </c>
      <c r="F148" s="7">
        <f>SUM(MB!F148,SK!F148,AB!F148)+EC!E148</f>
        <v>153540.28411360001</v>
      </c>
      <c r="G148" s="7">
        <f>SUM(MB!G148,SK!G148,AB!G148)</f>
        <v>0</v>
      </c>
      <c r="H148" s="7">
        <f>SUM(MB!H148,SK!H148,AB!H148)</f>
        <v>1884.1387199999999</v>
      </c>
      <c r="I148" s="7">
        <f>SUM(MB!I148,SK!I148,AB!I148)</f>
        <v>0</v>
      </c>
      <c r="J148" s="7">
        <f>SUM(MB!J148,SK!J148,AB!J148)+EC!F148</f>
        <v>79242.642000000007</v>
      </c>
      <c r="K148" s="7">
        <f>SUM(MB!K148,SK!K148,AB!K148)+EC!G148</f>
        <v>12931.12</v>
      </c>
      <c r="L148" s="7">
        <f>SUM(MB!L148,SK!L148,AB!L148)</f>
        <v>74.234930000000006</v>
      </c>
      <c r="M148" s="7">
        <f>SUM(MB!M148,SK!M148,AB!M148)+EC!H148</f>
        <v>8550.75</v>
      </c>
      <c r="N148" s="7">
        <f>SUM(MB!N148,SK!N148,AB!N148)</f>
        <v>7579.64581</v>
      </c>
      <c r="O148" s="7">
        <f>SUM(MB!O148,SK!O148,AB!O148)+EC!I148</f>
        <v>2377.3275000000003</v>
      </c>
      <c r="P148" s="7">
        <f>SUM(MB!P148,SK!P148,AB!P148)</f>
        <v>2366.3577599999999</v>
      </c>
      <c r="Q148" s="7">
        <f>SUM(MB!Q148,SK!Q148,AB!Q148)+EC!J148</f>
        <v>39969.160000000003</v>
      </c>
      <c r="R148" s="7">
        <f>SUM(MB!R148,SK!R148,AB!R148)+EC!K148</f>
        <v>24800.981670000001</v>
      </c>
      <c r="S148" s="7">
        <f>SUM(MB!S148,SK!S148,AB!S148)+EC!L148</f>
        <v>2265.25</v>
      </c>
      <c r="T148" s="7">
        <f>SUM(MB!T148,SK!T148,AB!T148)</f>
        <v>0</v>
      </c>
      <c r="U148" s="7">
        <f>SUM(MB!U148,SK!U148,AB!U148)+EC!M148</f>
        <v>32392.199999999997</v>
      </c>
      <c r="V148" s="7">
        <f>SUM(MB!V148,SK!V148,AB!V148)+EC!N148</f>
        <v>1035.0694444444446</v>
      </c>
      <c r="W148" s="7">
        <f>SUM(MB!W148,SK!W148,AB!W148)</f>
        <v>1200.8599999999999</v>
      </c>
      <c r="X148" s="7">
        <f>SUM(MB!X148,SK!X148,AB!X148)+EC!O148</f>
        <v>155423.9375</v>
      </c>
      <c r="Y148" s="7">
        <f>SUM(MB!Y148,SK!Y148,AB!Y148)</f>
        <v>539.59999999999991</v>
      </c>
      <c r="Z148" s="7">
        <f>SUM(MB!Z148,SK!Z148,AB!Z148)+EC!P148</f>
        <v>187754.65</v>
      </c>
      <c r="AA148" s="7">
        <f>SUM(MB!AA148,SK!AA148,AB!AA148)+EC!Q148</f>
        <v>3434.324489795918</v>
      </c>
      <c r="AB148" s="7">
        <f t="shared" si="8"/>
        <v>812437.02083784039</v>
      </c>
      <c r="AD148" s="7">
        <f>2205*AB148/area!J46/2.47</f>
        <v>21.348478743482289</v>
      </c>
    </row>
    <row r="149" spans="1:30" x14ac:dyDescent="0.2">
      <c r="A149">
        <f t="shared" si="7"/>
        <v>2008</v>
      </c>
      <c r="B149" s="7">
        <f>SUM(MB!B149,SK!B149,AB!B149)+EC!B149</f>
        <v>96584.195000000007</v>
      </c>
      <c r="C149" s="7">
        <f>SUM(MB!C149,SK!C149,AB!C149)+EC!C149</f>
        <v>3766.75</v>
      </c>
      <c r="D149" s="7">
        <f>SUM(MB!D149,SK!D149,AB!D149)+EC!D149</f>
        <v>61.085749999999997</v>
      </c>
      <c r="E149" s="7">
        <f>SUM(MB!E149,SK!E149,AB!E149)</f>
        <v>2603.3864999999996</v>
      </c>
      <c r="F149" s="7">
        <f>SUM(MB!F149,SK!F149,AB!F149)+EC!E149</f>
        <v>202377.23234783998</v>
      </c>
      <c r="G149" s="7">
        <f>SUM(MB!G149,SK!G149,AB!G149)</f>
        <v>0</v>
      </c>
      <c r="H149" s="7">
        <f>SUM(MB!H149,SK!H149,AB!H149)</f>
        <v>561.55379999999991</v>
      </c>
      <c r="I149" s="7">
        <f>SUM(MB!I149,SK!I149,AB!I149)</f>
        <v>0</v>
      </c>
      <c r="J149" s="7">
        <f>SUM(MB!J149,SK!J149,AB!J149)+EC!F149</f>
        <v>72178.703999999998</v>
      </c>
      <c r="K149" s="7">
        <f>SUM(MB!K149,SK!K149,AB!K149)+EC!G149</f>
        <v>13691.599999999999</v>
      </c>
      <c r="L149" s="7">
        <f>SUM(MB!L149,SK!L149,AB!L149)</f>
        <v>0</v>
      </c>
      <c r="M149" s="7">
        <f>SUM(MB!M149,SK!M149,AB!M149)+EC!H149</f>
        <v>11509.55</v>
      </c>
      <c r="N149" s="7">
        <f>SUM(MB!N149,SK!N149,AB!N149)</f>
        <v>10774.065279999999</v>
      </c>
      <c r="O149" s="7">
        <f>SUM(MB!O149,SK!O149,AB!O149)+EC!I149</f>
        <v>2103.7275000000004</v>
      </c>
      <c r="P149" s="7">
        <f>SUM(MB!P149,SK!P149,AB!P149)</f>
        <v>3054.6493199999995</v>
      </c>
      <c r="Q149" s="7">
        <f>SUM(MB!Q149,SK!Q149,AB!Q149)+EC!J149</f>
        <v>37154.92</v>
      </c>
      <c r="R149" s="7">
        <f>SUM(MB!R149,SK!R149,AB!R149)+EC!K149</f>
        <v>30078.749250000004</v>
      </c>
      <c r="S149" s="7">
        <f>SUM(MB!S149,SK!S149,AB!S149)+EC!L149</f>
        <v>2635.89</v>
      </c>
      <c r="T149" s="7">
        <f>SUM(MB!T149,SK!T149,AB!T149)</f>
        <v>0</v>
      </c>
      <c r="U149" s="7">
        <f>SUM(MB!U149,SK!U149,AB!U149)+EC!M149</f>
        <v>40116.6</v>
      </c>
      <c r="V149" s="7">
        <f>SUM(MB!V149,SK!V149,AB!V149)+EC!N149</f>
        <v>584.90055555555557</v>
      </c>
      <c r="W149" s="7">
        <f>SUM(MB!W149,SK!W149,AB!W149)</f>
        <v>1024.32</v>
      </c>
      <c r="X149" s="7">
        <f>SUM(MB!X149,SK!X149,AB!X149)+EC!O149</f>
        <v>152586.3125</v>
      </c>
      <c r="Y149" s="7">
        <f>SUM(MB!Y149,SK!Y149,AB!Y149)</f>
        <v>360.05</v>
      </c>
      <c r="Z149" s="7">
        <f>SUM(MB!Z149,SK!Z149,AB!Z149)+EC!P149</f>
        <v>266329.90000000002</v>
      </c>
      <c r="AA149" s="7">
        <f>SUM(MB!AA149,SK!AA149,AB!AA149)+EC!Q149</f>
        <v>3373.916326530612</v>
      </c>
      <c r="AB149" s="7">
        <f t="shared" si="8"/>
        <v>953512.0581299261</v>
      </c>
      <c r="AD149" s="7">
        <f>2205*AB149/area!J47/2.47</f>
        <v>24.726557131928629</v>
      </c>
    </row>
    <row r="150" spans="1:30" x14ac:dyDescent="0.2">
      <c r="A150">
        <f t="shared" si="7"/>
        <v>2009</v>
      </c>
      <c r="B150" s="7">
        <f>SUM(MB!B150,SK!B150,AB!B150)+EC!B150</f>
        <v>78147.405000000013</v>
      </c>
      <c r="C150" s="7">
        <f>SUM(MB!C150,SK!C150,AB!C150)+EC!C150</f>
        <v>3240.25</v>
      </c>
      <c r="D150" s="7">
        <f>SUM(MB!D150,SK!D150,AB!D150)+EC!D150</f>
        <v>61.085749999999997</v>
      </c>
      <c r="E150" s="7">
        <f>SUM(MB!E150,SK!E150,AB!E150)</f>
        <v>2635.4281799999999</v>
      </c>
      <c r="F150" s="7">
        <f>SUM(MB!F150,SK!F150,AB!F150)+EC!E150</f>
        <v>206142.17415327998</v>
      </c>
      <c r="G150" s="7">
        <f>SUM(MB!G150,SK!G150,AB!G150)</f>
        <v>0</v>
      </c>
      <c r="H150" s="7">
        <f>SUM(MB!H150,SK!H150,AB!H150)</f>
        <v>632.79570000000001</v>
      </c>
      <c r="I150" s="7">
        <f>SUM(MB!I150,SK!I150,AB!I150)</f>
        <v>0</v>
      </c>
      <c r="J150" s="7">
        <f>SUM(MB!J150,SK!J150,AB!J150)+EC!F150</f>
        <v>66504.402000000002</v>
      </c>
      <c r="K150" s="7">
        <f>SUM(MB!K150,SK!K150,AB!K150)+EC!G150</f>
        <v>16338.8</v>
      </c>
      <c r="L150" s="7">
        <f>SUM(MB!L150,SK!L150,AB!L150)</f>
        <v>0</v>
      </c>
      <c r="M150" s="7">
        <f>SUM(MB!M150,SK!M150,AB!M150)+EC!H150</f>
        <v>12208.95</v>
      </c>
      <c r="N150" s="7">
        <f>SUM(MB!N150,SK!N150,AB!N150)</f>
        <v>15803.752579999998</v>
      </c>
      <c r="O150" s="7">
        <f>SUM(MB!O150,SK!O150,AB!O150)+EC!I150</f>
        <v>2148.1875000000005</v>
      </c>
      <c r="P150" s="7">
        <f>SUM(MB!P150,SK!P150,AB!P150)</f>
        <v>3949.6179599999996</v>
      </c>
      <c r="Q150" s="7">
        <f>SUM(MB!Q150,SK!Q150,AB!Q150)+EC!J150</f>
        <v>25244.120000000003</v>
      </c>
      <c r="R150" s="7">
        <f>SUM(MB!R150,SK!R150,AB!R150)+EC!K150</f>
        <v>28527.352110000003</v>
      </c>
      <c r="S150" s="7">
        <f>SUM(MB!S150,SK!S150,AB!S150)+EC!L150</f>
        <v>2498.9499999999998</v>
      </c>
      <c r="T150" s="7">
        <f>SUM(MB!T150,SK!T150,AB!T150)</f>
        <v>0</v>
      </c>
      <c r="U150" s="7">
        <f>SUM(MB!U150,SK!U150,AB!U150)+EC!M150</f>
        <v>42835.799999999996</v>
      </c>
      <c r="V150" s="7">
        <f>SUM(MB!V150,SK!V150,AB!V150)+EC!N150</f>
        <v>938.06166666666684</v>
      </c>
      <c r="W150" s="7">
        <f>SUM(MB!W150,SK!W150,AB!W150)</f>
        <v>988.42999999999984</v>
      </c>
      <c r="X150" s="7">
        <f>SUM(MB!X150,SK!X150,AB!X150)+EC!O150</f>
        <v>120396.66249999999</v>
      </c>
      <c r="Y150" s="7">
        <f>SUM(MB!Y150,SK!Y150,AB!Y150)</f>
        <v>285</v>
      </c>
      <c r="Z150" s="7">
        <f>SUM(MB!Z150,SK!Z150,AB!Z150)+EC!P150</f>
        <v>251751.44999999998</v>
      </c>
      <c r="AA150" s="7">
        <f>SUM(MB!AA150,SK!AA150,AB!AA150)+EC!Q150</f>
        <v>3231.6578231292515</v>
      </c>
      <c r="AB150" s="7">
        <f t="shared" si="8"/>
        <v>884510.33292307577</v>
      </c>
      <c r="AD150" s="7">
        <f>2205*AB150/area!J48/2.47</f>
        <v>23.868576946353322</v>
      </c>
    </row>
    <row r="151" spans="1:30" x14ac:dyDescent="0.2">
      <c r="A151">
        <v>2010</v>
      </c>
      <c r="B151" s="7">
        <f>SUM(MB!B151,SK!B151,AB!B151)+EC!B151</f>
        <v>62384.044999999998</v>
      </c>
      <c r="C151" s="7">
        <f>SUM(MB!C151,SK!C151,AB!C151)+EC!C151</f>
        <v>3610.75</v>
      </c>
      <c r="D151" s="7">
        <f>SUM(MB!D151,SK!D151,AB!D151)+EC!D151</f>
        <v>61.085749999999997</v>
      </c>
      <c r="E151" s="7">
        <f>SUM(MB!E151,SK!E151,AB!E151)</f>
        <v>2049.3324499999999</v>
      </c>
      <c r="F151" s="7">
        <f>SUM(MB!F151,SK!F151,AB!F151)+EC!E151</f>
        <v>204551.96266336</v>
      </c>
      <c r="G151" s="7">
        <f>SUM(MB!G151,SK!G151,AB!G151)</f>
        <v>0</v>
      </c>
      <c r="H151" s="7">
        <f>SUM(MB!H151,SK!H151,AB!H151)</f>
        <v>1075.3336199999999</v>
      </c>
      <c r="I151" s="7">
        <f>SUM(MB!I151,SK!I151,AB!I151)</f>
        <v>0</v>
      </c>
      <c r="J151" s="7">
        <f>SUM(MB!J151,SK!J151,AB!J151)+EC!F151</f>
        <v>81765.684000000008</v>
      </c>
      <c r="K151" s="7">
        <f>SUM(MB!K151,SK!K151,AB!K151)+EC!G151</f>
        <v>13199.6</v>
      </c>
      <c r="L151" s="7">
        <f>SUM(MB!L151,SK!L151,AB!L151)</f>
        <v>0</v>
      </c>
      <c r="M151" s="7">
        <f>SUM(MB!M151,SK!M151,AB!M151)+EC!H151</f>
        <v>5755.75</v>
      </c>
      <c r="N151" s="7">
        <f>SUM(MB!N151,SK!N151,AB!N151)</f>
        <v>20705.373920000002</v>
      </c>
      <c r="O151" s="7">
        <f>SUM(MB!O151,SK!O151,AB!O151)+EC!I151</f>
        <v>2223.4275000000002</v>
      </c>
      <c r="P151" s="7">
        <f>SUM(MB!P151,SK!P151,AB!P151)</f>
        <v>3450.9383999999995</v>
      </c>
      <c r="Q151" s="7">
        <f>SUM(MB!Q151,SK!Q151,AB!Q151)+EC!J151</f>
        <v>21107.240000000005</v>
      </c>
      <c r="R151" s="7">
        <f>SUM(MB!R151,SK!R151,AB!R151)+EC!K151</f>
        <v>25499.990430000005</v>
      </c>
      <c r="S151" s="7">
        <f>SUM(MB!S151,SK!S151,AB!S151)+EC!L151</f>
        <v>2145.5299999999997</v>
      </c>
      <c r="T151" s="7">
        <f>SUM(MB!T151,SK!T151,AB!T151)</f>
        <v>0</v>
      </c>
      <c r="U151" s="7">
        <f>SUM(MB!U151,SK!U151,AB!U151)+EC!M151</f>
        <v>52949.4</v>
      </c>
      <c r="V151" s="7">
        <f>SUM(MB!V151,SK!V151,AB!V151)+EC!N151</f>
        <v>782.25277777777774</v>
      </c>
      <c r="W151" s="7">
        <f>SUM(MB!W151,SK!W151,AB!W151)</f>
        <v>655.72</v>
      </c>
      <c r="X151" s="7">
        <f>SUM(MB!X151,SK!X151,AB!X151)+EC!O151</f>
        <v>155022.01250000001</v>
      </c>
      <c r="Y151" s="7">
        <f>SUM(MB!Y151,SK!Y151,AB!Y151)</f>
        <v>627</v>
      </c>
      <c r="Z151" s="7">
        <f>SUM(MB!Z151,SK!Z151,AB!Z151)+EC!P151</f>
        <v>217433.75</v>
      </c>
      <c r="AA151" s="7">
        <f>SUM(MB!AA151,SK!AA151,AB!AA151)+EC!Q151</f>
        <v>3001.1272108843536</v>
      </c>
      <c r="AB151" s="7">
        <f t="shared" si="8"/>
        <v>880057.30622202205</v>
      </c>
      <c r="AD151" s="7">
        <f>2205*AB151/area!J49/2.47</f>
        <v>24.967036250121584</v>
      </c>
    </row>
    <row r="152" spans="1:30" x14ac:dyDescent="0.2">
      <c r="A152">
        <v>2011</v>
      </c>
      <c r="B152" s="7">
        <f>SUM(MB!B152,SK!B152,AB!B152)+EC!B152</f>
        <v>64317.945000000007</v>
      </c>
      <c r="C152" s="7">
        <f>SUM(MB!C152,SK!C152,AB!C152)+EC!C152</f>
        <v>2427.75</v>
      </c>
      <c r="D152" s="7">
        <f>SUM(MB!D152,SK!D152,AB!D152)+EC!D152</f>
        <v>61.085749999999997</v>
      </c>
      <c r="E152" s="7">
        <f>SUM(MB!E152,SK!E152,AB!E152)</f>
        <v>1716.90002</v>
      </c>
      <c r="F152" s="7">
        <f>SUM(MB!F152,SK!F152,AB!F152)+EC!E152</f>
        <v>233428.79406943999</v>
      </c>
      <c r="G152" s="7">
        <f>SUM(MB!G152,SK!G152,AB!G152)</f>
        <v>0</v>
      </c>
      <c r="H152" s="7">
        <f>SUM(MB!H152,SK!H152,AB!H152)</f>
        <v>717.44783999999993</v>
      </c>
      <c r="I152" s="7">
        <f>SUM(MB!I152,SK!I152,AB!I152)</f>
        <v>0</v>
      </c>
      <c r="J152" s="7">
        <f>SUM(MB!J152,SK!J152,AB!J152)+EC!F152</f>
        <v>77191.83</v>
      </c>
      <c r="K152" s="7">
        <f>SUM(MB!K152,SK!K152,AB!K152)+EC!G152</f>
        <v>13094.960000000001</v>
      </c>
      <c r="L152" s="7">
        <f>SUM(MB!L152,SK!L152,AB!L152)</f>
        <v>0</v>
      </c>
      <c r="M152" s="7">
        <f>SUM(MB!M152,SK!M152,AB!M152)+EC!H152</f>
        <v>5500.9500000000007</v>
      </c>
      <c r="N152" s="7">
        <f>SUM(MB!N152,SK!N152,AB!N152)</f>
        <v>16250.950649999999</v>
      </c>
      <c r="O152" s="7">
        <f>SUM(MB!O152,SK!O152,AB!O152)+EC!I152</f>
        <v>2187.5175000000004</v>
      </c>
      <c r="P152" s="7">
        <f>SUM(MB!P152,SK!P152,AB!P152)</f>
        <v>2464.9559999999997</v>
      </c>
      <c r="Q152" s="7">
        <f>SUM(MB!Q152,SK!Q152,AB!Q152)+EC!J152</f>
        <v>26967.160000000003</v>
      </c>
      <c r="R152" s="7">
        <f>SUM(MB!R152,SK!R152,AB!R152)+EC!K152</f>
        <v>21173.511750000001</v>
      </c>
      <c r="S152" s="7">
        <f>SUM(MB!S152,SK!S152,AB!S152)+EC!L152</f>
        <v>2178.3299999999995</v>
      </c>
      <c r="T152" s="7">
        <f>SUM(MB!T152,SK!T152,AB!T152)</f>
        <v>0</v>
      </c>
      <c r="U152" s="7">
        <f>SUM(MB!U152,SK!U152,AB!U152)+EC!M152</f>
        <v>53131.8</v>
      </c>
      <c r="V152" s="7">
        <f>SUM(MB!V152,SK!V152,AB!V152)+EC!N152</f>
        <v>1005.723888888889</v>
      </c>
      <c r="W152" s="7">
        <f>SUM(MB!W152,SK!W152,AB!W152)</f>
        <v>192.06</v>
      </c>
      <c r="X152" s="7">
        <f>SUM(MB!X152,SK!X152,AB!X152)+EC!O152</f>
        <v>144365.53749999998</v>
      </c>
      <c r="Y152" s="7">
        <f>SUM(MB!Y152,SK!Y152,AB!Y152)</f>
        <v>302.10000000000002</v>
      </c>
      <c r="Z152" s="7">
        <f>SUM(MB!Z152,SK!Z152,AB!Z152)+EC!P152</f>
        <v>235031.05000000002</v>
      </c>
      <c r="AA152" s="7">
        <f>SUM(MB!AA152,SK!AA152,AB!AA152)+EC!Q152</f>
        <v>2942.3517006802722</v>
      </c>
      <c r="AB152" s="7">
        <f t="shared" si="8"/>
        <v>906650.71166900918</v>
      </c>
      <c r="AD152" s="7">
        <f>2205*AB152/area!J50/2.47</f>
        <v>25.725355548387963</v>
      </c>
    </row>
    <row r="153" spans="1:30" x14ac:dyDescent="0.2">
      <c r="A153">
        <v>2012</v>
      </c>
      <c r="B153" s="7">
        <f>SUM(MB!B153,SK!B153,AB!B153)+EC!B153</f>
        <v>65211.024999999994</v>
      </c>
      <c r="C153" s="7">
        <f>SUM(MB!C153,SK!C153,AB!C153)+EC!C153</f>
        <v>3882.45</v>
      </c>
      <c r="D153" s="7">
        <f>SUM(MB!D153,SK!D153,AB!D153)+EC!D153</f>
        <v>61.085749999999997</v>
      </c>
      <c r="E153" s="7">
        <f>SUM(MB!E153,SK!E153,AB!E153)</f>
        <v>1998.59979</v>
      </c>
      <c r="F153" s="7">
        <f>SUM(MB!F153,SK!F153,AB!F153)+EC!E153</f>
        <v>221030.58928095998</v>
      </c>
      <c r="G153" s="7">
        <f>SUM(MB!G153,SK!G153,AB!G153)</f>
        <v>0</v>
      </c>
      <c r="H153" s="7">
        <f>SUM(MB!H153,SK!H153,AB!H153)</f>
        <v>1352.7579599999997</v>
      </c>
      <c r="I153" s="7">
        <f>SUM(MB!I153,SK!I153,AB!I153)</f>
        <v>0</v>
      </c>
      <c r="J153" s="7">
        <f>SUM(MB!J153,SK!J153,AB!J153)+EC!F153</f>
        <v>88313.741999999998</v>
      </c>
      <c r="K153" s="7">
        <f>SUM(MB!K153,SK!K153,AB!K153)+EC!G153</f>
        <v>14951.44</v>
      </c>
      <c r="L153" s="7">
        <f>SUM(MB!L153,SK!L153,AB!L153)</f>
        <v>0</v>
      </c>
      <c r="M153" s="7">
        <f>SUM(MB!M153,SK!M153,AB!M153)+EC!H153</f>
        <v>6670.95</v>
      </c>
      <c r="N153" s="7">
        <f>SUM(MB!N153,SK!N153,AB!N153)</f>
        <v>15883.277410000001</v>
      </c>
      <c r="O153" s="7">
        <f>SUM(MB!O153,SK!O153,AB!O153)+EC!I153</f>
        <v>1585.5975000000001</v>
      </c>
      <c r="P153" s="7">
        <f>SUM(MB!P153,SK!P153,AB!P153)</f>
        <v>2248.7983199999999</v>
      </c>
      <c r="Q153" s="7">
        <f>SUM(MB!Q153,SK!Q153,AB!Q153)+EC!J153</f>
        <v>24210.120000000003</v>
      </c>
      <c r="R153" s="7">
        <f>SUM(MB!R153,SK!R153,AB!R153)+EC!K153</f>
        <v>28203.830070000004</v>
      </c>
      <c r="S153" s="7">
        <f>SUM(MB!S153,SK!S153,AB!S153)+EC!L153</f>
        <v>2958.9700000000003</v>
      </c>
      <c r="T153" s="7">
        <f>SUM(MB!T153,SK!T153,AB!T153)</f>
        <v>0</v>
      </c>
      <c r="U153" s="7">
        <f>SUM(MB!U153,SK!U153,AB!U153)+EC!M153</f>
        <v>60472.200000000004</v>
      </c>
      <c r="V153" s="7">
        <f>SUM(MB!V153,SK!V153,AB!V153)+EC!N153</f>
        <v>899.74500000000012</v>
      </c>
      <c r="W153" s="7">
        <f>SUM(MB!W153,SK!W153,AB!W153)</f>
        <v>842.92999999999984</v>
      </c>
      <c r="X153" s="7">
        <f>SUM(MB!X153,SK!X153,AB!X153)+EC!O153</f>
        <v>132180.13749999998</v>
      </c>
      <c r="Y153" s="7">
        <f>SUM(MB!Y153,SK!Y153,AB!Y153)</f>
        <v>338.2</v>
      </c>
      <c r="Z153" s="7">
        <f>SUM(MB!Z153,SK!Z153,AB!Z153)+EC!P153</f>
        <v>254222.65000000002</v>
      </c>
      <c r="AA153" s="7">
        <f>SUM(MB!AA153,SK!AA153,AB!AA153)+EC!Q153</f>
        <v>3272.0387755102038</v>
      </c>
      <c r="AB153" s="7">
        <f t="shared" si="8"/>
        <v>930791.13435647008</v>
      </c>
      <c r="AD153" s="7">
        <f>2205*AB153/area!J51/2.47</f>
        <v>23.862145045871642</v>
      </c>
    </row>
    <row r="154" spans="1:30" x14ac:dyDescent="0.2">
      <c r="A154">
        <v>2013</v>
      </c>
      <c r="B154" s="7">
        <f>SUM(MB!B154,SK!B154,AB!B154)+EC!B154</f>
        <v>83351.505000000019</v>
      </c>
      <c r="C154" s="7">
        <f>SUM(MB!C154,SK!C154,AB!C154)+EC!C154</f>
        <v>2991.95</v>
      </c>
      <c r="D154" s="7">
        <f>SUM(MB!D154,SK!D154,AB!D154)+EC!D154</f>
        <v>61.085749999999997</v>
      </c>
      <c r="E154" s="7">
        <f>SUM(MB!E154,SK!E154,AB!E154)</f>
        <v>1748.9416999999999</v>
      </c>
      <c r="F154" s="7">
        <f>SUM(MB!F154,SK!F154,AB!F154)+EC!E154</f>
        <v>286487.08921951998</v>
      </c>
      <c r="G154" s="7">
        <f>SUM(MB!G154,SK!G154,AB!G154)</f>
        <v>0</v>
      </c>
      <c r="H154" s="7">
        <f>SUM(MB!H154,SK!H154,AB!H154)</f>
        <v>1419.80916</v>
      </c>
      <c r="I154" s="7">
        <f>SUM(MB!I154,SK!I154,AB!I154)</f>
        <v>0</v>
      </c>
      <c r="J154" s="7">
        <f>SUM(MB!J154,SK!J154,AB!J154)+EC!F154</f>
        <v>95694.191999999995</v>
      </c>
      <c r="K154" s="7">
        <f>SUM(MB!K154,SK!K154,AB!K154)+EC!G154</f>
        <v>15948.720000000001</v>
      </c>
      <c r="L154" s="7">
        <f>SUM(MB!L154,SK!L154,AB!L154)</f>
        <v>0</v>
      </c>
      <c r="M154" s="7">
        <f>SUM(MB!M154,SK!M154,AB!M154)+EC!H154</f>
        <v>9575.1500000000015</v>
      </c>
      <c r="N154" s="7">
        <f>SUM(MB!N154,SK!N154,AB!N154)</f>
        <v>19421.615949999999</v>
      </c>
      <c r="O154" s="7">
        <f>SUM(MB!O154,SK!O154,AB!O154)+EC!I154</f>
        <v>1472.7375</v>
      </c>
      <c r="P154" s="7">
        <f>SUM(MB!P154,SK!P154,AB!P154)</f>
        <v>2929.5053999999996</v>
      </c>
      <c r="Q154" s="7">
        <f>SUM(MB!Q154,SK!Q154,AB!Q154)+EC!J154</f>
        <v>33370.92</v>
      </c>
      <c r="R154" s="7">
        <f>SUM(MB!R154,SK!R154,AB!R154)+EC!K154</f>
        <v>32465.771970000005</v>
      </c>
      <c r="S154" s="7">
        <f>SUM(MB!S154,SK!S154,AB!S154)+EC!L154</f>
        <v>1901.17</v>
      </c>
      <c r="T154" s="7">
        <f>SUM(MB!T154,SK!T154,AB!T154)</f>
        <v>0</v>
      </c>
      <c r="U154" s="7">
        <f>SUM(MB!U154,SK!U154,AB!U154)+EC!M154</f>
        <v>61631.399999999994</v>
      </c>
      <c r="V154" s="7">
        <f>SUM(MB!V154,SK!V154,AB!V154)+EC!N154</f>
        <v>882.02277777777783</v>
      </c>
      <c r="W154" s="7">
        <f>SUM(MB!W154,SK!W154,AB!W154)</f>
        <v>503.42999999999995</v>
      </c>
      <c r="X154" s="7">
        <f>SUM(MB!X154,SK!X154,AB!X154)+EC!O154</f>
        <v>135001.66250000001</v>
      </c>
      <c r="Y154" s="7">
        <f>SUM(MB!Y154,SK!Y154,AB!Y154)</f>
        <v>281.20000000000005</v>
      </c>
      <c r="Z154" s="7">
        <f>SUM(MB!Z154,SK!Z154,AB!Z154)+EC!P154</f>
        <v>351013.35000000003</v>
      </c>
      <c r="AA154" s="7">
        <f>SUM(MB!AA154,SK!AA154,AB!AA154)+EC!Q154</f>
        <v>3394.2700680272101</v>
      </c>
      <c r="AB154" s="7">
        <f t="shared" si="8"/>
        <v>1141547.4989953251</v>
      </c>
      <c r="AD154" s="7">
        <f>2205*AB154/area!J52/2.47</f>
        <v>29.30053647281969</v>
      </c>
    </row>
    <row r="155" spans="1:30" x14ac:dyDescent="0.2">
      <c r="B155" s="7"/>
      <c r="C155" s="7"/>
      <c r="D155" s="7"/>
      <c r="E155" s="7"/>
      <c r="F155" s="7"/>
      <c r="G155" s="7"/>
      <c r="H155" s="7"/>
      <c r="I155" s="7"/>
      <c r="J155" s="7"/>
      <c r="K155" s="7"/>
      <c r="L155" s="7"/>
      <c r="M155" s="7"/>
      <c r="N155" s="7"/>
      <c r="O155" s="7"/>
      <c r="P155" s="7"/>
      <c r="Q155" s="7"/>
    </row>
    <row r="156" spans="1:30" x14ac:dyDescent="0.2">
      <c r="B156" s="7"/>
      <c r="C156" s="7"/>
      <c r="D156" s="7"/>
      <c r="E156" s="7"/>
      <c r="F156" s="7"/>
      <c r="G156" s="7"/>
      <c r="H156" s="7"/>
      <c r="I156" s="7"/>
      <c r="J156" s="7"/>
      <c r="K156" s="7"/>
      <c r="L156" s="7"/>
      <c r="M156" s="7"/>
      <c r="N156" s="7"/>
      <c r="O156" s="7"/>
      <c r="P156" s="7"/>
      <c r="Q156" s="7"/>
    </row>
    <row r="157" spans="1:30" x14ac:dyDescent="0.2">
      <c r="B157" s="7"/>
      <c r="C157" s="7"/>
      <c r="D157" s="7"/>
      <c r="E157" s="7"/>
      <c r="F157" s="7"/>
      <c r="G157" s="7"/>
      <c r="H157" s="7"/>
      <c r="I157" s="7"/>
      <c r="J157" s="7"/>
      <c r="K157" s="7"/>
      <c r="L157" s="7"/>
      <c r="M157" s="7"/>
      <c r="N157" s="7"/>
      <c r="O157" s="7"/>
      <c r="P157" s="7"/>
      <c r="Q157" s="7"/>
    </row>
    <row r="158" spans="1:30" ht="25.5" x14ac:dyDescent="0.35">
      <c r="A158" s="9" t="s">
        <v>97</v>
      </c>
    </row>
    <row r="159" spans="1:30" x14ac:dyDescent="0.2">
      <c r="A159" s="15" t="s">
        <v>20</v>
      </c>
      <c r="B159" s="16">
        <f>Coefficients!C16</f>
        <v>6.7</v>
      </c>
      <c r="C159" s="16">
        <f>Coefficients!D16</f>
        <v>15</v>
      </c>
      <c r="D159" s="16">
        <f>Coefficients!E16</f>
        <v>9.9600000000000009</v>
      </c>
      <c r="E159" s="16">
        <f>Coefficients!F16</f>
        <v>4.3559999999999999</v>
      </c>
      <c r="F159" s="16">
        <f>Coefficients!G16</f>
        <v>7.919999999999999</v>
      </c>
      <c r="G159" s="16">
        <f>Coefficients!H16</f>
        <v>16.212</v>
      </c>
      <c r="H159" s="16">
        <f>Coefficients!I16</f>
        <v>10.5</v>
      </c>
      <c r="I159" s="16">
        <f>Coefficients!J16</f>
        <v>15.203999999999999</v>
      </c>
      <c r="J159" s="16">
        <f>Coefficients!K16</f>
        <v>4.5</v>
      </c>
      <c r="K159" s="16">
        <f>Coefficients!L16</f>
        <v>3.7</v>
      </c>
      <c r="L159" s="16">
        <f>Coefficients!M16</f>
        <v>12.743999999999998</v>
      </c>
      <c r="M159" s="16">
        <f>Coefficients!N16</f>
        <v>11</v>
      </c>
      <c r="N159" s="16">
        <f>Coefficients!O16</f>
        <v>11.46</v>
      </c>
      <c r="O159" s="16">
        <f>Coefficients!P16</f>
        <v>6.3000000000000007</v>
      </c>
      <c r="P159" s="16">
        <f>Coefficients!Q16</f>
        <v>8.8559999999999999</v>
      </c>
      <c r="Q159" s="16">
        <f>Coefficients!R16</f>
        <v>5.9</v>
      </c>
      <c r="R159" s="16">
        <f>Coefficients!S16</f>
        <v>11.772</v>
      </c>
      <c r="S159" s="16">
        <f>Coefficients!T16</f>
        <v>5.5</v>
      </c>
      <c r="T159" s="16">
        <f>Coefficients!U16</f>
        <v>8.2439999999999998</v>
      </c>
      <c r="U159" s="16">
        <f>Coefficients!V16</f>
        <v>20</v>
      </c>
      <c r="V159" s="16">
        <f>Coefficients!W16</f>
        <v>3.7</v>
      </c>
      <c r="W159" s="16">
        <f>Coefficients!X16</f>
        <v>9</v>
      </c>
      <c r="X159" s="16">
        <f>Coefficients!Y16</f>
        <v>23</v>
      </c>
      <c r="Y159" s="16">
        <f>Coefficients!Z16</f>
        <v>5.5</v>
      </c>
      <c r="Z159" s="16">
        <f>Coefficients!AA16</f>
        <v>5.5</v>
      </c>
      <c r="AA159" s="16"/>
    </row>
    <row r="161" spans="1:30" x14ac:dyDescent="0.2">
      <c r="A161" t="s">
        <v>19</v>
      </c>
      <c r="B161" t="str">
        <f>B109</f>
        <v>Barley</v>
      </c>
      <c r="C161" t="str">
        <f t="shared" ref="C161:Z161" si="9">C109</f>
        <v>Beans, dry</v>
      </c>
      <c r="D161" t="str">
        <f t="shared" si="9"/>
        <v>Buckwheat</v>
      </c>
      <c r="E161" t="str">
        <f t="shared" si="9"/>
        <v>Canary seed</v>
      </c>
      <c r="F161" t="str">
        <f t="shared" si="9"/>
        <v>Canola</v>
      </c>
      <c r="G161" t="str">
        <f t="shared" si="9"/>
        <v>Caraway seed</v>
      </c>
      <c r="H161" t="str">
        <f t="shared" si="9"/>
        <v>Chick peas</v>
      </c>
      <c r="I161" t="str">
        <f t="shared" si="9"/>
        <v>Coriander</v>
      </c>
      <c r="J161" t="str">
        <f t="shared" si="9"/>
        <v>Corn for grain</v>
      </c>
      <c r="K161" t="str">
        <f t="shared" si="9"/>
        <v>Corn, fodder</v>
      </c>
      <c r="L161" t="str">
        <f t="shared" si="9"/>
        <v>Fababeans</v>
      </c>
      <c r="M161" t="str">
        <f t="shared" si="9"/>
        <v>Flaxseed</v>
      </c>
      <c r="N161" t="str">
        <f t="shared" si="9"/>
        <v>Lentils</v>
      </c>
      <c r="O161" t="str">
        <f t="shared" si="9"/>
        <v>Mixed grains</v>
      </c>
      <c r="P161" t="str">
        <f t="shared" si="9"/>
        <v>Mustard seed</v>
      </c>
      <c r="Q161" t="str">
        <f t="shared" si="9"/>
        <v>Oats</v>
      </c>
      <c r="R161" t="str">
        <f t="shared" si="9"/>
        <v>Peas, dry</v>
      </c>
      <c r="S161" t="str">
        <f t="shared" si="9"/>
        <v>Rye, all</v>
      </c>
      <c r="T161" t="str">
        <f t="shared" si="9"/>
        <v>Safflower</v>
      </c>
      <c r="U161" t="str">
        <f t="shared" si="9"/>
        <v>Soybeans</v>
      </c>
      <c r="V161" t="str">
        <f t="shared" si="9"/>
        <v>Sugar beets</v>
      </c>
      <c r="W161" t="str">
        <f t="shared" si="9"/>
        <v>Sunflower seed</v>
      </c>
      <c r="X161" t="str">
        <f t="shared" si="9"/>
        <v>Tame hay</v>
      </c>
      <c r="Y161" t="str">
        <f t="shared" si="9"/>
        <v>Triticale</v>
      </c>
      <c r="Z161" t="str">
        <f t="shared" si="9"/>
        <v>Wheat, all</v>
      </c>
      <c r="AA161" s="21" t="s">
        <v>26</v>
      </c>
    </row>
    <row r="162" spans="1:30" x14ac:dyDescent="0.2">
      <c r="A162">
        <f t="shared" ref="A162:A202" si="10">A8</f>
        <v>1969</v>
      </c>
      <c r="B162" s="7">
        <f>SUM(MB!B162,SK!B162,AB!B162)+EC!B162</f>
        <v>53223.795000000006</v>
      </c>
      <c r="C162" s="7">
        <f>SUM(MB!C162,SK!C162,AB!C162)+EC!C162</f>
        <v>1160.25</v>
      </c>
      <c r="D162" s="7">
        <f>SUM(MB!D162,SK!D162,AB!D162)+EC!D162</f>
        <v>597.60000000000014</v>
      </c>
      <c r="E162" s="7">
        <f>SUM(MB!E162,SK!E162,AB!E162)</f>
        <v>0</v>
      </c>
      <c r="F162" s="7">
        <f>SUM(MB!F162,SK!F162,AB!F162)+EC!E162</f>
        <v>6192.2519999999995</v>
      </c>
      <c r="G162" s="7">
        <f>SUM(MB!G162,SK!G162,AB!G162)</f>
        <v>0</v>
      </c>
      <c r="H162" s="7">
        <f>SUM(MB!H162,SK!H162,AB!H162)</f>
        <v>0</v>
      </c>
      <c r="I162" s="7">
        <f>SUM(MB!I162,SK!I162,AB!I162)</f>
        <v>0</v>
      </c>
      <c r="J162" s="7">
        <f>SUM(MB!J162,SK!J162,AB!J162)+EC!F162</f>
        <v>8583.5249999999996</v>
      </c>
      <c r="K162" s="7">
        <f>SUM(MB!K162,SK!K162,AB!K162)+EC!G162</f>
        <v>28169.025000000001</v>
      </c>
      <c r="L162" s="7">
        <f>SUM(MB!L162,SK!L162,AB!L162)</f>
        <v>0</v>
      </c>
      <c r="M162" s="7">
        <f>SUM(MB!M162,SK!M162,AB!M162)+EC!H162</f>
        <v>8100.4000000000005</v>
      </c>
      <c r="N162" s="7">
        <f>SUM(MB!N162,SK!N162,AB!N162)</f>
        <v>0</v>
      </c>
      <c r="O162" s="7">
        <f>SUM(MB!O162,SK!O162,AB!O162)+EC!I162</f>
        <v>10828.755000000001</v>
      </c>
      <c r="P162" s="7">
        <f>SUM(MB!P162,SK!P162,AB!P162)</f>
        <v>1036.152</v>
      </c>
      <c r="Q162" s="7">
        <f>SUM(MB!Q162,SK!Q162,AB!Q162)+EC!J162</f>
        <v>31385.935000000001</v>
      </c>
      <c r="R162" s="7">
        <f>SUM(MB!R162,SK!R162,AB!R162)+EC!K162</f>
        <v>673.947</v>
      </c>
      <c r="S162" s="7">
        <f>SUM(MB!S162,SK!S162,AB!S162)+EC!L162</f>
        <v>2240.9749999999999</v>
      </c>
      <c r="T162" s="7">
        <f>SUM(MB!T162,SK!T162,AB!T162)</f>
        <v>0</v>
      </c>
      <c r="U162" s="7">
        <f>SUM(MB!U162,SK!U162,AB!U162)+EC!M162</f>
        <v>4657</v>
      </c>
      <c r="V162" s="7">
        <f>SUM(MB!V162,SK!V162,AB!V162)+EC!N162</f>
        <v>3708.6949999999997</v>
      </c>
      <c r="W162" s="7">
        <f>SUM(MB!W162,SK!W162,AB!W162)</f>
        <v>138.6</v>
      </c>
      <c r="X162" s="7">
        <f>SUM(MB!X162,SK!X162,AB!X162)+EC!O162</f>
        <v>467687.75</v>
      </c>
      <c r="Y162" s="7">
        <f>SUM(MB!Y162,SK!Y162,AB!Y162)</f>
        <v>0</v>
      </c>
      <c r="Z162" s="7">
        <f>SUM(MB!Z162,SK!Z162,AB!Z162)+EC!P162</f>
        <v>99718.38</v>
      </c>
      <c r="AA162" s="7">
        <f>SUM(MB!AA162,SK!AA162,AB!AA162)+EC!Q162</f>
        <v>6394.644841269841</v>
      </c>
      <c r="AB162" s="7">
        <f>SUM(B162:AA162)</f>
        <v>734497.68084126979</v>
      </c>
      <c r="AD162" s="7">
        <f>2205*AB162/area!J8/2.47</f>
        <v>25.812687891264087</v>
      </c>
    </row>
    <row r="163" spans="1:30" x14ac:dyDescent="0.2">
      <c r="A163">
        <f t="shared" si="10"/>
        <v>1970</v>
      </c>
      <c r="B163" s="7">
        <f>SUM(MB!B163,SK!B163,AB!B163)+EC!B163</f>
        <v>58579.105000000003</v>
      </c>
      <c r="C163" s="7">
        <f>SUM(MB!C163,SK!C163,AB!C163)+EC!C163</f>
        <v>1122</v>
      </c>
      <c r="D163" s="7">
        <f>SUM(MB!D163,SK!D163,AB!D163)+EC!D163</f>
        <v>844.60800000000006</v>
      </c>
      <c r="E163" s="7">
        <f>SUM(MB!E163,SK!E163,AB!E163)</f>
        <v>0</v>
      </c>
      <c r="F163" s="7">
        <f>SUM(MB!F163,SK!F163,AB!F163)+EC!E163</f>
        <v>13160.267999999998</v>
      </c>
      <c r="G163" s="7">
        <f>SUM(MB!G163,SK!G163,AB!G163)</f>
        <v>0</v>
      </c>
      <c r="H163" s="7">
        <f>SUM(MB!H163,SK!H163,AB!H163)</f>
        <v>0</v>
      </c>
      <c r="I163" s="7">
        <f>SUM(MB!I163,SK!I163,AB!I163)</f>
        <v>0</v>
      </c>
      <c r="J163" s="7">
        <f>SUM(MB!J163,SK!J163,AB!J163)+EC!F163</f>
        <v>11961.225</v>
      </c>
      <c r="K163" s="7">
        <f>SUM(MB!K163,SK!K163,AB!K163)+EC!G163</f>
        <v>32294.525000000001</v>
      </c>
      <c r="L163" s="7">
        <f>SUM(MB!L163,SK!L163,AB!L163)</f>
        <v>0</v>
      </c>
      <c r="M163" s="7">
        <f>SUM(MB!M163,SK!M163,AB!M163)+EC!H163</f>
        <v>13668.050000000001</v>
      </c>
      <c r="N163" s="7">
        <f>SUM(MB!N163,SK!N163,AB!N163)</f>
        <v>0</v>
      </c>
      <c r="O163" s="7">
        <f>SUM(MB!O163,SK!O163,AB!O163)+EC!I163</f>
        <v>12404.385000000002</v>
      </c>
      <c r="P163" s="7">
        <f>SUM(MB!P163,SK!P163,AB!P163)</f>
        <v>754.5311999999999</v>
      </c>
      <c r="Q163" s="7">
        <f>SUM(MB!Q163,SK!Q163,AB!Q163)+EC!J163</f>
        <v>31473.255000000001</v>
      </c>
      <c r="R163" s="7">
        <f>SUM(MB!R163,SK!R163,AB!R163)+EC!K163</f>
        <v>786.95820000000003</v>
      </c>
      <c r="S163" s="7">
        <f>SUM(MB!S163,SK!S163,AB!S163)+EC!L163</f>
        <v>2761.8249999999998</v>
      </c>
      <c r="T163" s="7">
        <f>SUM(MB!T163,SK!T163,AB!T163)</f>
        <v>0</v>
      </c>
      <c r="U163" s="7">
        <f>SUM(MB!U163,SK!U163,AB!U163)+EC!M163</f>
        <v>6137</v>
      </c>
      <c r="V163" s="7">
        <f>SUM(MB!V163,SK!V163,AB!V163)+EC!N163</f>
        <v>3167.3850000000002</v>
      </c>
      <c r="W163" s="7">
        <f>SUM(MB!W163,SK!W163,AB!W163)</f>
        <v>226.35</v>
      </c>
      <c r="X163" s="7">
        <f>SUM(MB!X163,SK!X163,AB!X163)+EC!O163</f>
        <v>516516.75</v>
      </c>
      <c r="Y163" s="7">
        <f>SUM(MB!Y163,SK!Y163,AB!Y163)</f>
        <v>0</v>
      </c>
      <c r="Z163" s="7">
        <f>SUM(MB!Z163,SK!Z163,AB!Z163)+EC!P163</f>
        <v>49059.44</v>
      </c>
      <c r="AA163" s="7">
        <f>SUM(MB!AA163,SK!AA163,AB!AA163)+EC!Q163</f>
        <v>7309.8149092970525</v>
      </c>
      <c r="AB163" s="7">
        <f t="shared" ref="AB163:AB206" si="11">SUM(B163:AA163)</f>
        <v>762227.47530929698</v>
      </c>
      <c r="AD163" s="7">
        <f>2205*AB163/area!J9/2.47</f>
        <v>30.692766300982615</v>
      </c>
    </row>
    <row r="164" spans="1:30" x14ac:dyDescent="0.2">
      <c r="A164">
        <f t="shared" si="10"/>
        <v>1971</v>
      </c>
      <c r="B164" s="7">
        <f>SUM(MB!B164,SK!B164,AB!B164)+EC!B164</f>
        <v>86577.735000000015</v>
      </c>
      <c r="C164" s="7">
        <f>SUM(MB!C164,SK!C164,AB!C164)+EC!C164</f>
        <v>1552.5</v>
      </c>
      <c r="D164" s="7">
        <f>SUM(MB!D164,SK!D164,AB!D164)+EC!D164</f>
        <v>770.40600000000018</v>
      </c>
      <c r="E164" s="7">
        <f>SUM(MB!E164,SK!E164,AB!E164)</f>
        <v>0</v>
      </c>
      <c r="F164" s="7">
        <f>SUM(MB!F164,SK!F164,AB!F164)+EC!E164</f>
        <v>17256.491999999998</v>
      </c>
      <c r="G164" s="7">
        <f>SUM(MB!G164,SK!G164,AB!G164)</f>
        <v>0</v>
      </c>
      <c r="H164" s="7">
        <f>SUM(MB!H164,SK!H164,AB!H164)</f>
        <v>0</v>
      </c>
      <c r="I164" s="7">
        <f>SUM(MB!I164,SK!I164,AB!I164)</f>
        <v>0</v>
      </c>
      <c r="J164" s="7">
        <f>SUM(MB!J164,SK!J164,AB!J164)+EC!F164</f>
        <v>13345.875</v>
      </c>
      <c r="K164" s="7">
        <f>SUM(MB!K164,SK!K164,AB!K164)+EC!G164</f>
        <v>35291.524999999994</v>
      </c>
      <c r="L164" s="7">
        <f>SUM(MB!L164,SK!L164,AB!L164)</f>
        <v>0</v>
      </c>
      <c r="M164" s="7">
        <f>SUM(MB!M164,SK!M164,AB!M164)+EC!H164</f>
        <v>6522.45</v>
      </c>
      <c r="N164" s="7">
        <f>SUM(MB!N164,SK!N164,AB!N164)</f>
        <v>0</v>
      </c>
      <c r="O164" s="7">
        <f>SUM(MB!O164,SK!O164,AB!O164)+EC!I164</f>
        <v>13329.225000000002</v>
      </c>
      <c r="P164" s="7">
        <f>SUM(MB!P164,SK!P164,AB!P164)</f>
        <v>745.67520000000002</v>
      </c>
      <c r="Q164" s="7">
        <f>SUM(MB!Q164,SK!Q164,AB!Q164)+EC!J164</f>
        <v>32450.294999999998</v>
      </c>
      <c r="R164" s="7">
        <f>SUM(MB!R164,SK!R164,AB!R164)+EC!K164</f>
        <v>875.83680000000004</v>
      </c>
      <c r="S164" s="7">
        <f>SUM(MB!S164,SK!S164,AB!S164)+EC!L164</f>
        <v>3186.9749999999999</v>
      </c>
      <c r="T164" s="7">
        <f>SUM(MB!T164,SK!T164,AB!T164)</f>
        <v>0</v>
      </c>
      <c r="U164" s="7">
        <f>SUM(MB!U164,SK!U164,AB!U164)+EC!M164</f>
        <v>6081</v>
      </c>
      <c r="V164" s="7">
        <f>SUM(MB!V164,SK!V164,AB!V164)+EC!N164</f>
        <v>4171.1949999999997</v>
      </c>
      <c r="W164" s="7">
        <f>SUM(MB!W164,SK!W164,AB!W164)</f>
        <v>690.3</v>
      </c>
      <c r="X164" s="7">
        <f>SUM(MB!X164,SK!X164,AB!X164)+EC!O164</f>
        <v>453312.75</v>
      </c>
      <c r="Y164" s="7">
        <f>SUM(MB!Y164,SK!Y164,AB!Y164)</f>
        <v>0</v>
      </c>
      <c r="Z164" s="7">
        <f>SUM(MB!Z164,SK!Z164,AB!Z164)+EC!P164</f>
        <v>78491.12</v>
      </c>
      <c r="AA164" s="7">
        <f>SUM(MB!AA164,SK!AA164,AB!AA164)+EC!Q164</f>
        <v>5823.9418934240366</v>
      </c>
      <c r="AB164" s="7">
        <f t="shared" si="11"/>
        <v>760475.29689342401</v>
      </c>
      <c r="AD164" s="7">
        <f>2205*AB164/area!J10/2.47</f>
        <v>25.767448702763584</v>
      </c>
    </row>
    <row r="165" spans="1:30" x14ac:dyDescent="0.2">
      <c r="A165">
        <f t="shared" si="10"/>
        <v>1972</v>
      </c>
      <c r="B165" s="7">
        <f>SUM(MB!B165,SK!B165,AB!B165)+EC!B165</f>
        <v>74803.154999999999</v>
      </c>
      <c r="C165" s="7">
        <f>SUM(MB!C165,SK!C165,AB!C165)+EC!C165</f>
        <v>1684.5</v>
      </c>
      <c r="D165" s="7">
        <f>SUM(MB!D165,SK!D165,AB!D165)+EC!D165</f>
        <v>604.07400000000007</v>
      </c>
      <c r="E165" s="7">
        <f>SUM(MB!E165,SK!E165,AB!E165)</f>
        <v>0</v>
      </c>
      <c r="F165" s="7">
        <f>SUM(MB!F165,SK!F165,AB!F165)+EC!E165</f>
        <v>10484.891999999998</v>
      </c>
      <c r="G165" s="7">
        <f>SUM(MB!G165,SK!G165,AB!G165)</f>
        <v>0</v>
      </c>
      <c r="H165" s="7">
        <f>SUM(MB!H165,SK!H165,AB!H165)</f>
        <v>0</v>
      </c>
      <c r="I165" s="7">
        <f>SUM(MB!I165,SK!I165,AB!I165)</f>
        <v>0</v>
      </c>
      <c r="J165" s="7">
        <f>SUM(MB!J165,SK!J165,AB!J165)+EC!F165</f>
        <v>11659.725</v>
      </c>
      <c r="K165" s="7">
        <f>SUM(MB!K165,SK!K165,AB!K165)+EC!G165</f>
        <v>35469.125</v>
      </c>
      <c r="L165" s="7">
        <f>SUM(MB!L165,SK!L165,AB!L165)</f>
        <v>0</v>
      </c>
      <c r="M165" s="7">
        <f>SUM(MB!M165,SK!M165,AB!M165)+EC!H165</f>
        <v>5189.8</v>
      </c>
      <c r="N165" s="7">
        <f>SUM(MB!N165,SK!N165,AB!N165)</f>
        <v>0</v>
      </c>
      <c r="O165" s="7">
        <f>SUM(MB!O165,SK!O165,AB!O165)+EC!I165</f>
        <v>12915.315000000002</v>
      </c>
      <c r="P165" s="7">
        <f>SUM(MB!P165,SK!P165,AB!P165)</f>
        <v>609.29280000000006</v>
      </c>
      <c r="Q165" s="7">
        <f>SUM(MB!Q165,SK!Q165,AB!Q165)+EC!J165</f>
        <v>26871.255000000001</v>
      </c>
      <c r="R165" s="7">
        <f>SUM(MB!R165,SK!R165,AB!R165)+EC!K165</f>
        <v>778.71780000000012</v>
      </c>
      <c r="S165" s="7">
        <f>SUM(MB!S165,SK!S165,AB!S165)+EC!L165</f>
        <v>2040.2249999999999</v>
      </c>
      <c r="T165" s="7">
        <f>SUM(MB!T165,SK!T165,AB!T165)</f>
        <v>0</v>
      </c>
      <c r="U165" s="7">
        <f>SUM(MB!U165,SK!U165,AB!U165)+EC!M165</f>
        <v>7981</v>
      </c>
      <c r="V165" s="7">
        <f>SUM(MB!V165,SK!V165,AB!V165)+EC!N165</f>
        <v>3680.2049999999999</v>
      </c>
      <c r="W165" s="7">
        <f>SUM(MB!W165,SK!W165,AB!W165)</f>
        <v>693.45</v>
      </c>
      <c r="X165" s="7">
        <f>SUM(MB!X165,SK!X165,AB!X165)+EC!O165</f>
        <v>440432.75</v>
      </c>
      <c r="Y165" s="7">
        <f>SUM(MB!Y165,SK!Y165,AB!Y165)</f>
        <v>0</v>
      </c>
      <c r="Z165" s="7">
        <f>SUM(MB!Z165,SK!Z165,AB!Z165)+EC!P165</f>
        <v>79134.86</v>
      </c>
      <c r="AA165" s="7">
        <f>SUM(MB!AA165,SK!AA165,AB!AA165)+EC!Q165</f>
        <v>5097.8421201814053</v>
      </c>
      <c r="AB165" s="7">
        <f t="shared" si="11"/>
        <v>720130.18372018146</v>
      </c>
      <c r="AD165" s="7">
        <f>2205*AB165/area!J11/2.47</f>
        <v>25.433991210011033</v>
      </c>
    </row>
    <row r="166" spans="1:30" x14ac:dyDescent="0.2">
      <c r="A166">
        <f t="shared" si="10"/>
        <v>1973</v>
      </c>
      <c r="B166" s="7">
        <f>SUM(MB!B166,SK!B166,AB!B166)+EC!B166</f>
        <v>67602.664999999994</v>
      </c>
      <c r="C166" s="7">
        <f>SUM(MB!C166,SK!C166,AB!C166)+EC!C166</f>
        <v>1544.25</v>
      </c>
      <c r="D166" s="7">
        <f>SUM(MB!D166,SK!D166,AB!D166)+EC!D166</f>
        <v>536.84400000000005</v>
      </c>
      <c r="E166" s="7">
        <f>SUM(MB!E166,SK!E166,AB!E166)</f>
        <v>0</v>
      </c>
      <c r="F166" s="7">
        <f>SUM(MB!F166,SK!F166,AB!F166)+EC!E166</f>
        <v>9747.5399999999972</v>
      </c>
      <c r="G166" s="7">
        <f>SUM(MB!G166,SK!G166,AB!G166)</f>
        <v>0</v>
      </c>
      <c r="H166" s="7">
        <f>SUM(MB!H166,SK!H166,AB!H166)</f>
        <v>0</v>
      </c>
      <c r="I166" s="7">
        <f>SUM(MB!I166,SK!I166,AB!I166)</f>
        <v>0</v>
      </c>
      <c r="J166" s="7">
        <f>SUM(MB!J166,SK!J166,AB!J166)+EC!F166</f>
        <v>13067.775</v>
      </c>
      <c r="K166" s="7">
        <f>SUM(MB!K166,SK!K166,AB!K166)+EC!G166</f>
        <v>39668.625</v>
      </c>
      <c r="L166" s="7">
        <f>SUM(MB!L166,SK!L166,AB!L166)</f>
        <v>0</v>
      </c>
      <c r="M166" s="7">
        <f>SUM(MB!M166,SK!M166,AB!M166)+EC!H166</f>
        <v>5687.55</v>
      </c>
      <c r="N166" s="7">
        <f>SUM(MB!N166,SK!N166,AB!N166)</f>
        <v>0</v>
      </c>
      <c r="O166" s="7">
        <f>SUM(MB!O166,SK!O166,AB!O166)+EC!I166</f>
        <v>12090.015000000003</v>
      </c>
      <c r="P166" s="7">
        <f>SUM(MB!P166,SK!P166,AB!P166)</f>
        <v>1052.0927999999999</v>
      </c>
      <c r="Q166" s="7">
        <f>SUM(MB!Q166,SK!Q166,AB!Q166)+EC!J166</f>
        <v>29298.514999999999</v>
      </c>
      <c r="R166" s="7">
        <f>SUM(MB!R166,SK!R166,AB!R166)+EC!K166</f>
        <v>789.90120000000002</v>
      </c>
      <c r="S166" s="7">
        <f>SUM(MB!S166,SK!S166,AB!S166)+EC!L166</f>
        <v>2155.1749999999997</v>
      </c>
      <c r="T166" s="7">
        <f>SUM(MB!T166,SK!T166,AB!T166)</f>
        <v>0</v>
      </c>
      <c r="U166" s="7">
        <f>SUM(MB!U166,SK!U166,AB!U166)+EC!M166</f>
        <v>8415</v>
      </c>
      <c r="V166" s="7">
        <f>SUM(MB!V166,SK!V166,AB!V166)+EC!N166</f>
        <v>3426.3849999999998</v>
      </c>
      <c r="W166" s="7">
        <f>SUM(MB!W166,SK!W166,AB!W166)</f>
        <v>371.25000000000006</v>
      </c>
      <c r="X166" s="7">
        <f>SUM(MB!X166,SK!X166,AB!X166)+EC!O166</f>
        <v>487835.75</v>
      </c>
      <c r="Y166" s="7">
        <f>SUM(MB!Y166,SK!Y166,AB!Y166)</f>
        <v>0</v>
      </c>
      <c r="Z166" s="7">
        <f>SUM(MB!Z166,SK!Z166,AB!Z166)+EC!P166</f>
        <v>88158.080000000002</v>
      </c>
      <c r="AA166" s="7">
        <f>SUM(MB!AA166,SK!AA166,AB!AA166)+EC!Q166</f>
        <v>6124.7582199546487</v>
      </c>
      <c r="AB166" s="7">
        <f t="shared" si="11"/>
        <v>777572.17121995462</v>
      </c>
      <c r="AD166" s="7">
        <f>2205*AB166/area!J12/2.47</f>
        <v>26.306949681179226</v>
      </c>
    </row>
    <row r="167" spans="1:30" x14ac:dyDescent="0.2">
      <c r="A167">
        <f t="shared" si="10"/>
        <v>1974</v>
      </c>
      <c r="B167" s="7">
        <f>SUM(MB!B167,SK!B167,AB!B167)+EC!B167</f>
        <v>57898.384999999995</v>
      </c>
      <c r="C167" s="7">
        <f>SUM(MB!C167,SK!C167,AB!C167)+EC!C167</f>
        <v>1893</v>
      </c>
      <c r="D167" s="7">
        <f>SUM(MB!D167,SK!D167,AB!D167)+EC!D167</f>
        <v>516.92399999999998</v>
      </c>
      <c r="E167" s="7">
        <f>SUM(MB!E167,SK!E167,AB!E167)</f>
        <v>0</v>
      </c>
      <c r="F167" s="7">
        <f>SUM(MB!F167,SK!F167,AB!F167)+EC!E167</f>
        <v>9245.4119999999984</v>
      </c>
      <c r="G167" s="7">
        <f>SUM(MB!G167,SK!G167,AB!G167)</f>
        <v>0</v>
      </c>
      <c r="H167" s="7">
        <f>SUM(MB!H167,SK!H167,AB!H167)</f>
        <v>0</v>
      </c>
      <c r="I167" s="7">
        <f>SUM(MB!I167,SK!I167,AB!I167)</f>
        <v>0</v>
      </c>
      <c r="J167" s="7">
        <f>SUM(MB!J167,SK!J167,AB!J167)+EC!F167</f>
        <v>11899.575000000001</v>
      </c>
      <c r="K167" s="7">
        <f>SUM(MB!K167,SK!K167,AB!K167)+EC!G167</f>
        <v>42913.524999999994</v>
      </c>
      <c r="L167" s="7">
        <f>SUM(MB!L167,SK!L167,AB!L167)</f>
        <v>0</v>
      </c>
      <c r="M167" s="7">
        <f>SUM(MB!M167,SK!M167,AB!M167)+EC!H167</f>
        <v>4122.25</v>
      </c>
      <c r="N167" s="7">
        <f>SUM(MB!N167,SK!N167,AB!N167)</f>
        <v>0</v>
      </c>
      <c r="O167" s="7">
        <f>SUM(MB!O167,SK!O167,AB!O167)+EC!I167</f>
        <v>9776.6550000000025</v>
      </c>
      <c r="P167" s="7">
        <f>SUM(MB!P167,SK!P167,AB!P167)</f>
        <v>1044.1224</v>
      </c>
      <c r="Q167" s="7">
        <f>SUM(MB!Q167,SK!Q167,AB!Q167)+EC!J167</f>
        <v>22744.204999999998</v>
      </c>
      <c r="R167" s="7">
        <f>SUM(MB!R167,SK!R167,AB!R167)+EC!K167</f>
        <v>817.56539999999995</v>
      </c>
      <c r="S167" s="7">
        <f>SUM(MB!S167,SK!S167,AB!S167)+EC!L167</f>
        <v>2864.125</v>
      </c>
      <c r="T167" s="7">
        <f>SUM(MB!T167,SK!T167,AB!T167)</f>
        <v>0</v>
      </c>
      <c r="U167" s="7">
        <f>SUM(MB!U167,SK!U167,AB!U167)+EC!M167</f>
        <v>6499</v>
      </c>
      <c r="V167" s="7">
        <f>SUM(MB!V167,SK!V167,AB!V167)+EC!N167</f>
        <v>2870.645</v>
      </c>
      <c r="W167" s="7">
        <f>SUM(MB!W167,SK!W167,AB!W167)</f>
        <v>74.7</v>
      </c>
      <c r="X167" s="7">
        <f>SUM(MB!X167,SK!X167,AB!X167)+EC!O167</f>
        <v>482016.75</v>
      </c>
      <c r="Y167" s="7">
        <f>SUM(MB!Y167,SK!Y167,AB!Y167)</f>
        <v>0</v>
      </c>
      <c r="Z167" s="7">
        <f>SUM(MB!Z167,SK!Z167,AB!Z167)+EC!P167</f>
        <v>72456.12</v>
      </c>
      <c r="AA167" s="7">
        <f>SUM(MB!AA167,SK!AA167,AB!AA167)+EC!Q167</f>
        <v>6692.7174036281176</v>
      </c>
      <c r="AB167" s="7">
        <f t="shared" si="11"/>
        <v>736345.67620362819</v>
      </c>
      <c r="AD167" s="7">
        <f>2205*AB167/area!J13/2.47</f>
        <v>25.559048953756339</v>
      </c>
    </row>
    <row r="168" spans="1:30" x14ac:dyDescent="0.2">
      <c r="A168">
        <f t="shared" si="10"/>
        <v>1975</v>
      </c>
      <c r="B168" s="7">
        <f>SUM(MB!B168,SK!B168,AB!B168)+EC!B168</f>
        <v>62704.965000000004</v>
      </c>
      <c r="C168" s="7">
        <f>SUM(MB!C168,SK!C168,AB!C168)+EC!C168</f>
        <v>1728.75</v>
      </c>
      <c r="D168" s="7">
        <f>SUM(MB!D168,SK!D168,AB!D168)+EC!D168</f>
        <v>446.70600000000007</v>
      </c>
      <c r="E168" s="7">
        <f>SUM(MB!E168,SK!E168,AB!E168)</f>
        <v>0</v>
      </c>
      <c r="F168" s="7">
        <f>SUM(MB!F168,SK!F168,AB!F168)+EC!E168</f>
        <v>14561.315999999997</v>
      </c>
      <c r="G168" s="7">
        <f>SUM(MB!G168,SK!G168,AB!G168)</f>
        <v>0</v>
      </c>
      <c r="H168" s="7">
        <f>SUM(MB!H168,SK!H168,AB!H168)</f>
        <v>0</v>
      </c>
      <c r="I168" s="7">
        <f>SUM(MB!I168,SK!I168,AB!I168)</f>
        <v>0</v>
      </c>
      <c r="J168" s="7">
        <f>SUM(MB!J168,SK!J168,AB!J168)+EC!F168</f>
        <v>16510.275000000001</v>
      </c>
      <c r="K168" s="7">
        <f>SUM(MB!K168,SK!K168,AB!K168)+EC!G168</f>
        <v>52633.424999999996</v>
      </c>
      <c r="L168" s="7">
        <f>SUM(MB!L168,SK!L168,AB!L168)</f>
        <v>0</v>
      </c>
      <c r="M168" s="7">
        <f>SUM(MB!M168,SK!M168,AB!M168)+EC!H168</f>
        <v>5157.3500000000004</v>
      </c>
      <c r="N168" s="7">
        <f>SUM(MB!N168,SK!N168,AB!N168)</f>
        <v>0</v>
      </c>
      <c r="O168" s="7">
        <f>SUM(MB!O168,SK!O168,AB!O168)+EC!I168</f>
        <v>10978.065000000002</v>
      </c>
      <c r="P168" s="7">
        <f>SUM(MB!P168,SK!P168,AB!P168)</f>
        <v>444.57119999999998</v>
      </c>
      <c r="Q168" s="7">
        <f>SUM(MB!Q168,SK!Q168,AB!Q168)+EC!J168</f>
        <v>25802.174999999999</v>
      </c>
      <c r="R168" s="7">
        <f>SUM(MB!R168,SK!R168,AB!R168)+EC!K168</f>
        <v>857.59019999999998</v>
      </c>
      <c r="S168" s="7">
        <f>SUM(MB!S168,SK!S168,AB!S168)+EC!L168</f>
        <v>3141.875</v>
      </c>
      <c r="T168" s="7">
        <f>SUM(MB!T168,SK!T168,AB!T168)</f>
        <v>0</v>
      </c>
      <c r="U168" s="7">
        <f>SUM(MB!U168,SK!U168,AB!U168)+EC!M168</f>
        <v>7821</v>
      </c>
      <c r="V168" s="7">
        <f>SUM(MB!V168,SK!V168,AB!V168)+EC!N168</f>
        <v>3576.9749999999999</v>
      </c>
      <c r="W168" s="7">
        <f>SUM(MB!W168,SK!W168,AB!W168)</f>
        <v>269.10000000000002</v>
      </c>
      <c r="X168" s="7">
        <f>SUM(MB!X168,SK!X168,AB!X168)+EC!O168</f>
        <v>495195.75</v>
      </c>
      <c r="Y168" s="7">
        <f>SUM(MB!Y168,SK!Y168,AB!Y168)</f>
        <v>0</v>
      </c>
      <c r="Z168" s="7">
        <f>SUM(MB!Z168,SK!Z168,AB!Z168)+EC!P168</f>
        <v>93243.88</v>
      </c>
      <c r="AA168" s="7">
        <f>SUM(MB!AA168,SK!AA168,AB!AA168)+EC!Q168</f>
        <v>6417.3432539682544</v>
      </c>
      <c r="AB168" s="7">
        <f t="shared" si="11"/>
        <v>801491.11165396834</v>
      </c>
      <c r="AD168" s="7">
        <f>2205*AB168/area!J14/2.47</f>
        <v>27.147408722510175</v>
      </c>
    </row>
    <row r="169" spans="1:30" x14ac:dyDescent="0.2">
      <c r="A169">
        <f t="shared" si="10"/>
        <v>1976</v>
      </c>
      <c r="B169" s="7">
        <f>SUM(MB!B169,SK!B169,AB!B169)+EC!B169</f>
        <v>69097.367999999988</v>
      </c>
      <c r="C169" s="7">
        <f>SUM(MB!C169,SK!C169,AB!C169)+EC!C169</f>
        <v>1713.75</v>
      </c>
      <c r="D169" s="7">
        <f>SUM(MB!D169,SK!D169,AB!D169)+EC!D169</f>
        <v>438.24000000000012</v>
      </c>
      <c r="E169" s="7">
        <f>SUM(MB!E169,SK!E169,AB!E169)</f>
        <v>0</v>
      </c>
      <c r="F169" s="7">
        <f>SUM(MB!F169,SK!F169,AB!F169)+EC!E169</f>
        <v>6730.8119999999999</v>
      </c>
      <c r="G169" s="7">
        <f>SUM(MB!G169,SK!G169,AB!G169)</f>
        <v>0</v>
      </c>
      <c r="H169" s="7">
        <f>SUM(MB!H169,SK!H169,AB!H169)</f>
        <v>0</v>
      </c>
      <c r="I169" s="7">
        <f>SUM(MB!I169,SK!I169,AB!I169)</f>
        <v>0</v>
      </c>
      <c r="J169" s="7">
        <f>SUM(MB!J169,SK!J169,AB!J169)+EC!F169</f>
        <v>17025.525000000001</v>
      </c>
      <c r="K169" s="7">
        <f>SUM(MB!K169,SK!K169,AB!K169)+EC!G169</f>
        <v>50736.842000000004</v>
      </c>
      <c r="L169" s="7">
        <f>SUM(MB!L169,SK!L169,AB!L169)</f>
        <v>0</v>
      </c>
      <c r="M169" s="7">
        <f>SUM(MB!M169,SK!M169,AB!M169)+EC!H169</f>
        <v>3312.65</v>
      </c>
      <c r="N169" s="7">
        <f>SUM(MB!N169,SK!N169,AB!N169)</f>
        <v>0</v>
      </c>
      <c r="O169" s="7">
        <f>SUM(MB!O169,SK!O169,AB!O169)+EC!I169</f>
        <v>9157.9950000000026</v>
      </c>
      <c r="P169" s="7">
        <f>SUM(MB!P169,SK!P169,AB!P169)</f>
        <v>312.61680000000001</v>
      </c>
      <c r="Q169" s="7">
        <f>SUM(MB!Q169,SK!Q169,AB!Q169)+EC!J169</f>
        <v>27557.0828</v>
      </c>
      <c r="R169" s="7">
        <f>SUM(MB!R169,SK!R169,AB!R169)+EC!K169</f>
        <v>788.72399999999993</v>
      </c>
      <c r="S169" s="7">
        <f>SUM(MB!S169,SK!S169,AB!S169)+EC!L169</f>
        <v>2517.625</v>
      </c>
      <c r="T169" s="7">
        <f>SUM(MB!T169,SK!T169,AB!T169)</f>
        <v>0</v>
      </c>
      <c r="U169" s="7">
        <f>SUM(MB!U169,SK!U169,AB!U169)+EC!M169</f>
        <v>5493</v>
      </c>
      <c r="V169" s="7">
        <f>SUM(MB!V169,SK!V169,AB!V169)+EC!N169</f>
        <v>4375.0649999999996</v>
      </c>
      <c r="W169" s="7">
        <f>SUM(MB!W169,SK!W169,AB!W169)</f>
        <v>216</v>
      </c>
      <c r="X169" s="7">
        <f>SUM(MB!X169,SK!X169,AB!X169)+EC!O169</f>
        <v>516943.929</v>
      </c>
      <c r="Y169" s="7">
        <f>SUM(MB!Y169,SK!Y169,AB!Y169)</f>
        <v>0</v>
      </c>
      <c r="Z169" s="7">
        <f>SUM(MB!Z169,SK!Z169,AB!Z169)+EC!P169</f>
        <v>128825.3952</v>
      </c>
      <c r="AA169" s="7">
        <f>SUM(MB!AA169,SK!AA169,AB!AA169)+EC!Q169</f>
        <v>6335.2797619047624</v>
      </c>
      <c r="AB169" s="7">
        <f t="shared" si="11"/>
        <v>851577.89956190472</v>
      </c>
      <c r="AD169" s="7">
        <f>2205*AB169/area!J15/2.47</f>
        <v>28.247259063385201</v>
      </c>
    </row>
    <row r="170" spans="1:30" x14ac:dyDescent="0.2">
      <c r="A170">
        <f t="shared" si="10"/>
        <v>1977</v>
      </c>
      <c r="B170" s="7">
        <f>SUM(MB!B170,SK!B170,AB!B170)+EC!B170</f>
        <v>77857.685000000012</v>
      </c>
      <c r="C170" s="7">
        <f>SUM(MB!C170,SK!C170,AB!C170)+EC!C170</f>
        <v>1116.75</v>
      </c>
      <c r="D170" s="7">
        <f>SUM(MB!D170,SK!D170,AB!D170)+EC!D170</f>
        <v>677.28000000000009</v>
      </c>
      <c r="E170" s="7">
        <f>SUM(MB!E170,SK!E170,AB!E170)</f>
        <v>0</v>
      </c>
      <c r="F170" s="7">
        <f>SUM(MB!F170,SK!F170,AB!F170)+EC!E170</f>
        <v>15513.299999999997</v>
      </c>
      <c r="G170" s="7">
        <f>SUM(MB!G170,SK!G170,AB!G170)</f>
        <v>0</v>
      </c>
      <c r="H170" s="7">
        <f>SUM(MB!H170,SK!H170,AB!H170)</f>
        <v>0</v>
      </c>
      <c r="I170" s="7">
        <f>SUM(MB!I170,SK!I170,AB!I170)</f>
        <v>0</v>
      </c>
      <c r="J170" s="7">
        <f>SUM(MB!J170,SK!J170,AB!J170)+EC!F170</f>
        <v>19228.724999999999</v>
      </c>
      <c r="K170" s="7">
        <f>SUM(MB!K170,SK!K170,AB!K170)+EC!G170</f>
        <v>50788.604999999996</v>
      </c>
      <c r="L170" s="7">
        <f>SUM(MB!L170,SK!L170,AB!L170)</f>
        <v>0</v>
      </c>
      <c r="M170" s="7">
        <f>SUM(MB!M170,SK!M170,AB!M170)+EC!H170</f>
        <v>7447.55</v>
      </c>
      <c r="N170" s="7">
        <f>SUM(MB!N170,SK!N170,AB!N170)</f>
        <v>0</v>
      </c>
      <c r="O170" s="7">
        <f>SUM(MB!O170,SK!O170,AB!O170)+EC!I170</f>
        <v>9578.2050000000017</v>
      </c>
      <c r="P170" s="7">
        <f>SUM(MB!P170,SK!P170,AB!P170)</f>
        <v>702.2808</v>
      </c>
      <c r="Q170" s="7">
        <f>SUM(MB!Q170,SK!Q170,AB!Q170)+EC!J170</f>
        <v>24646.365000000002</v>
      </c>
      <c r="R170" s="7">
        <f>SUM(MB!R170,SK!R170,AB!R170)+EC!K170</f>
        <v>932.93100000000004</v>
      </c>
      <c r="S170" s="7">
        <f>SUM(MB!S170,SK!S170,AB!S170)+EC!L170</f>
        <v>2343.8249999999998</v>
      </c>
      <c r="T170" s="7">
        <f>SUM(MB!T170,SK!T170,AB!T170)</f>
        <v>0</v>
      </c>
      <c r="U170" s="7">
        <f>SUM(MB!U170,SK!U170,AB!U170)+EC!M170</f>
        <v>12085</v>
      </c>
      <c r="V170" s="7">
        <f>SUM(MB!V170,SK!V170,AB!V170)+EC!N170</f>
        <v>3830.5174999999999</v>
      </c>
      <c r="W170" s="7">
        <f>SUM(MB!W170,SK!W170,AB!W170)</f>
        <v>729</v>
      </c>
      <c r="X170" s="7">
        <f>SUM(MB!X170,SK!X170,AB!X170)+EC!O170</f>
        <v>507353.55</v>
      </c>
      <c r="Y170" s="7">
        <f>SUM(MB!Y170,SK!Y170,AB!Y170)</f>
        <v>0</v>
      </c>
      <c r="Z170" s="7">
        <f>SUM(MB!Z170,SK!Z170,AB!Z170)+EC!P170</f>
        <v>108177.96</v>
      </c>
      <c r="AA170" s="7">
        <f>SUM(MB!AA170,SK!AA170,AB!AA170)+EC!Q170</f>
        <v>7367.9328231292511</v>
      </c>
      <c r="AB170" s="7">
        <f t="shared" si="11"/>
        <v>850377.46212312928</v>
      </c>
      <c r="AD170" s="7">
        <f>2205*AB170/area!J16/2.47</f>
        <v>28.20864782370786</v>
      </c>
    </row>
    <row r="171" spans="1:30" x14ac:dyDescent="0.2">
      <c r="A171">
        <f t="shared" si="10"/>
        <v>1978</v>
      </c>
      <c r="B171" s="7">
        <f>SUM(MB!B171,SK!B171,AB!B171)+EC!B171</f>
        <v>68669.305000000008</v>
      </c>
      <c r="C171" s="7">
        <f>SUM(MB!C171,SK!C171,AB!C171)+EC!C171</f>
        <v>1511.25</v>
      </c>
      <c r="D171" s="7">
        <f>SUM(MB!D171,SK!D171,AB!D171)+EC!D171</f>
        <v>965.62200000000007</v>
      </c>
      <c r="E171" s="7">
        <f>SUM(MB!E171,SK!E171,AB!E171)</f>
        <v>0</v>
      </c>
      <c r="F171" s="7">
        <f>SUM(MB!F171,SK!F171,AB!F171)+EC!E171</f>
        <v>27404.387999999995</v>
      </c>
      <c r="G171" s="7">
        <f>SUM(MB!G171,SK!G171,AB!G171)</f>
        <v>0</v>
      </c>
      <c r="H171" s="7">
        <f>SUM(MB!H171,SK!H171,AB!H171)</f>
        <v>0</v>
      </c>
      <c r="I171" s="7">
        <f>SUM(MB!I171,SK!I171,AB!I171)</f>
        <v>0</v>
      </c>
      <c r="J171" s="7">
        <f>SUM(MB!J171,SK!J171,AB!J171)+EC!F171</f>
        <v>20268.224999999999</v>
      </c>
      <c r="K171" s="7">
        <f>SUM(MB!K171,SK!K171,AB!K171)+EC!G171</f>
        <v>48032.845000000001</v>
      </c>
      <c r="L171" s="7">
        <f>SUM(MB!L171,SK!L171,AB!L171)</f>
        <v>0</v>
      </c>
      <c r="M171" s="7">
        <f>SUM(MB!M171,SK!M171,AB!M171)+EC!H171</f>
        <v>6553.25</v>
      </c>
      <c r="N171" s="7">
        <f>SUM(MB!N171,SK!N171,AB!N171)</f>
        <v>0</v>
      </c>
      <c r="O171" s="7">
        <f>SUM(MB!O171,SK!O171,AB!O171)+EC!I171</f>
        <v>9815.0850000000028</v>
      </c>
      <c r="P171" s="7">
        <f>SUM(MB!P171,SK!P171,AB!P171)</f>
        <v>914.82479999999998</v>
      </c>
      <c r="Q171" s="7">
        <f>SUM(MB!Q171,SK!Q171,AB!Q171)+EC!J171</f>
        <v>20470.935000000001</v>
      </c>
      <c r="R171" s="7">
        <f>SUM(MB!R171,SK!R171,AB!R171)+EC!K171</f>
        <v>1223.6994</v>
      </c>
      <c r="S171" s="7">
        <f>SUM(MB!S171,SK!S171,AB!S171)+EC!L171</f>
        <v>3424.0250000000001</v>
      </c>
      <c r="T171" s="7">
        <f>SUM(MB!T171,SK!T171,AB!T171)</f>
        <v>0</v>
      </c>
      <c r="U171" s="7">
        <f>SUM(MB!U171,SK!U171,AB!U171)+EC!M171</f>
        <v>10797</v>
      </c>
      <c r="V171" s="7">
        <f>SUM(MB!V171,SK!V171,AB!V171)+EC!N171</f>
        <v>3591.7750000000001</v>
      </c>
      <c r="W171" s="7">
        <f>SUM(MB!W171,SK!W171,AB!W171)</f>
        <v>1081.8</v>
      </c>
      <c r="X171" s="7">
        <f>SUM(MB!X171,SK!X171,AB!X171)+EC!O171</f>
        <v>553270.75</v>
      </c>
      <c r="Y171" s="7">
        <f>SUM(MB!Y171,SK!Y171,AB!Y171)</f>
        <v>0</v>
      </c>
      <c r="Z171" s="7">
        <f>SUM(MB!Z171,SK!Z171,AB!Z171)+EC!P171</f>
        <v>115583.64</v>
      </c>
      <c r="AA171" s="7">
        <f>SUM(MB!AA171,SK!AA171,AB!AA171)+EC!Q171</f>
        <v>7051.6516439909301</v>
      </c>
      <c r="AB171" s="7">
        <f t="shared" si="11"/>
        <v>900630.07084399089</v>
      </c>
      <c r="AD171" s="7">
        <f>2205*AB171/area!J17/2.47</f>
        <v>28.604459247182486</v>
      </c>
    </row>
    <row r="172" spans="1:30" x14ac:dyDescent="0.2">
      <c r="A172">
        <f t="shared" si="10"/>
        <v>1979</v>
      </c>
      <c r="B172" s="7">
        <f>SUM(MB!B172,SK!B172,AB!B172)+EC!B172</f>
        <v>55688.724999999999</v>
      </c>
      <c r="C172" s="7">
        <f>SUM(MB!C172,SK!C172,AB!C172)+EC!C172</f>
        <v>1288.5</v>
      </c>
      <c r="D172" s="7">
        <f>SUM(MB!D172,SK!D172,AB!D172)+EC!D172</f>
        <v>601.08600000000013</v>
      </c>
      <c r="E172" s="7">
        <f>SUM(MB!E172,SK!E172,AB!E172)</f>
        <v>0</v>
      </c>
      <c r="F172" s="7">
        <f>SUM(MB!F172,SK!F172,AB!F172)+EC!E172</f>
        <v>26237.771999999997</v>
      </c>
      <c r="G172" s="7">
        <f>SUM(MB!G172,SK!G172,AB!G172)</f>
        <v>0</v>
      </c>
      <c r="H172" s="7">
        <f>SUM(MB!H172,SK!H172,AB!H172)</f>
        <v>0</v>
      </c>
      <c r="I172" s="7">
        <f>SUM(MB!I172,SK!I172,AB!I172)</f>
        <v>0</v>
      </c>
      <c r="J172" s="7">
        <f>SUM(MB!J172,SK!J172,AB!J172)+EC!F172</f>
        <v>23851.575000000001</v>
      </c>
      <c r="K172" s="7">
        <f>SUM(MB!K172,SK!K172,AB!K172)+EC!G172</f>
        <v>47673.205000000002</v>
      </c>
      <c r="L172" s="7">
        <f>SUM(MB!L172,SK!L172,AB!L172)</f>
        <v>0</v>
      </c>
      <c r="M172" s="7">
        <f>SUM(MB!M172,SK!M172,AB!M172)+EC!H172</f>
        <v>9236.15</v>
      </c>
      <c r="N172" s="7">
        <f>SUM(MB!N172,SK!N172,AB!N172)</f>
        <v>0</v>
      </c>
      <c r="O172" s="7">
        <f>SUM(MB!O172,SK!O172,AB!O172)+EC!I172</f>
        <v>9357.7050000000017</v>
      </c>
      <c r="P172" s="7">
        <f>SUM(MB!P172,SK!P172,AB!P172)</f>
        <v>441.9144</v>
      </c>
      <c r="Q172" s="7">
        <f>SUM(MB!Q172,SK!Q172,AB!Q172)+EC!J172</f>
        <v>16381.645</v>
      </c>
      <c r="R172" s="7">
        <f>SUM(MB!R172,SK!R172,AB!R172)+EC!K172</f>
        <v>1198.3896</v>
      </c>
      <c r="S172" s="7">
        <f>SUM(MB!S172,SK!S172,AB!S172)+EC!L172</f>
        <v>3004.375</v>
      </c>
      <c r="T172" s="7">
        <f>SUM(MB!T172,SK!T172,AB!T172)</f>
        <v>0</v>
      </c>
      <c r="U172" s="7">
        <f>SUM(MB!U172,SK!U172,AB!U172)+EC!M172</f>
        <v>13631</v>
      </c>
      <c r="V172" s="7">
        <f>SUM(MB!V172,SK!V172,AB!V172)+EC!N172</f>
        <v>3254.7049999999999</v>
      </c>
      <c r="W172" s="7">
        <f>SUM(MB!W172,SK!W172,AB!W172)</f>
        <v>1960.2</v>
      </c>
      <c r="X172" s="7">
        <f>SUM(MB!X172,SK!X172,AB!X172)+EC!O172</f>
        <v>539850.25</v>
      </c>
      <c r="Y172" s="7">
        <f>SUM(MB!Y172,SK!Y172,AB!Y172)</f>
        <v>0</v>
      </c>
      <c r="Z172" s="7">
        <f>SUM(MB!Z172,SK!Z172,AB!Z172)+EC!P172</f>
        <v>93530.34</v>
      </c>
      <c r="AA172" s="7">
        <f>SUM(MB!AA172,SK!AA172,AB!AA172)+EC!Q172</f>
        <v>7338.9985827664395</v>
      </c>
      <c r="AB172" s="7">
        <f t="shared" si="11"/>
        <v>854526.53558276629</v>
      </c>
      <c r="AD172" s="7">
        <f>2205*AB172/area!J18/2.47</f>
        <v>27.106602013674696</v>
      </c>
    </row>
    <row r="173" spans="1:30" x14ac:dyDescent="0.2">
      <c r="A173">
        <f t="shared" si="10"/>
        <v>1980</v>
      </c>
      <c r="B173" s="7">
        <f>SUM(MB!B173,SK!B173,AB!B173)+EC!B173</f>
        <v>74618.904999999999</v>
      </c>
      <c r="C173" s="7">
        <f>SUM(MB!C173,SK!C173,AB!C173)+EC!C173</f>
        <v>1418.25</v>
      </c>
      <c r="D173" s="7">
        <f>SUM(MB!D173,SK!D173,AB!D173)+EC!D173</f>
        <v>496.50600000000003</v>
      </c>
      <c r="E173" s="7">
        <f>SUM(MB!E173,SK!E173,AB!E173)</f>
        <v>0</v>
      </c>
      <c r="F173" s="7">
        <f>SUM(MB!F173,SK!F173,AB!F173)+EC!E173</f>
        <v>19411.524000000001</v>
      </c>
      <c r="G173" s="7">
        <f>SUM(MB!G173,SK!G173,AB!G173)</f>
        <v>0</v>
      </c>
      <c r="H173" s="7">
        <f>SUM(MB!H173,SK!H173,AB!H173)</f>
        <v>0</v>
      </c>
      <c r="I173" s="7">
        <f>SUM(MB!I173,SK!I173,AB!I173)</f>
        <v>0</v>
      </c>
      <c r="J173" s="7">
        <f>SUM(MB!J173,SK!J173,AB!J173)+EC!F173</f>
        <v>25998.525000000001</v>
      </c>
      <c r="K173" s="7">
        <f>SUM(MB!K173,SK!K173,AB!K173)+EC!G173</f>
        <v>44725.414999999994</v>
      </c>
      <c r="L173" s="7">
        <f>SUM(MB!L173,SK!L173,AB!L173)</f>
        <v>0</v>
      </c>
      <c r="M173" s="7">
        <f>SUM(MB!M173,SK!M173,AB!M173)+EC!H173</f>
        <v>5127.6500000000005</v>
      </c>
      <c r="N173" s="7">
        <f>SUM(MB!N173,SK!N173,AB!N173)</f>
        <v>0</v>
      </c>
      <c r="O173" s="7">
        <f>SUM(MB!O173,SK!O173,AB!O173)+EC!I173</f>
        <v>9054.6750000000011</v>
      </c>
      <c r="P173" s="7">
        <f>SUM(MB!P173,SK!P173,AB!P173)</f>
        <v>803.2392000000001</v>
      </c>
      <c r="Q173" s="7">
        <f>SUM(MB!Q173,SK!Q173,AB!Q173)+EC!J173</f>
        <v>16573.395</v>
      </c>
      <c r="R173" s="7">
        <f>SUM(MB!R173,SK!R173,AB!R173)+EC!K173</f>
        <v>1179.5544</v>
      </c>
      <c r="S173" s="7">
        <f>SUM(MB!S173,SK!S173,AB!S173)+EC!L173</f>
        <v>2590.2249999999999</v>
      </c>
      <c r="T173" s="7">
        <f>SUM(MB!T173,SK!T173,AB!T173)</f>
        <v>0</v>
      </c>
      <c r="U173" s="7">
        <f>SUM(MB!U173,SK!U173,AB!U173)+EC!M173</f>
        <v>14281</v>
      </c>
      <c r="V173" s="7">
        <f>SUM(MB!V173,SK!V173,AB!V173)+EC!N173</f>
        <v>3349.4249999999997</v>
      </c>
      <c r="W173" s="7">
        <f>SUM(MB!W173,SK!W173,AB!W173)</f>
        <v>1494.9</v>
      </c>
      <c r="X173" s="7">
        <f>SUM(MB!X173,SK!X173,AB!X173)+EC!O173</f>
        <v>468189.15</v>
      </c>
      <c r="Y173" s="7">
        <f>SUM(MB!Y173,SK!Y173,AB!Y173)</f>
        <v>0</v>
      </c>
      <c r="Z173" s="7">
        <f>SUM(MB!Z173,SK!Z173,AB!Z173)+EC!P173</f>
        <v>104527.56</v>
      </c>
      <c r="AA173" s="7">
        <f>SUM(MB!AA173,SK!AA173,AB!AA173)+EC!Q173</f>
        <v>6836.8897392290246</v>
      </c>
      <c r="AB173" s="7">
        <f t="shared" si="11"/>
        <v>800676.78833922895</v>
      </c>
      <c r="AD173" s="7">
        <f>2205*AB173/area!J19/2.47</f>
        <v>25.668169416373626</v>
      </c>
    </row>
    <row r="174" spans="1:30" x14ac:dyDescent="0.2">
      <c r="A174">
        <f t="shared" si="10"/>
        <v>1981</v>
      </c>
      <c r="B174" s="7">
        <f>SUM(MB!B174,SK!B174,AB!B174)+EC!B174</f>
        <v>90402.095000000001</v>
      </c>
      <c r="C174" s="7">
        <f>SUM(MB!C174,SK!C174,AB!C174)+EC!C174</f>
        <v>1333.5</v>
      </c>
      <c r="D174" s="7">
        <f>SUM(MB!D174,SK!D174,AB!D174)+EC!D174</f>
        <v>767.41800000000012</v>
      </c>
      <c r="E174" s="7">
        <f>SUM(MB!E174,SK!E174,AB!E174)</f>
        <v>0</v>
      </c>
      <c r="F174" s="7">
        <f>SUM(MB!F174,SK!F174,AB!F174)+EC!E174</f>
        <v>14652.395999999995</v>
      </c>
      <c r="G174" s="7">
        <f>SUM(MB!G174,SK!G174,AB!G174)</f>
        <v>0</v>
      </c>
      <c r="H174" s="7">
        <f>SUM(MB!H174,SK!H174,AB!H174)</f>
        <v>0</v>
      </c>
      <c r="I174" s="7">
        <f>SUM(MB!I174,SK!I174,AB!I174)</f>
        <v>0</v>
      </c>
      <c r="J174" s="7">
        <f>SUM(MB!J174,SK!J174,AB!J174)+EC!F174</f>
        <v>30140.774999999998</v>
      </c>
      <c r="K174" s="7">
        <f>SUM(MB!K174,SK!K174,AB!K174)+EC!G174</f>
        <v>42376.654999999999</v>
      </c>
      <c r="L174" s="7">
        <f>SUM(MB!L174,SK!L174,AB!L174)</f>
        <v>0</v>
      </c>
      <c r="M174" s="7">
        <f>SUM(MB!M174,SK!M174,AB!M174)+EC!H174</f>
        <v>5408.15</v>
      </c>
      <c r="N174" s="7">
        <f>SUM(MB!N174,SK!N174,AB!N174)</f>
        <v>638.32200000000012</v>
      </c>
      <c r="O174" s="7">
        <f>SUM(MB!O174,SK!O174,AB!O174)+EC!I174</f>
        <v>8618.0850000000009</v>
      </c>
      <c r="P174" s="7">
        <f>SUM(MB!P174,SK!P174,AB!P174)</f>
        <v>867.88799999999992</v>
      </c>
      <c r="Q174" s="7">
        <f>SUM(MB!Q174,SK!Q174,AB!Q174)+EC!J174</f>
        <v>18226.575000000001</v>
      </c>
      <c r="R174" s="7">
        <f>SUM(MB!R174,SK!R174,AB!R174)+EC!K174</f>
        <v>1586.277</v>
      </c>
      <c r="S174" s="7">
        <f>SUM(MB!S174,SK!S174,AB!S174)+EC!L174</f>
        <v>5135.0749999999998</v>
      </c>
      <c r="T174" s="7">
        <f>SUM(MB!T174,SK!T174,AB!T174)</f>
        <v>0</v>
      </c>
      <c r="U174" s="7">
        <f>SUM(MB!U174,SK!U174,AB!U174)+EC!M174</f>
        <v>12621</v>
      </c>
      <c r="V174" s="7">
        <f>SUM(MB!V174,SK!V174,AB!V174)+EC!N174</f>
        <v>4585.5950000000003</v>
      </c>
      <c r="W174" s="7">
        <f>SUM(MB!W174,SK!W174,AB!W174)</f>
        <v>1486.8</v>
      </c>
      <c r="X174" s="7">
        <f>SUM(MB!X174,SK!X174,AB!X174)+EC!O174</f>
        <v>511856.95</v>
      </c>
      <c r="Y174" s="7">
        <f>SUM(MB!Y174,SK!Y174,AB!Y174)</f>
        <v>0</v>
      </c>
      <c r="Z174" s="7">
        <f>SUM(MB!Z174,SK!Z174,AB!Z174)+EC!P174</f>
        <v>135300.9</v>
      </c>
      <c r="AA174" s="7">
        <f>SUM(MB!AA174,SK!AA174,AB!AA174)+EC!Q174</f>
        <v>6721.9010770975055</v>
      </c>
      <c r="AB174" s="7">
        <f t="shared" si="11"/>
        <v>892726.35707709752</v>
      </c>
      <c r="AD174" s="7">
        <f>2205*AB174/area!J20/2.47</f>
        <v>27.196874819939293</v>
      </c>
    </row>
    <row r="175" spans="1:30" x14ac:dyDescent="0.2">
      <c r="A175">
        <f t="shared" si="10"/>
        <v>1982</v>
      </c>
      <c r="B175" s="7">
        <f>SUM(MB!B175,SK!B175,AB!B175)+EC!B175</f>
        <v>91905.574999999997</v>
      </c>
      <c r="C175" s="7">
        <f>SUM(MB!C175,SK!C175,AB!C175)+EC!C175</f>
        <v>1384.5</v>
      </c>
      <c r="D175" s="7">
        <f>SUM(MB!D175,SK!D175,AB!D175)+EC!D175</f>
        <v>529.87200000000007</v>
      </c>
      <c r="E175" s="7">
        <f>SUM(MB!E175,SK!E175,AB!E175)</f>
        <v>0</v>
      </c>
      <c r="F175" s="7">
        <f>SUM(MB!F175,SK!F175,AB!F175)+EC!E175</f>
        <v>17364.203999999998</v>
      </c>
      <c r="G175" s="7">
        <f>SUM(MB!G175,SK!G175,AB!G175)</f>
        <v>0</v>
      </c>
      <c r="H175" s="7">
        <f>SUM(MB!H175,SK!H175,AB!H175)</f>
        <v>0</v>
      </c>
      <c r="I175" s="7">
        <f>SUM(MB!I175,SK!I175,AB!I175)</f>
        <v>0</v>
      </c>
      <c r="J175" s="7">
        <f>SUM(MB!J175,SK!J175,AB!J175)+EC!F175</f>
        <v>29417.174999999999</v>
      </c>
      <c r="K175" s="7">
        <f>SUM(MB!K175,SK!K175,AB!K175)+EC!G175</f>
        <v>38995.225000000006</v>
      </c>
      <c r="L175" s="7">
        <f>SUM(MB!L175,SK!L175,AB!L175)</f>
        <v>0</v>
      </c>
      <c r="M175" s="7">
        <f>SUM(MB!M175,SK!M175,AB!M175)+EC!H175</f>
        <v>8537.65</v>
      </c>
      <c r="N175" s="7">
        <f>SUM(MB!N175,SK!N175,AB!N175)</f>
        <v>1033.692</v>
      </c>
      <c r="O175" s="7">
        <f>SUM(MB!O175,SK!O175,AB!O175)+EC!I175</f>
        <v>8708.8050000000003</v>
      </c>
      <c r="P175" s="7">
        <f>SUM(MB!P175,SK!P175,AB!P175)</f>
        <v>677.48399999999992</v>
      </c>
      <c r="Q175" s="7">
        <f>SUM(MB!Q175,SK!Q175,AB!Q175)+EC!J175</f>
        <v>20757.675000000003</v>
      </c>
      <c r="R175" s="7">
        <f>SUM(MB!R175,SK!R175,AB!R175)+EC!K175</f>
        <v>2131.3206</v>
      </c>
      <c r="S175" s="7">
        <f>SUM(MB!S175,SK!S175,AB!S175)+EC!L175</f>
        <v>5173.0249999999996</v>
      </c>
      <c r="T175" s="7">
        <f>SUM(MB!T175,SK!T175,AB!T175)</f>
        <v>0</v>
      </c>
      <c r="U175" s="7">
        <f>SUM(MB!U175,SK!U175,AB!U175)+EC!M175</f>
        <v>17445</v>
      </c>
      <c r="V175" s="7">
        <f>SUM(MB!V175,SK!V175,AB!V175)+EC!N175</f>
        <v>3879.2649999999999</v>
      </c>
      <c r="W175" s="7">
        <f>SUM(MB!W175,SK!W175,AB!W175)</f>
        <v>851.40000000000009</v>
      </c>
      <c r="X175" s="7">
        <f>SUM(MB!X175,SK!X175,AB!X175)+EC!O175</f>
        <v>500784.75</v>
      </c>
      <c r="Y175" s="7">
        <f>SUM(MB!Y175,SK!Y175,AB!Y175)</f>
        <v>0</v>
      </c>
      <c r="Z175" s="7">
        <f>SUM(MB!Z175,SK!Z175,AB!Z175)+EC!P175</f>
        <v>146070.9</v>
      </c>
      <c r="AA175" s="7">
        <f>SUM(MB!AA175,SK!AA175,AB!AA175)+EC!Q175</f>
        <v>6879.2933673469397</v>
      </c>
      <c r="AB175" s="7">
        <f t="shared" si="11"/>
        <v>902526.810967347</v>
      </c>
      <c r="AD175" s="7">
        <f>2205*AB175/area!J21/2.47</f>
        <v>27.165320124560974</v>
      </c>
    </row>
    <row r="176" spans="1:30" x14ac:dyDescent="0.2">
      <c r="A176">
        <f t="shared" si="10"/>
        <v>1983</v>
      </c>
      <c r="B176" s="7">
        <f>SUM(MB!B176,SK!B176,AB!B176)+EC!B176</f>
        <v>66807.375</v>
      </c>
      <c r="C176" s="7">
        <f>SUM(MB!C176,SK!C176,AB!C176)+EC!C176</f>
        <v>942.75</v>
      </c>
      <c r="D176" s="7">
        <f>SUM(MB!D176,SK!D176,AB!D176)+EC!D176</f>
        <v>599.09400000000005</v>
      </c>
      <c r="E176" s="7">
        <f>SUM(MB!E176,SK!E176,AB!E176)</f>
        <v>0</v>
      </c>
      <c r="F176" s="7">
        <f>SUM(MB!F176,SK!F176,AB!F176)+EC!E176</f>
        <v>20279.555999999993</v>
      </c>
      <c r="G176" s="7">
        <f>SUM(MB!G176,SK!G176,AB!G176)</f>
        <v>0</v>
      </c>
      <c r="H176" s="7">
        <f>SUM(MB!H176,SK!H176,AB!H176)</f>
        <v>0</v>
      </c>
      <c r="I176" s="7">
        <f>SUM(MB!I176,SK!I176,AB!I176)</f>
        <v>0</v>
      </c>
      <c r="J176" s="7">
        <f>SUM(MB!J176,SK!J176,AB!J176)+EC!F176</f>
        <v>26752.724999999999</v>
      </c>
      <c r="K176" s="7">
        <f>SUM(MB!K176,SK!K176,AB!K176)+EC!G176</f>
        <v>33693.125</v>
      </c>
      <c r="L176" s="7">
        <f>SUM(MB!L176,SK!L176,AB!L176)</f>
        <v>0</v>
      </c>
      <c r="M176" s="7">
        <f>SUM(MB!M176,SK!M176,AB!M176)+EC!H176</f>
        <v>5149.6499999999996</v>
      </c>
      <c r="N176" s="7">
        <f>SUM(MB!N176,SK!N176,AB!N176)</f>
        <v>657.8040000000002</v>
      </c>
      <c r="O176" s="7">
        <f>SUM(MB!O176,SK!O176,AB!O176)+EC!I176</f>
        <v>6737.5350000000008</v>
      </c>
      <c r="P176" s="7">
        <f>SUM(MB!P176,SK!P176,AB!P176)</f>
        <v>765.15839999999992</v>
      </c>
      <c r="Q176" s="7">
        <f>SUM(MB!Q176,SK!Q176,AB!Q176)+EC!J176</f>
        <v>15671.875</v>
      </c>
      <c r="R176" s="7">
        <f>SUM(MB!R176,SK!R176,AB!R176)+EC!K176</f>
        <v>1659.2633999999998</v>
      </c>
      <c r="S176" s="7">
        <f>SUM(MB!S176,SK!S176,AB!S176)+EC!L176</f>
        <v>4528.4250000000002</v>
      </c>
      <c r="T176" s="7">
        <f>SUM(MB!T176,SK!T176,AB!T176)</f>
        <v>0</v>
      </c>
      <c r="U176" s="7">
        <f>SUM(MB!U176,SK!U176,AB!U176)+EC!M176</f>
        <v>15185</v>
      </c>
      <c r="V176" s="7">
        <f>SUM(MB!V176,SK!V176,AB!V176)+EC!N176</f>
        <v>4409.1049999999996</v>
      </c>
      <c r="W176" s="7">
        <f>SUM(MB!W176,SK!W176,AB!W176)</f>
        <v>415.8</v>
      </c>
      <c r="X176" s="7">
        <f>SUM(MB!X176,SK!X176,AB!X176)+EC!O176</f>
        <v>504763.75</v>
      </c>
      <c r="Y176" s="7">
        <f>SUM(MB!Y176,SK!Y176,AB!Y176)</f>
        <v>0</v>
      </c>
      <c r="Z176" s="7">
        <f>SUM(MB!Z176,SK!Z176,AB!Z176)+EC!P176</f>
        <v>144215.84999999998</v>
      </c>
      <c r="AA176" s="7">
        <f>SUM(MB!AA176,SK!AA176,AB!AA176)+EC!Q176</f>
        <v>6174.3954081632655</v>
      </c>
      <c r="AB176" s="7">
        <f t="shared" si="11"/>
        <v>859408.23620816332</v>
      </c>
      <c r="AD176" s="7">
        <f>2205*AB176/area!J22/2.47</f>
        <v>25.5388541970406</v>
      </c>
    </row>
    <row r="177" spans="1:30" x14ac:dyDescent="0.2">
      <c r="A177">
        <f t="shared" si="10"/>
        <v>1984</v>
      </c>
      <c r="B177" s="7">
        <f>SUM(MB!B177,SK!B177,AB!B177)+EC!B177</f>
        <v>67504.175000000003</v>
      </c>
      <c r="C177" s="7">
        <f>SUM(MB!C177,SK!C177,AB!C177)+EC!C177</f>
        <v>1040.25</v>
      </c>
      <c r="D177" s="7">
        <f>SUM(MB!D177,SK!D177,AB!D177)+EC!D177</f>
        <v>471.60600000000011</v>
      </c>
      <c r="E177" s="7">
        <f>SUM(MB!E177,SK!E177,AB!E177)</f>
        <v>0</v>
      </c>
      <c r="F177" s="7">
        <f>SUM(MB!F177,SK!F177,AB!F177)+EC!E177</f>
        <v>26762.867999999995</v>
      </c>
      <c r="G177" s="7">
        <f>SUM(MB!G177,SK!G177,AB!G177)</f>
        <v>0</v>
      </c>
      <c r="H177" s="7">
        <f>SUM(MB!H177,SK!H177,AB!H177)</f>
        <v>0</v>
      </c>
      <c r="I177" s="7">
        <f>SUM(MB!I177,SK!I177,AB!I177)</f>
        <v>0</v>
      </c>
      <c r="J177" s="7">
        <f>SUM(MB!J177,SK!J177,AB!J177)+EC!F177</f>
        <v>30561.974999999999</v>
      </c>
      <c r="K177" s="7">
        <f>SUM(MB!K177,SK!K177,AB!K177)+EC!G177</f>
        <v>36331.224999999999</v>
      </c>
      <c r="L177" s="7">
        <f>SUM(MB!L177,SK!L177,AB!L177)</f>
        <v>0</v>
      </c>
      <c r="M177" s="7">
        <f>SUM(MB!M177,SK!M177,AB!M177)+EC!H177</f>
        <v>7895.25</v>
      </c>
      <c r="N177" s="7">
        <f>SUM(MB!N177,SK!N177,AB!N177)</f>
        <v>445.79399999999998</v>
      </c>
      <c r="O177" s="7">
        <f>SUM(MB!O177,SK!O177,AB!O177)+EC!I177</f>
        <v>7364.3850000000011</v>
      </c>
      <c r="P177" s="7">
        <f>SUM(MB!P177,SK!P177,AB!P177)</f>
        <v>995.4144</v>
      </c>
      <c r="Q177" s="7">
        <f>SUM(MB!Q177,SK!Q177,AB!Q177)+EC!J177</f>
        <v>14639.375</v>
      </c>
      <c r="R177" s="7">
        <f>SUM(MB!R177,SK!R177,AB!R177)+EC!K177</f>
        <v>1828.7802000000001</v>
      </c>
      <c r="S177" s="7">
        <f>SUM(MB!S177,SK!S177,AB!S177)+EC!L177</f>
        <v>3648.4249999999997</v>
      </c>
      <c r="T177" s="7">
        <f>SUM(MB!T177,SK!T177,AB!T177)</f>
        <v>0</v>
      </c>
      <c r="U177" s="7">
        <f>SUM(MB!U177,SK!U177,AB!U177)+EC!M177</f>
        <v>18825</v>
      </c>
      <c r="V177" s="7">
        <f>SUM(MB!V177,SK!V177,AB!V177)+EC!N177</f>
        <v>3515.5549999999998</v>
      </c>
      <c r="W177" s="7">
        <f>SUM(MB!W177,SK!W177,AB!W177)</f>
        <v>763.2</v>
      </c>
      <c r="X177" s="7">
        <f>SUM(MB!X177,SK!X177,AB!X177)+EC!O177</f>
        <v>521668.75</v>
      </c>
      <c r="Y177" s="7">
        <f>SUM(MB!Y177,SK!Y177,AB!Y177)</f>
        <v>0</v>
      </c>
      <c r="Z177" s="7">
        <f>SUM(MB!Z177,SK!Z177,AB!Z177)+EC!P177</f>
        <v>115271.04999999999</v>
      </c>
      <c r="AA177" s="7">
        <f>SUM(MB!AA177,SK!AA177,AB!AA177)+EC!Q177</f>
        <v>6907.9781746031749</v>
      </c>
      <c r="AB177" s="7">
        <f t="shared" si="11"/>
        <v>866441.05577460316</v>
      </c>
      <c r="AD177" s="7">
        <f>2205*AB177/area!J23/2.47</f>
        <v>25.01481513248498</v>
      </c>
    </row>
    <row r="178" spans="1:30" x14ac:dyDescent="0.2">
      <c r="A178">
        <f t="shared" si="10"/>
        <v>1985</v>
      </c>
      <c r="B178" s="7">
        <f>SUM(MB!B178,SK!B178,AB!B178)+EC!B178</f>
        <v>81647.875</v>
      </c>
      <c r="C178" s="7">
        <f>SUM(MB!C178,SK!C178,AB!C178)+EC!C178</f>
        <v>1241.25</v>
      </c>
      <c r="D178" s="7">
        <f>SUM(MB!D178,SK!D178,AB!D178)+EC!D178</f>
        <v>457.66200000000003</v>
      </c>
      <c r="E178" s="7">
        <f>SUM(MB!E178,SK!E178,AB!E178)</f>
        <v>0</v>
      </c>
      <c r="F178" s="7">
        <f>SUM(MB!F178,SK!F178,AB!F178)+EC!E178</f>
        <v>27665.747999999996</v>
      </c>
      <c r="G178" s="7">
        <f>SUM(MB!G178,SK!G178,AB!G178)</f>
        <v>0</v>
      </c>
      <c r="H178" s="7">
        <f>SUM(MB!H178,SK!H178,AB!H178)</f>
        <v>0</v>
      </c>
      <c r="I178" s="7">
        <f>SUM(MB!I178,SK!I178,AB!I178)</f>
        <v>0</v>
      </c>
      <c r="J178" s="7">
        <f>SUM(MB!J178,SK!J178,AB!J178)+EC!F178</f>
        <v>31440.375</v>
      </c>
      <c r="K178" s="7">
        <f>SUM(MB!K178,SK!K178,AB!K178)+EC!G178</f>
        <v>33530.324999999997</v>
      </c>
      <c r="L178" s="7">
        <f>SUM(MB!L178,SK!L178,AB!L178)</f>
        <v>0</v>
      </c>
      <c r="M178" s="7">
        <f>SUM(MB!M178,SK!M178,AB!M178)+EC!H178</f>
        <v>10132.65</v>
      </c>
      <c r="N178" s="7">
        <f>SUM(MB!N178,SK!N178,AB!N178)</f>
        <v>715.10399999999993</v>
      </c>
      <c r="O178" s="7">
        <f>SUM(MB!O178,SK!O178,AB!O178)+EC!I178</f>
        <v>7543.3050000000012</v>
      </c>
      <c r="P178" s="7">
        <f>SUM(MB!P178,SK!P178,AB!P178)</f>
        <v>1109.6568</v>
      </c>
      <c r="Q178" s="7">
        <f>SUM(MB!Q178,SK!Q178,AB!Q178)+EC!J178</f>
        <v>15630.575000000001</v>
      </c>
      <c r="R178" s="7">
        <f>SUM(MB!R178,SK!R178,AB!R178)+EC!K178</f>
        <v>2272.5846000000001</v>
      </c>
      <c r="S178" s="7">
        <f>SUM(MB!S178,SK!S178,AB!S178)+EC!L178</f>
        <v>3202.9250000000002</v>
      </c>
      <c r="T178" s="7">
        <f>SUM(MB!T178,SK!T178,AB!T178)</f>
        <v>0</v>
      </c>
      <c r="U178" s="7">
        <f>SUM(MB!U178,SK!U178,AB!U178)+EC!M178</f>
        <v>20725</v>
      </c>
      <c r="V178" s="7">
        <f>SUM(MB!V178,SK!V178,AB!V178)+EC!N178</f>
        <v>1569.7249999999999</v>
      </c>
      <c r="W178" s="7">
        <f>SUM(MB!W178,SK!W178,AB!W178)</f>
        <v>555.29999999999995</v>
      </c>
      <c r="X178" s="7">
        <f>SUM(MB!X178,SK!X178,AB!X178)+EC!O178</f>
        <v>484385.75</v>
      </c>
      <c r="Y178" s="7">
        <f>SUM(MB!Y178,SK!Y178,AB!Y178)</f>
        <v>0</v>
      </c>
      <c r="Z178" s="7">
        <f>SUM(MB!Z178,SK!Z178,AB!Z178)+EC!P178</f>
        <v>132066.5</v>
      </c>
      <c r="AA178" s="7">
        <f>SUM(MB!AA178,SK!AA178,AB!AA178)+EC!Q178</f>
        <v>7625.5972222222226</v>
      </c>
      <c r="AB178" s="7">
        <f t="shared" si="11"/>
        <v>863517.90762222221</v>
      </c>
      <c r="AD178" s="7">
        <f>2205*AB178/area!J24/2.47</f>
        <v>24.682889767983689</v>
      </c>
    </row>
    <row r="179" spans="1:30" x14ac:dyDescent="0.2">
      <c r="A179">
        <f t="shared" si="10"/>
        <v>1986</v>
      </c>
      <c r="B179" s="7">
        <f>SUM(MB!B179,SK!B179,AB!B179)+EC!B179</f>
        <v>95718.545000000013</v>
      </c>
      <c r="C179" s="7">
        <f>SUM(MB!C179,SK!C179,AB!C179)+EC!C179</f>
        <v>990.75</v>
      </c>
      <c r="D179" s="7">
        <f>SUM(MB!D179,SK!D179,AB!D179)+EC!D179</f>
        <v>625.9860000000001</v>
      </c>
      <c r="E179" s="7">
        <f>SUM(MB!E179,SK!E179,AB!E179)</f>
        <v>549.29160000000002</v>
      </c>
      <c r="F179" s="7">
        <f>SUM(MB!F179,SK!F179,AB!F179)+EC!E179</f>
        <v>29244.995999999996</v>
      </c>
      <c r="G179" s="7">
        <f>SUM(MB!G179,SK!G179,AB!G179)</f>
        <v>0</v>
      </c>
      <c r="H179" s="7">
        <f>SUM(MB!H179,SK!H179,AB!H179)</f>
        <v>0</v>
      </c>
      <c r="I179" s="7">
        <f>SUM(MB!I179,SK!I179,AB!I179)</f>
        <v>0</v>
      </c>
      <c r="J179" s="7">
        <f>SUM(MB!J179,SK!J179,AB!J179)+EC!F179</f>
        <v>26692.875</v>
      </c>
      <c r="K179" s="7">
        <f>SUM(MB!K179,SK!K179,AB!K179)+EC!G179</f>
        <v>29108.085000000003</v>
      </c>
      <c r="L179" s="7">
        <f>SUM(MB!L179,SK!L179,AB!L179)</f>
        <v>0</v>
      </c>
      <c r="M179" s="7">
        <f>SUM(MB!M179,SK!M179,AB!M179)+EC!H179</f>
        <v>11164.45</v>
      </c>
      <c r="N179" s="7">
        <f>SUM(MB!N179,SK!N179,AB!N179)</f>
        <v>1953.9300000000003</v>
      </c>
      <c r="O179" s="7">
        <f>SUM(MB!O179,SK!O179,AB!O179)+EC!I179</f>
        <v>5181.4350000000013</v>
      </c>
      <c r="P179" s="7">
        <f>SUM(MB!P179,SK!P179,AB!P179)</f>
        <v>2008.5408</v>
      </c>
      <c r="Q179" s="7">
        <f>SUM(MB!Q179,SK!Q179,AB!Q179)+EC!J179</f>
        <v>18325.695</v>
      </c>
      <c r="R179" s="7">
        <f>SUM(MB!R179,SK!R179,AB!R179)+EC!K179</f>
        <v>3097.8018000000002</v>
      </c>
      <c r="S179" s="7">
        <f>SUM(MB!S179,SK!S179,AB!S179)+EC!L179</f>
        <v>2921.875</v>
      </c>
      <c r="T179" s="7">
        <f>SUM(MB!T179,SK!T179,AB!T179)</f>
        <v>0</v>
      </c>
      <c r="U179" s="7">
        <f>SUM(MB!U179,SK!U179,AB!U179)+EC!M179</f>
        <v>19681</v>
      </c>
      <c r="V179" s="7">
        <f>SUM(MB!V179,SK!V179,AB!V179)+EC!N179</f>
        <v>3587.3349999999996</v>
      </c>
      <c r="W179" s="7">
        <f>SUM(MB!W179,SK!W179,AB!W179)</f>
        <v>359.09999999999997</v>
      </c>
      <c r="X179" s="7">
        <f>SUM(MB!X179,SK!X179,AB!X179)+EC!O179</f>
        <v>633361.35</v>
      </c>
      <c r="Y179" s="7">
        <f>SUM(MB!Y179,SK!Y179,AB!Y179)</f>
        <v>0</v>
      </c>
      <c r="Z179" s="7">
        <f>SUM(MB!Z179,SK!Z179,AB!Z179)+EC!P179</f>
        <v>171112.8</v>
      </c>
      <c r="AA179" s="7">
        <f>SUM(MB!AA179,SK!AA179,AB!AA179)+EC!Q179</f>
        <v>7349.9736394557822</v>
      </c>
      <c r="AB179" s="7">
        <f t="shared" si="11"/>
        <v>1063035.8148394558</v>
      </c>
      <c r="AD179" s="7">
        <f>2205*AB179/area!J25/2.47</f>
        <v>29.984191953983288</v>
      </c>
    </row>
    <row r="180" spans="1:30" x14ac:dyDescent="0.2">
      <c r="A180">
        <f t="shared" si="10"/>
        <v>1987</v>
      </c>
      <c r="B180" s="7">
        <f>SUM(MB!B180,SK!B180,AB!B180)+EC!B180</f>
        <v>91551.814999999988</v>
      </c>
      <c r="C180" s="7">
        <f>SUM(MB!C180,SK!C180,AB!C180)+EC!C180</f>
        <v>2016.75</v>
      </c>
      <c r="D180" s="7">
        <f>SUM(MB!D180,SK!D180,AB!D180)+EC!D180</f>
        <v>601.08600000000013</v>
      </c>
      <c r="E180" s="7">
        <f>SUM(MB!E180,SK!E180,AB!E180)</f>
        <v>433.85760000000005</v>
      </c>
      <c r="F180" s="7">
        <f>SUM(MB!F180,SK!F180,AB!F180)+EC!E180</f>
        <v>29255.291999999998</v>
      </c>
      <c r="G180" s="7">
        <f>SUM(MB!G180,SK!G180,AB!G180)</f>
        <v>0</v>
      </c>
      <c r="H180" s="7">
        <f>SUM(MB!H180,SK!H180,AB!H180)</f>
        <v>0</v>
      </c>
      <c r="I180" s="7">
        <f>SUM(MB!I180,SK!I180,AB!I180)</f>
        <v>0</v>
      </c>
      <c r="J180" s="7">
        <f>SUM(MB!J180,SK!J180,AB!J180)+EC!F180</f>
        <v>31871.474999999999</v>
      </c>
      <c r="K180" s="7">
        <f>SUM(MB!K180,SK!K180,AB!K180)+EC!G180</f>
        <v>30139.274999999998</v>
      </c>
      <c r="L180" s="7">
        <f>SUM(MB!L180,SK!L180,AB!L180)</f>
        <v>0</v>
      </c>
      <c r="M180" s="7">
        <f>SUM(MB!M180,SK!M180,AB!M180)+EC!H180</f>
        <v>7978.85</v>
      </c>
      <c r="N180" s="7">
        <f>SUM(MB!N180,SK!N180,AB!N180)</f>
        <v>3283.29</v>
      </c>
      <c r="O180" s="7">
        <f>SUM(MB!O180,SK!O180,AB!O180)+EC!I180</f>
        <v>5216.0850000000009</v>
      </c>
      <c r="P180" s="7">
        <f>SUM(MB!P180,SK!P180,AB!P180)</f>
        <v>1172.5344</v>
      </c>
      <c r="Q180" s="7">
        <f>SUM(MB!Q180,SK!Q180,AB!Q180)+EC!J180</f>
        <v>16859.545000000002</v>
      </c>
      <c r="R180" s="7">
        <f>SUM(MB!R180,SK!R180,AB!R180)+EC!K180</f>
        <v>5170.8510000000006</v>
      </c>
      <c r="S180" s="7">
        <f>SUM(MB!S180,SK!S180,AB!S180)+EC!L180</f>
        <v>2340.5250000000001</v>
      </c>
      <c r="T180" s="7">
        <f>SUM(MB!T180,SK!T180,AB!T180)</f>
        <v>0</v>
      </c>
      <c r="U180" s="7">
        <f>SUM(MB!U180,SK!U180,AB!U180)+EC!M180</f>
        <v>25879</v>
      </c>
      <c r="V180" s="7">
        <f>SUM(MB!V180,SK!V180,AB!V180)+EC!N180</f>
        <v>3815.6249999999995</v>
      </c>
      <c r="W180" s="7">
        <f>SUM(MB!W180,SK!W180,AB!W180)</f>
        <v>466.2</v>
      </c>
      <c r="X180" s="7">
        <f>SUM(MB!X180,SK!X180,AB!X180)+EC!O180</f>
        <v>635332.44999999995</v>
      </c>
      <c r="Y180" s="7">
        <f>SUM(MB!Y180,SK!Y180,AB!Y180)</f>
        <v>0</v>
      </c>
      <c r="Z180" s="7">
        <f>SUM(MB!Z180,SK!Z180,AB!Z180)+EC!P180</f>
        <v>141421.03999999998</v>
      </c>
      <c r="AA180" s="7">
        <f>SUM(MB!AA180,SK!AA180,AB!AA180)+EC!Q180</f>
        <v>8391.1074263038554</v>
      </c>
      <c r="AB180" s="7">
        <f t="shared" si="11"/>
        <v>1043196.6534263038</v>
      </c>
      <c r="AD180" s="7">
        <f>2205*AB180/area!J26/2.47</f>
        <v>29.802448315006863</v>
      </c>
    </row>
    <row r="181" spans="1:30" x14ac:dyDescent="0.2">
      <c r="A181">
        <f t="shared" si="10"/>
        <v>1988</v>
      </c>
      <c r="B181" s="7">
        <f>SUM(MB!B181,SK!B181,AB!B181)+EC!B181</f>
        <v>67640.854999999996</v>
      </c>
      <c r="C181" s="7">
        <f>SUM(MB!C181,SK!C181,AB!C181)+EC!C181</f>
        <v>1248.75</v>
      </c>
      <c r="D181" s="7">
        <f>SUM(MB!D181,SK!D181,AB!D181)+EC!D181</f>
        <v>467.62200000000001</v>
      </c>
      <c r="E181" s="7">
        <f>SUM(MB!E181,SK!E181,AB!E181)</f>
        <v>260.92439999999999</v>
      </c>
      <c r="F181" s="7">
        <f>SUM(MB!F181,SK!F181,AB!F181)+EC!E181</f>
        <v>33277.859999999993</v>
      </c>
      <c r="G181" s="7">
        <f>SUM(MB!G181,SK!G181,AB!G181)</f>
        <v>0</v>
      </c>
      <c r="H181" s="7">
        <f>SUM(MB!H181,SK!H181,AB!H181)</f>
        <v>0</v>
      </c>
      <c r="I181" s="7">
        <f>SUM(MB!I181,SK!I181,AB!I181)</f>
        <v>0</v>
      </c>
      <c r="J181" s="7">
        <f>SUM(MB!J181,SK!J181,AB!J181)+EC!F181</f>
        <v>24605.775000000001</v>
      </c>
      <c r="K181" s="7">
        <f>SUM(MB!K181,SK!K181,AB!K181)+EC!G181</f>
        <v>22362.244999999999</v>
      </c>
      <c r="L181" s="7">
        <f>SUM(MB!L181,SK!L181,AB!L181)</f>
        <v>0</v>
      </c>
      <c r="M181" s="7">
        <f>SUM(MB!M181,SK!M181,AB!M181)+EC!H181</f>
        <v>3870.3500000000004</v>
      </c>
      <c r="N181" s="7">
        <f>SUM(MB!N181,SK!N181,AB!N181)</f>
        <v>671.55600000000004</v>
      </c>
      <c r="O181" s="7">
        <f>SUM(MB!O181,SK!O181,AB!O181)+EC!I181</f>
        <v>3848.3550000000005</v>
      </c>
      <c r="P181" s="7">
        <f>SUM(MB!P181,SK!P181,AB!P181)</f>
        <v>1039.6943999999999</v>
      </c>
      <c r="Q181" s="7">
        <f>SUM(MB!Q181,SK!Q181,AB!Q181)+EC!J181</f>
        <v>16684.904999999999</v>
      </c>
      <c r="R181" s="7">
        <f>SUM(MB!R181,SK!R181,AB!R181)+EC!K181</f>
        <v>4048.9794000000002</v>
      </c>
      <c r="S181" s="7">
        <f>SUM(MB!S181,SK!S181,AB!S181)+EC!L181</f>
        <v>1607.9249999999997</v>
      </c>
      <c r="T181" s="7">
        <f>SUM(MB!T181,SK!T181,AB!T181)</f>
        <v>0</v>
      </c>
      <c r="U181" s="7">
        <f>SUM(MB!U181,SK!U181,AB!U181)+EC!M181</f>
        <v>23537</v>
      </c>
      <c r="V181" s="7">
        <f>SUM(MB!V181,SK!V181,AB!V181)+EC!N181</f>
        <v>2942.7950000000001</v>
      </c>
      <c r="W181" s="7">
        <f>SUM(MB!W181,SK!W181,AB!W181)</f>
        <v>436.49999999999994</v>
      </c>
      <c r="X181" s="7">
        <f>SUM(MB!X181,SK!X181,AB!X181)+EC!O181</f>
        <v>573064.55000000005</v>
      </c>
      <c r="Y181" s="7">
        <f>SUM(MB!Y181,SK!Y181,AB!Y181)</f>
        <v>0</v>
      </c>
      <c r="Z181" s="7">
        <f>SUM(MB!Z181,SK!Z181,AB!Z181)+EC!P181</f>
        <v>85917.650000000009</v>
      </c>
      <c r="AA181" s="7">
        <f>SUM(MB!AA181,SK!AA181,AB!AA181)+EC!Q181</f>
        <v>6913.2162698412685</v>
      </c>
      <c r="AB181" s="7">
        <f t="shared" si="11"/>
        <v>874447.5074698414</v>
      </c>
      <c r="AD181" s="7">
        <f>2205*AB181/area!J27/2.47</f>
        <v>25.016597246340325</v>
      </c>
    </row>
    <row r="182" spans="1:30" x14ac:dyDescent="0.2">
      <c r="A182">
        <f t="shared" si="10"/>
        <v>1989</v>
      </c>
      <c r="B182" s="7">
        <f>SUM(MB!B182,SK!B182,AB!B182)+EC!B182</f>
        <v>76984.675000000003</v>
      </c>
      <c r="C182" s="7">
        <f>SUM(MB!C182,SK!C182,AB!C182)+EC!C182</f>
        <v>1431.75</v>
      </c>
      <c r="D182" s="7">
        <f>SUM(MB!D182,SK!D182,AB!D182)+EC!D182</f>
        <v>428.77800000000002</v>
      </c>
      <c r="E182" s="7">
        <f>SUM(MB!E182,SK!E182,AB!E182)</f>
        <v>503.11799999999999</v>
      </c>
      <c r="F182" s="7">
        <f>SUM(MB!F182,SK!F182,AB!F182)+EC!E182</f>
        <v>25357.067999999996</v>
      </c>
      <c r="G182" s="7">
        <f>SUM(MB!G182,SK!G182,AB!G182)</f>
        <v>0</v>
      </c>
      <c r="H182" s="7">
        <f>SUM(MB!H182,SK!H182,AB!H182)</f>
        <v>0</v>
      </c>
      <c r="I182" s="7">
        <f>SUM(MB!I182,SK!I182,AB!I182)</f>
        <v>0</v>
      </c>
      <c r="J182" s="7">
        <f>SUM(MB!J182,SK!J182,AB!J182)+EC!F182</f>
        <v>29645.774999999998</v>
      </c>
      <c r="K182" s="7">
        <f>SUM(MB!K182,SK!K182,AB!K182)+EC!G182</f>
        <v>22874.325000000001</v>
      </c>
      <c r="L182" s="7">
        <f>SUM(MB!L182,SK!L182,AB!L182)</f>
        <v>0</v>
      </c>
      <c r="M182" s="7">
        <f>SUM(MB!M182,SK!M182,AB!M182)+EC!H182</f>
        <v>5743.65</v>
      </c>
      <c r="N182" s="7">
        <f>SUM(MB!N182,SK!N182,AB!N182)</f>
        <v>1102.452</v>
      </c>
      <c r="O182" s="7">
        <f>SUM(MB!O182,SK!O182,AB!O182)+EC!I182</f>
        <v>4244.625</v>
      </c>
      <c r="P182" s="7">
        <f>SUM(MB!P182,SK!P182,AB!P182)</f>
        <v>1370.9087999999999</v>
      </c>
      <c r="Q182" s="7">
        <f>SUM(MB!Q182,SK!Q182,AB!Q182)+EC!J182</f>
        <v>18575.855</v>
      </c>
      <c r="R182" s="7">
        <f>SUM(MB!R182,SK!R182,AB!R182)+EC!K182</f>
        <v>3041.2962000000002</v>
      </c>
      <c r="S182" s="7">
        <f>SUM(MB!S182,SK!S182,AB!S182)+EC!L182</f>
        <v>4526.7749999999996</v>
      </c>
      <c r="T182" s="7">
        <f>SUM(MB!T182,SK!T182,AB!T182)</f>
        <v>0</v>
      </c>
      <c r="U182" s="7">
        <f>SUM(MB!U182,SK!U182,AB!U182)+EC!M182</f>
        <v>24859</v>
      </c>
      <c r="V182" s="7">
        <f>SUM(MB!V182,SK!V182,AB!V182)+EC!N182</f>
        <v>3154.4349999999999</v>
      </c>
      <c r="W182" s="7">
        <f>SUM(MB!W182,SK!W182,AB!W182)</f>
        <v>613.79999999999995</v>
      </c>
      <c r="X182" s="7">
        <f>SUM(MB!X182,SK!X182,AB!X182)+EC!O182</f>
        <v>614563.44999999995</v>
      </c>
      <c r="Y182" s="7">
        <f>SUM(MB!Y182,SK!Y182,AB!Y182)</f>
        <v>0</v>
      </c>
      <c r="Z182" s="7">
        <f>SUM(MB!Z182,SK!Z182,AB!Z182)+EC!P182</f>
        <v>134780.99</v>
      </c>
      <c r="AA182" s="7">
        <f>SUM(MB!AA182,SK!AA182,AB!AA182)+EC!Q182</f>
        <v>7118.9985827664404</v>
      </c>
      <c r="AB182" s="7">
        <f t="shared" si="11"/>
        <v>980921.72458276642</v>
      </c>
      <c r="AD182" s="7">
        <f>2205*AB182/area!J28/2.47</f>
        <v>27.242098141689127</v>
      </c>
    </row>
    <row r="183" spans="1:30" x14ac:dyDescent="0.2">
      <c r="A183">
        <f t="shared" si="10"/>
        <v>1990</v>
      </c>
      <c r="B183" s="7">
        <f>SUM(MB!B183,SK!B183,AB!B183)+EC!B183</f>
        <v>88447.035000000003</v>
      </c>
      <c r="C183" s="7">
        <f>SUM(MB!C183,SK!C183,AB!C183)+EC!C183</f>
        <v>1860.75</v>
      </c>
      <c r="D183" s="7">
        <f>SUM(MB!D183,SK!D183,AB!D183)+EC!D183</f>
        <v>547.30200000000002</v>
      </c>
      <c r="E183" s="7">
        <f>SUM(MB!E183,SK!E183,AB!E183)</f>
        <v>750.53880000000004</v>
      </c>
      <c r="F183" s="7">
        <f>SUM(MB!F183,SK!F183,AB!F183)+EC!E183</f>
        <v>25824.347999999994</v>
      </c>
      <c r="G183" s="7">
        <f>SUM(MB!G183,SK!G183,AB!G183)</f>
        <v>0</v>
      </c>
      <c r="H183" s="7">
        <f>SUM(MB!H183,SK!H183,AB!H183)</f>
        <v>0</v>
      </c>
      <c r="I183" s="7">
        <f>SUM(MB!I183,SK!I183,AB!I183)</f>
        <v>0</v>
      </c>
      <c r="J183" s="7">
        <f>SUM(MB!J183,SK!J183,AB!J183)+EC!F183</f>
        <v>31880.025000000001</v>
      </c>
      <c r="K183" s="7">
        <f>SUM(MB!K183,SK!K183,AB!K183)+EC!G183</f>
        <v>24407.235000000001</v>
      </c>
      <c r="L183" s="7">
        <f>SUM(MB!L183,SK!L183,AB!L183)</f>
        <v>0</v>
      </c>
      <c r="M183" s="7">
        <f>SUM(MB!M183,SK!M183,AB!M183)+EC!H183</f>
        <v>10045.75</v>
      </c>
      <c r="N183" s="7">
        <f>SUM(MB!N183,SK!N183,AB!N183)</f>
        <v>2443.2720000000004</v>
      </c>
      <c r="O183" s="7">
        <f>SUM(MB!O183,SK!O183,AB!O183)+EC!I183</f>
        <v>4195.4850000000006</v>
      </c>
      <c r="P183" s="7">
        <f>SUM(MB!P183,SK!P183,AB!P183)</f>
        <v>2209.5720000000001</v>
      </c>
      <c r="Q183" s="7">
        <f>SUM(MB!Q183,SK!Q183,AB!Q183)+EC!J183</f>
        <v>15441.775000000001</v>
      </c>
      <c r="R183" s="7">
        <f>SUM(MB!R183,SK!R183,AB!R183)+EC!K183</f>
        <v>3393.279</v>
      </c>
      <c r="S183" s="7">
        <f>SUM(MB!S183,SK!S183,AB!S183)+EC!L183</f>
        <v>3388.2749999999996</v>
      </c>
      <c r="T183" s="7">
        <f>SUM(MB!T183,SK!T183,AB!T183)</f>
        <v>0</v>
      </c>
      <c r="U183" s="7">
        <f>SUM(MB!U183,SK!U183,AB!U183)+EC!M183</f>
        <v>25727</v>
      </c>
      <c r="V183" s="7">
        <f>SUM(MB!V183,SK!V183,AB!V183)+EC!N183</f>
        <v>3574.0149999999999</v>
      </c>
      <c r="W183" s="7">
        <f>SUM(MB!W183,SK!W183,AB!W183)</f>
        <v>992.7</v>
      </c>
      <c r="X183" s="7">
        <f>SUM(MB!X183,SK!X183,AB!X183)+EC!O183</f>
        <v>676477.15</v>
      </c>
      <c r="Y183" s="7">
        <f>SUM(MB!Y183,SK!Y183,AB!Y183)</f>
        <v>0</v>
      </c>
      <c r="Z183" s="7">
        <f>SUM(MB!Z183,SK!Z183,AB!Z183)+EC!P183</f>
        <v>174662.37</v>
      </c>
      <c r="AA183" s="7">
        <f>SUM(MB!AA183,SK!AA183,AB!AA183)+EC!Q183</f>
        <v>8111.7423469387759</v>
      </c>
      <c r="AB183" s="7">
        <f t="shared" si="11"/>
        <v>1104379.6191469387</v>
      </c>
      <c r="AD183" s="7">
        <f>2205*AB183/area!J29/2.47</f>
        <v>31.205728106742328</v>
      </c>
    </row>
    <row r="184" spans="1:30" x14ac:dyDescent="0.2">
      <c r="A184">
        <f t="shared" si="10"/>
        <v>1991</v>
      </c>
      <c r="B184" s="7">
        <f>SUM(MB!B184,SK!B184,AB!B184)+EC!B184</f>
        <v>76390.385000000009</v>
      </c>
      <c r="C184" s="7">
        <f>SUM(MB!C184,SK!C184,AB!C184)+EC!C184</f>
        <v>2405.25</v>
      </c>
      <c r="D184" s="7">
        <f>SUM(MB!D184,SK!D184,AB!D184)+EC!D184</f>
        <v>473.59800000000001</v>
      </c>
      <c r="E184" s="7">
        <f>SUM(MB!E184,SK!E184,AB!E184)</f>
        <v>436.90679999999998</v>
      </c>
      <c r="F184" s="7">
        <f>SUM(MB!F184,SK!F184,AB!F184)+EC!E184</f>
        <v>33351.515999999996</v>
      </c>
      <c r="G184" s="7">
        <f>SUM(MB!G184,SK!G184,AB!G184)</f>
        <v>0</v>
      </c>
      <c r="H184" s="7">
        <f>SUM(MB!H184,SK!H184,AB!H184)</f>
        <v>0</v>
      </c>
      <c r="I184" s="7">
        <f>SUM(MB!I184,SK!I184,AB!I184)</f>
        <v>0</v>
      </c>
      <c r="J184" s="7">
        <f>SUM(MB!J184,SK!J184,AB!J184)+EC!F184</f>
        <v>33430.724999999999</v>
      </c>
      <c r="K184" s="7">
        <f>SUM(MB!K184,SK!K184,AB!K184)+EC!G184</f>
        <v>18685.185000000001</v>
      </c>
      <c r="L184" s="7">
        <f>SUM(MB!L184,SK!L184,AB!L184)</f>
        <v>239.58719999999994</v>
      </c>
      <c r="M184" s="7">
        <f>SUM(MB!M184,SK!M184,AB!M184)+EC!H184</f>
        <v>7251.75</v>
      </c>
      <c r="N184" s="7">
        <f>SUM(MB!N184,SK!N184,AB!N184)</f>
        <v>3928.4879999999998</v>
      </c>
      <c r="O184" s="7">
        <f>SUM(MB!O184,SK!O184,AB!O184)+EC!I184</f>
        <v>3709.7550000000006</v>
      </c>
      <c r="P184" s="7">
        <f>SUM(MB!P184,SK!P184,AB!P184)</f>
        <v>1072.4615999999999</v>
      </c>
      <c r="Q184" s="7">
        <f>SUM(MB!Q184,SK!Q184,AB!Q184)+EC!J184</f>
        <v>10229.125</v>
      </c>
      <c r="R184" s="7">
        <f>SUM(MB!R184,SK!R184,AB!R184)+EC!K184</f>
        <v>5108.4593999999997</v>
      </c>
      <c r="S184" s="7">
        <f>SUM(MB!S184,SK!S184,AB!S184)+EC!L184</f>
        <v>1954.425</v>
      </c>
      <c r="T184" s="7">
        <f>SUM(MB!T184,SK!T184,AB!T184)</f>
        <v>0</v>
      </c>
      <c r="U184" s="7">
        <f>SUM(MB!U184,SK!U184,AB!U184)+EC!M184</f>
        <v>29565</v>
      </c>
      <c r="V184" s="7">
        <f>SUM(MB!V184,SK!V184,AB!V184)+EC!N184</f>
        <v>4104.2250000000004</v>
      </c>
      <c r="W184" s="7">
        <f>SUM(MB!W184,SK!W184,AB!W184)</f>
        <v>1211.4000000000001</v>
      </c>
      <c r="X184" s="7">
        <f>SUM(MB!X184,SK!X184,AB!X184)+EC!O184</f>
        <v>613960.85</v>
      </c>
      <c r="Y184" s="7">
        <f>SUM(MB!Y184,SK!Y184,AB!Y184)</f>
        <v>13.2</v>
      </c>
      <c r="Z184" s="7">
        <f>SUM(MB!Z184,SK!Z184,AB!Z184)+EC!P184</f>
        <v>174565.82</v>
      </c>
      <c r="AA184" s="7">
        <f>SUM(MB!AA184,SK!AA184,AB!AA184)+EC!Q184</f>
        <v>7521.8330498866208</v>
      </c>
      <c r="AB184" s="7">
        <f t="shared" si="11"/>
        <v>1029609.9450498866</v>
      </c>
      <c r="AD184" s="7">
        <f>2205*AB184/area!J30/2.47</f>
        <v>29.010823444949683</v>
      </c>
    </row>
    <row r="185" spans="1:30" x14ac:dyDescent="0.2">
      <c r="A185">
        <f t="shared" si="10"/>
        <v>1992</v>
      </c>
      <c r="B185" s="7">
        <f>SUM(MB!B185,SK!B185,AB!B185)+EC!B185</f>
        <v>72330.184999999998</v>
      </c>
      <c r="C185" s="7">
        <f>SUM(MB!C185,SK!C185,AB!C185)+EC!C185</f>
        <v>1461.75</v>
      </c>
      <c r="D185" s="7">
        <f>SUM(MB!D185,SK!D185,AB!D185)+EC!D185</f>
        <v>348.6</v>
      </c>
      <c r="E185" s="7">
        <f>SUM(MB!E185,SK!E185,AB!E185)</f>
        <v>540.57960000000003</v>
      </c>
      <c r="F185" s="7">
        <f>SUM(MB!F185,SK!F185,AB!F185)+EC!E185</f>
        <v>30602.484</v>
      </c>
      <c r="G185" s="7">
        <f>SUM(MB!G185,SK!G185,AB!G185)</f>
        <v>0</v>
      </c>
      <c r="H185" s="7">
        <f>SUM(MB!H185,SK!H185,AB!H185)</f>
        <v>0</v>
      </c>
      <c r="I185" s="7">
        <f>SUM(MB!I185,SK!I185,AB!I185)</f>
        <v>0</v>
      </c>
      <c r="J185" s="7">
        <f>SUM(MB!J185,SK!J185,AB!J185)+EC!F185</f>
        <v>22029.525000000001</v>
      </c>
      <c r="K185" s="7">
        <f>SUM(MB!K185,SK!K185,AB!K185)+EC!G185</f>
        <v>16627.985000000001</v>
      </c>
      <c r="L185" s="7">
        <f>SUM(MB!L185,SK!L185,AB!L185)</f>
        <v>142.7328</v>
      </c>
      <c r="M185" s="7">
        <f>SUM(MB!M185,SK!M185,AB!M185)+EC!H185</f>
        <v>3969.35</v>
      </c>
      <c r="N185" s="7">
        <f>SUM(MB!N185,SK!N185,AB!N185)</f>
        <v>3999.54</v>
      </c>
      <c r="O185" s="7">
        <f>SUM(MB!O185,SK!O185,AB!O185)+EC!I185</f>
        <v>3640.4550000000004</v>
      </c>
      <c r="P185" s="7">
        <f>SUM(MB!P185,SK!P185,AB!P185)</f>
        <v>1180.5047999999999</v>
      </c>
      <c r="Q185" s="7">
        <f>SUM(MB!Q185,SK!Q185,AB!Q185)+EC!J185</f>
        <v>16121.455</v>
      </c>
      <c r="R185" s="7">
        <f>SUM(MB!R185,SK!R185,AB!R185)+EC!K185</f>
        <v>6227.9766</v>
      </c>
      <c r="S185" s="7">
        <f>SUM(MB!S185,SK!S185,AB!S185)+EC!L185</f>
        <v>1671.175</v>
      </c>
      <c r="T185" s="7">
        <f>SUM(MB!T185,SK!T185,AB!T185)</f>
        <v>0</v>
      </c>
      <c r="U185" s="7">
        <f>SUM(MB!U185,SK!U185,AB!U185)+EC!M185</f>
        <v>29381</v>
      </c>
      <c r="V185" s="7">
        <f>SUM(MB!V185,SK!V185,AB!V185)+EC!N185</f>
        <v>2959.8150000000001</v>
      </c>
      <c r="W185" s="7">
        <f>SUM(MB!W185,SK!W185,AB!W185)</f>
        <v>583.19999999999993</v>
      </c>
      <c r="X185" s="7">
        <f>SUM(MB!X185,SK!X185,AB!X185)+EC!O185</f>
        <v>575813.05000000005</v>
      </c>
      <c r="Y185" s="7">
        <f>SUM(MB!Y185,SK!Y185,AB!Y185)</f>
        <v>15.4</v>
      </c>
      <c r="Z185" s="7">
        <f>SUM(MB!Z185,SK!Z185,AB!Z185)+EC!P185</f>
        <v>162883.34000000003</v>
      </c>
      <c r="AA185" s="7">
        <f>SUM(MB!AA185,SK!AA185,AB!AA185)+EC!Q185</f>
        <v>9352.9214852607711</v>
      </c>
      <c r="AB185" s="7">
        <f t="shared" si="11"/>
        <v>961883.02428526082</v>
      </c>
      <c r="AD185" s="7">
        <f>2205*AB185/area!J31/2.47</f>
        <v>27.613385587669114</v>
      </c>
    </row>
    <row r="186" spans="1:30" x14ac:dyDescent="0.2">
      <c r="A186">
        <f t="shared" si="10"/>
        <v>1993</v>
      </c>
      <c r="B186" s="7">
        <f>SUM(MB!B186,SK!B186,AB!B186)+EC!B186</f>
        <v>85496.35500000001</v>
      </c>
      <c r="C186" s="7">
        <f>SUM(MB!C186,SK!C186,AB!C186)+EC!C186</f>
        <v>2325.75</v>
      </c>
      <c r="D186" s="7">
        <f>SUM(MB!D186,SK!D186,AB!D186)+EC!D186</f>
        <v>316.23</v>
      </c>
      <c r="E186" s="7">
        <f>SUM(MB!E186,SK!E186,AB!E186)</f>
        <v>556.69679999999994</v>
      </c>
      <c r="F186" s="7">
        <f>SUM(MB!F186,SK!F186,AB!F186)+EC!E186</f>
        <v>43607.915999999983</v>
      </c>
      <c r="G186" s="7">
        <f>SUM(MB!G186,SK!G186,AB!G186)</f>
        <v>0</v>
      </c>
      <c r="H186" s="7">
        <f>SUM(MB!H186,SK!H186,AB!H186)</f>
        <v>0</v>
      </c>
      <c r="I186" s="7">
        <f>SUM(MB!I186,SK!I186,AB!I186)</f>
        <v>0</v>
      </c>
      <c r="J186" s="7">
        <f>SUM(MB!J186,SK!J186,AB!J186)+EC!F186</f>
        <v>30464.775000000001</v>
      </c>
      <c r="K186" s="7">
        <f>SUM(MB!K186,SK!K186,AB!K186)+EC!G186</f>
        <v>17919.285</v>
      </c>
      <c r="L186" s="7">
        <f>SUM(MB!L186,SK!L186,AB!L186)</f>
        <v>66.268799999999999</v>
      </c>
      <c r="M186" s="7">
        <f>SUM(MB!M186,SK!M186,AB!M186)+EC!H186</f>
        <v>7168.1500000000005</v>
      </c>
      <c r="N186" s="7">
        <f>SUM(MB!N186,SK!N186,AB!N186)</f>
        <v>3996.1020000000008</v>
      </c>
      <c r="O186" s="7">
        <f>SUM(MB!O186,SK!O186,AB!O186)+EC!I186</f>
        <v>4421.6550000000007</v>
      </c>
      <c r="P186" s="7">
        <f>SUM(MB!P186,SK!P186,AB!P186)</f>
        <v>1912.0103999999999</v>
      </c>
      <c r="Q186" s="7">
        <f>SUM(MB!Q186,SK!Q186,AB!Q186)+EC!J186</f>
        <v>20227.855</v>
      </c>
      <c r="R186" s="7">
        <f>SUM(MB!R186,SK!R186,AB!R186)+EC!K186</f>
        <v>11706.6654</v>
      </c>
      <c r="S186" s="7">
        <f>SUM(MB!S186,SK!S186,AB!S186)+EC!L186</f>
        <v>1877.4249999999997</v>
      </c>
      <c r="T186" s="7">
        <f>SUM(MB!T186,SK!T186,AB!T186)</f>
        <v>4.1219999999999999</v>
      </c>
      <c r="U186" s="7">
        <f>SUM(MB!U186,SK!U186,AB!U186)+EC!M186</f>
        <v>39053</v>
      </c>
      <c r="V186" s="7">
        <f>SUM(MB!V186,SK!V186,AB!V186)+EC!N186</f>
        <v>2986.4549999999999</v>
      </c>
      <c r="W186" s="7">
        <f>SUM(MB!W186,SK!W186,AB!W186)</f>
        <v>706.5</v>
      </c>
      <c r="X186" s="7">
        <f>SUM(MB!X186,SK!X186,AB!X186)+EC!O186</f>
        <v>619623.44999999995</v>
      </c>
      <c r="Y186" s="7">
        <f>SUM(MB!Y186,SK!Y186,AB!Y186)</f>
        <v>171.05</v>
      </c>
      <c r="Z186" s="7">
        <f>SUM(MB!Z186,SK!Z186,AB!Z186)+EC!P186</f>
        <v>148516.41</v>
      </c>
      <c r="AA186" s="7">
        <f>SUM(MB!AA186,SK!AA186,AB!AA186)+EC!Q186</f>
        <v>8602.8761337868473</v>
      </c>
      <c r="AB186" s="7">
        <f t="shared" si="11"/>
        <v>1051727.0025337869</v>
      </c>
      <c r="AD186" s="7">
        <f>2205*AB186/area!J32/2.47</f>
        <v>29.072255393264609</v>
      </c>
    </row>
    <row r="187" spans="1:30" x14ac:dyDescent="0.2">
      <c r="A187">
        <f t="shared" si="10"/>
        <v>1994</v>
      </c>
      <c r="B187" s="7">
        <f>SUM(MB!B187,SK!B187,AB!B187)+EC!B187</f>
        <v>77201.084999999992</v>
      </c>
      <c r="C187" s="7">
        <f>SUM(MB!C187,SK!C187,AB!C187)+EC!C187</f>
        <v>2924.25</v>
      </c>
      <c r="D187" s="7">
        <f>SUM(MB!D187,SK!D187,AB!D187)+EC!D187</f>
        <v>365.03399999999999</v>
      </c>
      <c r="E187" s="7">
        <f>SUM(MB!E187,SK!E187,AB!E187)</f>
        <v>1047.1823999999999</v>
      </c>
      <c r="F187" s="7">
        <f>SUM(MB!F187,SK!F187,AB!F187)+EC!E187</f>
        <v>57042.611999999994</v>
      </c>
      <c r="G187" s="7">
        <f>SUM(MB!G187,SK!G187,AB!G187)</f>
        <v>0</v>
      </c>
      <c r="H187" s="7">
        <f>SUM(MB!H187,SK!H187,AB!H187)</f>
        <v>0</v>
      </c>
      <c r="I187" s="7">
        <f>SUM(MB!I187,SK!I187,AB!I187)</f>
        <v>0</v>
      </c>
      <c r="J187" s="7">
        <f>SUM(MB!J187,SK!J187,AB!J187)+EC!F187</f>
        <v>32414.174999999999</v>
      </c>
      <c r="K187" s="7">
        <f>SUM(MB!K187,SK!K187,AB!K187)+EC!G187</f>
        <v>16387.485000000001</v>
      </c>
      <c r="L187" s="7">
        <f>SUM(MB!L187,SK!L187,AB!L187)</f>
        <v>86.659199999999984</v>
      </c>
      <c r="M187" s="7">
        <f>SUM(MB!M187,SK!M187,AB!M187)+EC!H187</f>
        <v>10911.45</v>
      </c>
      <c r="N187" s="7">
        <f>SUM(MB!N187,SK!N187,AB!N187)</f>
        <v>5161.5840000000007</v>
      </c>
      <c r="O187" s="7">
        <f>SUM(MB!O187,SK!O187,AB!O187)+EC!I187</f>
        <v>3932.1450000000004</v>
      </c>
      <c r="P187" s="7">
        <f>SUM(MB!P187,SK!P187,AB!P187)</f>
        <v>2827.7208000000001</v>
      </c>
      <c r="Q187" s="7">
        <f>SUM(MB!Q187,SK!Q187,AB!Q187)+EC!J187</f>
        <v>20922.285000000003</v>
      </c>
      <c r="R187" s="7">
        <f>SUM(MB!R187,SK!R187,AB!R187)+EC!K187</f>
        <v>17248.923000000003</v>
      </c>
      <c r="S187" s="7">
        <f>SUM(MB!S187,SK!S187,AB!S187)+EC!L187</f>
        <v>2310.8249999999998</v>
      </c>
      <c r="T187" s="7">
        <f>SUM(MB!T187,SK!T187,AB!T187)</f>
        <v>9.0684000000000005</v>
      </c>
      <c r="U187" s="7">
        <f>SUM(MB!U187,SK!U187,AB!U187)+EC!M187</f>
        <v>45313</v>
      </c>
      <c r="V187" s="7">
        <f>SUM(MB!V187,SK!V187,AB!V187)+EC!N187</f>
        <v>4312.5349999999999</v>
      </c>
      <c r="W187" s="7">
        <f>SUM(MB!W187,SK!W187,AB!W187)</f>
        <v>1053</v>
      </c>
      <c r="X187" s="7">
        <f>SUM(MB!X187,SK!X187,AB!X187)+EC!O187</f>
        <v>655588.55000000005</v>
      </c>
      <c r="Y187" s="7">
        <f>SUM(MB!Y187,SK!Y187,AB!Y187)</f>
        <v>223.85</v>
      </c>
      <c r="Z187" s="7">
        <f>SUM(MB!Z187,SK!Z187,AB!Z187)+EC!P187</f>
        <v>124370.46</v>
      </c>
      <c r="AA187" s="7">
        <f>SUM(MB!AA187,SK!AA187,AB!AA187)+EC!Q187</f>
        <v>10392.309240362812</v>
      </c>
      <c r="AB187" s="7">
        <f t="shared" si="11"/>
        <v>1092046.1880403629</v>
      </c>
      <c r="AD187" s="7">
        <f>2205*AB187/area!J33/2.47</f>
        <v>29.18690159683171</v>
      </c>
    </row>
    <row r="188" spans="1:30" x14ac:dyDescent="0.2">
      <c r="A188">
        <f t="shared" si="10"/>
        <v>1995</v>
      </c>
      <c r="B188" s="7">
        <f>SUM(MB!B188,SK!B188,AB!B188)+EC!B188</f>
        <v>85831.354999999996</v>
      </c>
      <c r="C188" s="7">
        <f>SUM(MB!C188,SK!C188,AB!C188)+EC!C188</f>
        <v>3410.25</v>
      </c>
      <c r="D188" s="7">
        <f>SUM(MB!D188,SK!D188,AB!D188)+EC!D188</f>
        <v>452.68200000000002</v>
      </c>
      <c r="E188" s="7">
        <f>SUM(MB!E188,SK!E188,AB!E188)</f>
        <v>673.43759999999997</v>
      </c>
      <c r="F188" s="7">
        <f>SUM(MB!F188,SK!F188,AB!F188)+EC!E188</f>
        <v>50666.219999999987</v>
      </c>
      <c r="G188" s="7">
        <f>SUM(MB!G188,SK!G188,AB!G188)</f>
        <v>0</v>
      </c>
      <c r="H188" s="7">
        <f>SUM(MB!H188,SK!H188,AB!H188)</f>
        <v>0</v>
      </c>
      <c r="I188" s="7">
        <f>SUM(MB!I188,SK!I188,AB!I188)</f>
        <v>0</v>
      </c>
      <c r="J188" s="7">
        <f>SUM(MB!J188,SK!J188,AB!J188)+EC!F188</f>
        <v>32813.775000000001</v>
      </c>
      <c r="K188" s="7">
        <f>SUM(MB!K188,SK!K188,AB!K188)+EC!G188</f>
        <v>16630.205000000002</v>
      </c>
      <c r="L188" s="7">
        <f>SUM(MB!L188,SK!L188,AB!L188)</f>
        <v>73.915199999999984</v>
      </c>
      <c r="M188" s="7">
        <f>SUM(MB!M188,SK!M188,AB!M188)+EC!H188</f>
        <v>12420.649999999998</v>
      </c>
      <c r="N188" s="7">
        <f>SUM(MB!N188,SK!N188,AB!N188)</f>
        <v>4949.5739999999996</v>
      </c>
      <c r="O188" s="7">
        <f>SUM(MB!O188,SK!O188,AB!O188)+EC!I188</f>
        <v>4098.4650000000001</v>
      </c>
      <c r="P188" s="7">
        <f>SUM(MB!P188,SK!P188,AB!P188)</f>
        <v>2163.5207999999998</v>
      </c>
      <c r="Q188" s="7">
        <f>SUM(MB!Q188,SK!Q188,AB!Q188)+EC!J188</f>
        <v>16498.465</v>
      </c>
      <c r="R188" s="7">
        <f>SUM(MB!R188,SK!R188,AB!R188)+EC!K188</f>
        <v>17090.001</v>
      </c>
      <c r="S188" s="7">
        <f>SUM(MB!S188,SK!S188,AB!S188)+EC!L188</f>
        <v>1820.7750000000001</v>
      </c>
      <c r="T188" s="7">
        <f>SUM(MB!T188,SK!T188,AB!T188)</f>
        <v>16.488</v>
      </c>
      <c r="U188" s="7">
        <f>SUM(MB!U188,SK!U188,AB!U188)+EC!M188</f>
        <v>46309</v>
      </c>
      <c r="V188" s="7">
        <f>SUM(MB!V188,SK!V188,AB!V188)+EC!N188</f>
        <v>4104.0605555555558</v>
      </c>
      <c r="W188" s="7">
        <f>SUM(MB!W188,SK!W188,AB!W188)</f>
        <v>595.80000000000007</v>
      </c>
      <c r="X188" s="7">
        <f>SUM(MB!X188,SK!X188,AB!X188)+EC!O188</f>
        <v>557735.05000000005</v>
      </c>
      <c r="Y188" s="7">
        <f>SUM(MB!Y188,SK!Y188,AB!Y188)</f>
        <v>219.45</v>
      </c>
      <c r="Z188" s="7">
        <f>SUM(MB!Z188,SK!Z188,AB!Z188)+EC!P188</f>
        <v>135498.85</v>
      </c>
      <c r="AA188" s="7">
        <f>SUM(MB!AA188,SK!AA188,AB!AA188)+EC!Q188</f>
        <v>10115.687925170067</v>
      </c>
      <c r="AB188" s="7">
        <f t="shared" si="11"/>
        <v>1004187.6770807256</v>
      </c>
      <c r="AD188" s="7">
        <f>2205*AB188/area!J34/2.47</f>
        <v>26.9821961628266</v>
      </c>
    </row>
    <row r="189" spans="1:30" x14ac:dyDescent="0.2">
      <c r="A189">
        <f t="shared" si="10"/>
        <v>1996</v>
      </c>
      <c r="B189" s="7">
        <f>SUM(MB!B189,SK!B189,AB!B189)+EC!B189</f>
        <v>102610.83499999999</v>
      </c>
      <c r="C189" s="7">
        <f>SUM(MB!C189,SK!C189,AB!C189)+EC!C189</f>
        <v>2358.75</v>
      </c>
      <c r="D189" s="7">
        <f>SUM(MB!D189,SK!D189,AB!D189)+EC!D189</f>
        <v>462.642</v>
      </c>
      <c r="E189" s="7">
        <f>SUM(MB!E189,SK!E189,AB!E189)</f>
        <v>1239.7175999999999</v>
      </c>
      <c r="F189" s="7">
        <f>SUM(MB!F189,SK!F189,AB!F189)+EC!E189</f>
        <v>40134.203999999991</v>
      </c>
      <c r="G189" s="7">
        <f>SUM(MB!G189,SK!G189,AB!G189)</f>
        <v>0</v>
      </c>
      <c r="H189" s="7">
        <f>SUM(MB!H189,SK!H189,AB!H189)</f>
        <v>0</v>
      </c>
      <c r="I189" s="7">
        <f>SUM(MB!I189,SK!I189,AB!I189)</f>
        <v>0</v>
      </c>
      <c r="J189" s="7">
        <f>SUM(MB!J189,SK!J189,AB!J189)+EC!F189</f>
        <v>33988.724999999999</v>
      </c>
      <c r="K189" s="7">
        <f>SUM(MB!K189,SK!K189,AB!K189)+EC!G189</f>
        <v>17831.224999999999</v>
      </c>
      <c r="L189" s="7">
        <f>SUM(MB!L189,SK!L189,AB!L189)</f>
        <v>70.346879999999985</v>
      </c>
      <c r="M189" s="7">
        <f>SUM(MB!M189,SK!M189,AB!M189)+EC!H189</f>
        <v>9627.75</v>
      </c>
      <c r="N189" s="7">
        <f>SUM(MB!N189,SK!N189,AB!N189)</f>
        <v>4612.6499999999996</v>
      </c>
      <c r="O189" s="7">
        <f>SUM(MB!O189,SK!O189,AB!O189)+EC!I189</f>
        <v>3615.8850000000007</v>
      </c>
      <c r="P189" s="7">
        <f>SUM(MB!P189,SK!P189,AB!P189)</f>
        <v>2043.9648</v>
      </c>
      <c r="Q189" s="7">
        <f>SUM(MB!Q189,SK!Q189,AB!Q189)+EC!J189</f>
        <v>25401.564999999999</v>
      </c>
      <c r="R189" s="7">
        <f>SUM(MB!R189,SK!R189,AB!R189)+EC!K189</f>
        <v>14045.7618</v>
      </c>
      <c r="S189" s="7">
        <f>SUM(MB!S189,SK!S189,AB!S189)+EC!L189</f>
        <v>1825.7249999999999</v>
      </c>
      <c r="T189" s="7">
        <f>SUM(MB!T189,SK!T189,AB!T189)</f>
        <v>5.7708000000000004</v>
      </c>
      <c r="U189" s="7">
        <f>SUM(MB!U189,SK!U189,AB!U189)+EC!M189</f>
        <v>43787</v>
      </c>
      <c r="V189" s="7">
        <f>SUM(MB!V189,SK!V189,AB!V189)+EC!N189</f>
        <v>4160.8761111111107</v>
      </c>
      <c r="W189" s="7">
        <f>SUM(MB!W189,SK!W189,AB!W189)</f>
        <v>494.1</v>
      </c>
      <c r="X189" s="7">
        <f>SUM(MB!X189,SK!X189,AB!X189)+EC!O189</f>
        <v>567740.05000000005</v>
      </c>
      <c r="Y189" s="7">
        <f>SUM(MB!Y189,SK!Y189,AB!Y189)</f>
        <v>193.6</v>
      </c>
      <c r="Z189" s="7">
        <f>SUM(MB!Z189,SK!Z189,AB!Z189)+EC!P189</f>
        <v>162620.65999999997</v>
      </c>
      <c r="AA189" s="7">
        <f>SUM(MB!AA189,SK!AA189,AB!AA189)+EC!Q189</f>
        <v>11167.547335600908</v>
      </c>
      <c r="AB189" s="7">
        <f t="shared" si="11"/>
        <v>1050039.3513267122</v>
      </c>
      <c r="AD189" s="7">
        <f>2205*AB189/area!J35/2.47</f>
        <v>28.471043891211455</v>
      </c>
    </row>
    <row r="190" spans="1:30" x14ac:dyDescent="0.2">
      <c r="A190">
        <f t="shared" si="10"/>
        <v>1997</v>
      </c>
      <c r="B190" s="7">
        <f>SUM(MB!B190,SK!B190,AB!B190)+EC!B190</f>
        <v>88893.255000000005</v>
      </c>
      <c r="C190" s="7">
        <f>SUM(MB!C190,SK!C190,AB!C190)+EC!C190</f>
        <v>2883.75</v>
      </c>
      <c r="D190" s="7">
        <f>SUM(MB!D190,SK!D190,AB!D190)+EC!D190</f>
        <v>395.91</v>
      </c>
      <c r="E190" s="7">
        <f>SUM(MB!E190,SK!E190,AB!E190)</f>
        <v>500.94</v>
      </c>
      <c r="F190" s="7">
        <f>SUM(MB!F190,SK!F190,AB!F190)+EC!E190</f>
        <v>50645.62799999999</v>
      </c>
      <c r="G190" s="7">
        <f>SUM(MB!G190,SK!G190,AB!G190)</f>
        <v>0</v>
      </c>
      <c r="H190" s="7">
        <f>SUM(MB!H190,SK!H190,AB!H190)</f>
        <v>152.25</v>
      </c>
      <c r="I190" s="7">
        <f>SUM(MB!I190,SK!I190,AB!I190)</f>
        <v>0</v>
      </c>
      <c r="J190" s="7">
        <f>SUM(MB!J190,SK!J190,AB!J190)+EC!F190</f>
        <v>32368.725000000002</v>
      </c>
      <c r="K190" s="7">
        <f>SUM(MB!K190,SK!K190,AB!K190)+EC!G190</f>
        <v>18433.215</v>
      </c>
      <c r="L190" s="7">
        <f>SUM(MB!L190,SK!L190,AB!L190)</f>
        <v>54.799199999999992</v>
      </c>
      <c r="M190" s="7">
        <f>SUM(MB!M190,SK!M190,AB!M190)+EC!H190</f>
        <v>10116.15</v>
      </c>
      <c r="N190" s="7">
        <f>SUM(MB!N190,SK!N190,AB!N190)</f>
        <v>4341.0480000000016</v>
      </c>
      <c r="O190" s="7">
        <f>SUM(MB!O190,SK!O190,AB!O190)+EC!I190</f>
        <v>3883.6350000000002</v>
      </c>
      <c r="P190" s="7">
        <f>SUM(MB!P190,SK!P190,AB!P190)</f>
        <v>2155.5504000000001</v>
      </c>
      <c r="Q190" s="7">
        <f>SUM(MB!Q190,SK!Q190,AB!Q190)+EC!J190</f>
        <v>20282.725000000002</v>
      </c>
      <c r="R190" s="7">
        <f>SUM(MB!R190,SK!R190,AB!R190)+EC!K190</f>
        <v>20983.001400000001</v>
      </c>
      <c r="S190" s="7">
        <f>SUM(MB!S190,SK!S190,AB!S190)+EC!L190</f>
        <v>1877.9749999999999</v>
      </c>
      <c r="T190" s="7">
        <f>SUM(MB!T190,SK!T190,AB!T190)</f>
        <v>0</v>
      </c>
      <c r="U190" s="7">
        <f>SUM(MB!U190,SK!U190,AB!U190)+EC!M190</f>
        <v>55125</v>
      </c>
      <c r="V190" s="7">
        <f>SUM(MB!V190,SK!V190,AB!V190)+EC!N190</f>
        <v>2713.6416666666664</v>
      </c>
      <c r="W190" s="7">
        <f>SUM(MB!W190,SK!W190,AB!W190)</f>
        <v>585.89999999999986</v>
      </c>
      <c r="X190" s="7">
        <f>SUM(MB!X190,SK!X190,AB!X190)+EC!O190</f>
        <v>420804.55</v>
      </c>
      <c r="Y190" s="7">
        <f>SUM(MB!Y190,SK!Y190,AB!Y190)</f>
        <v>170.5</v>
      </c>
      <c r="Z190" s="7">
        <f>SUM(MB!Z190,SK!Z190,AB!Z190)+EC!P190</f>
        <v>132512.66</v>
      </c>
      <c r="AA190" s="7">
        <f>SUM(MB!AA190,SK!AA190,AB!AA190)+EC!Q190</f>
        <v>11398.52239229025</v>
      </c>
      <c r="AB190" s="7">
        <f t="shared" si="11"/>
        <v>881279.33105895703</v>
      </c>
      <c r="AD190" s="7">
        <f>2205*AB190/area!J36/2.47</f>
        <v>23.325146626314847</v>
      </c>
    </row>
    <row r="191" spans="1:30" x14ac:dyDescent="0.2">
      <c r="A191">
        <f t="shared" si="10"/>
        <v>1998</v>
      </c>
      <c r="B191" s="7">
        <f>SUM(MB!B191,SK!B191,AB!B191)+EC!B191</f>
        <v>83299.425000000003</v>
      </c>
      <c r="C191" s="7">
        <f>SUM(MB!C191,SK!C191,AB!C191)+EC!C191</f>
        <v>3140.25</v>
      </c>
      <c r="D191" s="7">
        <f>SUM(MB!D191,SK!D191,AB!D191)+EC!D191</f>
        <v>388.93800000000005</v>
      </c>
      <c r="E191" s="7">
        <f>SUM(MB!E191,SK!E191,AB!E191)</f>
        <v>1024.9667999999999</v>
      </c>
      <c r="F191" s="7">
        <f>SUM(MB!F191,SK!F191,AB!F191)+EC!E191</f>
        <v>60242.291999999987</v>
      </c>
      <c r="G191" s="7">
        <f>SUM(MB!G191,SK!G191,AB!G191)</f>
        <v>0</v>
      </c>
      <c r="H191" s="7">
        <f>SUM(MB!H191,SK!H191,AB!H191)</f>
        <v>534.45000000000005</v>
      </c>
      <c r="I191" s="7">
        <f>SUM(MB!I191,SK!I191,AB!I191)</f>
        <v>0</v>
      </c>
      <c r="J191" s="7">
        <f>SUM(MB!J191,SK!J191,AB!J191)+EC!F191</f>
        <v>40327.424999999996</v>
      </c>
      <c r="K191" s="7">
        <f>SUM(MB!K191,SK!K191,AB!K191)+EC!G191</f>
        <v>21491.264999999999</v>
      </c>
      <c r="L191" s="7">
        <f>SUM(MB!L191,SK!L191,AB!L191)</f>
        <v>174.59279999999995</v>
      </c>
      <c r="M191" s="7">
        <f>SUM(MB!M191,SK!M191,AB!M191)+EC!H191</f>
        <v>12156.65</v>
      </c>
      <c r="N191" s="7">
        <f>SUM(MB!N191,SK!N191,AB!N191)</f>
        <v>5498.5079999999998</v>
      </c>
      <c r="O191" s="7">
        <f>SUM(MB!O191,SK!O191,AB!O191)+EC!I191</f>
        <v>3374.5950000000003</v>
      </c>
      <c r="P191" s="7">
        <f>SUM(MB!P191,SK!P191,AB!P191)</f>
        <v>2113.0416</v>
      </c>
      <c r="Q191" s="7">
        <f>SUM(MB!Q191,SK!Q191,AB!Q191)+EC!J191</f>
        <v>22861.024999999998</v>
      </c>
      <c r="R191" s="7">
        <f>SUM(MB!R191,SK!R191,AB!R191)+EC!K191</f>
        <v>27687.155400000003</v>
      </c>
      <c r="S191" s="7">
        <f>SUM(MB!S191,SK!S191,AB!S191)+EC!L191</f>
        <v>2355.9249999999997</v>
      </c>
      <c r="T191" s="7">
        <f>SUM(MB!T191,SK!T191,AB!T191)</f>
        <v>11.541599999999999</v>
      </c>
      <c r="U191" s="7">
        <f>SUM(MB!U191,SK!U191,AB!U191)+EC!M191</f>
        <v>55095</v>
      </c>
      <c r="V191" s="7">
        <f>SUM(MB!V191,SK!V191,AB!V191)+EC!N191</f>
        <v>3649.9472222222221</v>
      </c>
      <c r="W191" s="7">
        <f>SUM(MB!W191,SK!W191,AB!W191)</f>
        <v>1006.2</v>
      </c>
      <c r="X191" s="7">
        <f>SUM(MB!X191,SK!X191,AB!X191)+EC!O191</f>
        <v>454690.44999999995</v>
      </c>
      <c r="Y191" s="7">
        <f>SUM(MB!Y191,SK!Y191,AB!Y191)</f>
        <v>469.15</v>
      </c>
      <c r="Z191" s="7">
        <f>SUM(MB!Z191,SK!Z191,AB!Z191)+EC!P191</f>
        <v>130901.29000000001</v>
      </c>
      <c r="AA191" s="7">
        <f>SUM(MB!AA191,SK!AA191,AB!AA191)+EC!Q191</f>
        <v>12172.263888888887</v>
      </c>
      <c r="AB191" s="7">
        <f t="shared" si="11"/>
        <v>944666.34731111117</v>
      </c>
      <c r="AD191" s="7">
        <f>2205*AB191/area!J37/2.47</f>
        <v>25.088609522027923</v>
      </c>
    </row>
    <row r="192" spans="1:30" x14ac:dyDescent="0.2">
      <c r="A192">
        <f t="shared" si="10"/>
        <v>1999</v>
      </c>
      <c r="B192" s="7">
        <f>SUM(MB!B192,SK!B192,AB!B192)+EC!B192</f>
        <v>86952.265000000014</v>
      </c>
      <c r="C192" s="7">
        <f>SUM(MB!C192,SK!C192,AB!C192)+EC!C192</f>
        <v>4631.25</v>
      </c>
      <c r="D192" s="7">
        <f>SUM(MB!D192,SK!D192,AB!D192)+EC!D192</f>
        <v>366.03</v>
      </c>
      <c r="E192" s="7">
        <f>SUM(MB!E192,SK!E192,AB!E192)</f>
        <v>723.096</v>
      </c>
      <c r="F192" s="7">
        <f>SUM(MB!F192,SK!F192,AB!F192)+EC!E192</f>
        <v>69380.387999999992</v>
      </c>
      <c r="G192" s="7">
        <f>SUM(MB!G192,SK!G192,AB!G192)</f>
        <v>0</v>
      </c>
      <c r="H192" s="7">
        <f>SUM(MB!H192,SK!H192,AB!H192)</f>
        <v>1965.6</v>
      </c>
      <c r="I192" s="7">
        <f>SUM(MB!I192,SK!I192,AB!I192)</f>
        <v>0</v>
      </c>
      <c r="J192" s="7">
        <f>SUM(MB!J192,SK!J192,AB!J192)+EC!F192</f>
        <v>41292.224999999999</v>
      </c>
      <c r="K192" s="7">
        <f>SUM(MB!K192,SK!K192,AB!K192)+EC!G192</f>
        <v>22588.685000000001</v>
      </c>
      <c r="L192" s="7">
        <f>SUM(MB!L192,SK!L192,AB!L192)</f>
        <v>82.835999999999984</v>
      </c>
      <c r="M192" s="7">
        <f>SUM(MB!M192,SK!M192,AB!M192)+EC!H192</f>
        <v>11513.15</v>
      </c>
      <c r="N192" s="7">
        <f>SUM(MB!N192,SK!N192,AB!N192)</f>
        <v>8294.7480000000014</v>
      </c>
      <c r="O192" s="7">
        <f>SUM(MB!O192,SK!O192,AB!O192)+EC!I192</f>
        <v>2924.1450000000004</v>
      </c>
      <c r="P192" s="7">
        <f>SUM(MB!P192,SK!P192,AB!P192)</f>
        <v>2713.4784</v>
      </c>
      <c r="Q192" s="7">
        <f>SUM(MB!Q192,SK!Q192,AB!Q192)+EC!J192</f>
        <v>21017.865000000002</v>
      </c>
      <c r="R192" s="7">
        <f>SUM(MB!R192,SK!R192,AB!R192)+EC!K192</f>
        <v>26727.737400000005</v>
      </c>
      <c r="S192" s="7">
        <f>SUM(MB!S192,SK!S192,AB!S192)+EC!L192</f>
        <v>2243.1750000000002</v>
      </c>
      <c r="T192" s="7">
        <f>SUM(MB!T192,SK!T192,AB!T192)</f>
        <v>31.327199999999998</v>
      </c>
      <c r="U192" s="7">
        <f>SUM(MB!U192,SK!U192,AB!U192)+EC!M192</f>
        <v>55995</v>
      </c>
      <c r="V192" s="7">
        <f>SUM(MB!V192,SK!V192,AB!V192)+EC!N192</f>
        <v>3176.1827777777776</v>
      </c>
      <c r="W192" s="7">
        <f>SUM(MB!W192,SK!W192,AB!W192)</f>
        <v>1097.1000000000001</v>
      </c>
      <c r="X192" s="7">
        <f>SUM(MB!X192,SK!X192,AB!X192)+EC!O192</f>
        <v>523964.14999999997</v>
      </c>
      <c r="Y192" s="7">
        <f>SUM(MB!Y192,SK!Y192,AB!Y192)</f>
        <v>694.09999999999991</v>
      </c>
      <c r="Z192" s="7">
        <f>SUM(MB!Z192,SK!Z192,AB!Z192)+EC!P192</f>
        <v>146479.82</v>
      </c>
      <c r="AA192" s="7">
        <f>SUM(MB!AA192,SK!AA192,AB!AA192)+EC!Q192</f>
        <v>12241.107426303855</v>
      </c>
      <c r="AB192" s="7">
        <f t="shared" si="11"/>
        <v>1047095.4612040815</v>
      </c>
      <c r="AD192" s="7">
        <f>2205*AB192/area!J38/2.47</f>
        <v>28.175456839684873</v>
      </c>
    </row>
    <row r="193" spans="1:30" x14ac:dyDescent="0.2">
      <c r="A193">
        <f t="shared" si="10"/>
        <v>2000</v>
      </c>
      <c r="B193" s="7">
        <f>SUM(MB!B193,SK!B193,AB!B193)+EC!B193</f>
        <v>86870.524999999994</v>
      </c>
      <c r="C193" s="7">
        <f>SUM(MB!C193,SK!C193,AB!C193)+EC!C193</f>
        <v>4284.75</v>
      </c>
      <c r="D193" s="7">
        <f>SUM(MB!D193,SK!D193,AB!D193)+EC!D193</f>
        <v>376.98599999999999</v>
      </c>
      <c r="E193" s="7">
        <f>SUM(MB!E193,SK!E193,AB!E193)</f>
        <v>744.00479999999993</v>
      </c>
      <c r="F193" s="7">
        <f>SUM(MB!F193,SK!F193,AB!F193)+EC!E193</f>
        <v>56820.851999999984</v>
      </c>
      <c r="G193" s="7">
        <f>SUM(MB!G193,SK!G193,AB!G193)</f>
        <v>0</v>
      </c>
      <c r="H193" s="7">
        <f>SUM(MB!H193,SK!H193,AB!H193)</f>
        <v>4068.75</v>
      </c>
      <c r="I193" s="7">
        <f>SUM(MB!I193,SK!I193,AB!I193)</f>
        <v>0</v>
      </c>
      <c r="J193" s="7">
        <f>SUM(MB!J193,SK!J193,AB!J193)+EC!F193</f>
        <v>31349.924999999999</v>
      </c>
      <c r="K193" s="7">
        <f>SUM(MB!K193,SK!K193,AB!K193)+EC!G193</f>
        <v>20081.565000000002</v>
      </c>
      <c r="L193" s="7">
        <f>SUM(MB!L193,SK!L193,AB!L193)</f>
        <v>196.25759999999997</v>
      </c>
      <c r="M193" s="7">
        <f>SUM(MB!M193,SK!M193,AB!M193)+EC!H193</f>
        <v>7894.15</v>
      </c>
      <c r="N193" s="7">
        <f>SUM(MB!N193,SK!N193,AB!N193)</f>
        <v>10475.585999999999</v>
      </c>
      <c r="O193" s="7">
        <f>SUM(MB!O193,SK!O193,AB!O193)+EC!I193</f>
        <v>2755.9350000000004</v>
      </c>
      <c r="P193" s="7">
        <f>SUM(MB!P193,SK!P193,AB!P193)</f>
        <v>1790.6831999999999</v>
      </c>
      <c r="Q193" s="7">
        <f>SUM(MB!Q193,SK!Q193,AB!Q193)+EC!J193</f>
        <v>19676.205000000002</v>
      </c>
      <c r="R193" s="7">
        <f>SUM(MB!R193,SK!R193,AB!R193)+EC!K193</f>
        <v>33875.695799999994</v>
      </c>
      <c r="S193" s="7">
        <f>SUM(MB!S193,SK!S193,AB!S193)+EC!L193</f>
        <v>1565.0249999999999</v>
      </c>
      <c r="T193" s="7">
        <f>SUM(MB!T193,SK!T193,AB!T193)</f>
        <v>55.234799999999993</v>
      </c>
      <c r="U193" s="7">
        <f>SUM(MB!U193,SK!U193,AB!U193)+EC!M193</f>
        <v>54451</v>
      </c>
      <c r="V193" s="7">
        <f>SUM(MB!V193,SK!V193,AB!V193)+EC!N193</f>
        <v>3491.2583333333332</v>
      </c>
      <c r="W193" s="7">
        <f>SUM(MB!W193,SK!W193,AB!W193)</f>
        <v>1073.7</v>
      </c>
      <c r="X193" s="7">
        <f>SUM(MB!X193,SK!X193,AB!X193)+EC!O193</f>
        <v>497274.95</v>
      </c>
      <c r="Y193" s="7">
        <f>SUM(MB!Y193,SK!Y193,AB!Y193)</f>
        <v>493.35</v>
      </c>
      <c r="Z193" s="7">
        <f>SUM(MB!Z193,SK!Z193,AB!Z193)+EC!P193</f>
        <v>144122.57</v>
      </c>
      <c r="AA193" s="7">
        <f>SUM(MB!AA193,SK!AA193,AB!AA193)+EC!Q193</f>
        <v>13605.755952380952</v>
      </c>
      <c r="AB193" s="7">
        <f t="shared" si="11"/>
        <v>997394.71448571433</v>
      </c>
      <c r="AD193" s="7">
        <f>2205*AB193/area!J39/2.47</f>
        <v>26.05087017977965</v>
      </c>
    </row>
    <row r="194" spans="1:30" x14ac:dyDescent="0.2">
      <c r="A194">
        <f t="shared" si="10"/>
        <v>2001</v>
      </c>
      <c r="B194" s="7">
        <f>SUM(MB!B194,SK!B194,AB!B194)+EC!B194</f>
        <v>71055.845000000001</v>
      </c>
      <c r="C194" s="7">
        <f>SUM(MB!C194,SK!C194,AB!C194)+EC!C194</f>
        <v>4701.75</v>
      </c>
      <c r="D194" s="7">
        <f>SUM(MB!D194,SK!D194,AB!D194)+EC!D194</f>
        <v>403.87799999999999</v>
      </c>
      <c r="E194" s="7">
        <f>SUM(MB!E194,SK!E194,AB!E194)</f>
        <v>496.14840000000004</v>
      </c>
      <c r="F194" s="7">
        <f>SUM(MB!F194,SK!F194,AB!F194)+EC!E194</f>
        <v>39658.212</v>
      </c>
      <c r="G194" s="7">
        <f>SUM(MB!G194,SK!G194,AB!G194)</f>
        <v>32.423999999999999</v>
      </c>
      <c r="H194" s="7">
        <f>SUM(MB!H194,SK!H194,AB!H194)</f>
        <v>4777.5</v>
      </c>
      <c r="I194" s="7">
        <f>SUM(MB!I194,SK!I194,AB!I194)</f>
        <v>0</v>
      </c>
      <c r="J194" s="7">
        <f>SUM(MB!J194,SK!J194,AB!J194)+EC!F194</f>
        <v>37786.724999999999</v>
      </c>
      <c r="K194" s="7">
        <f>SUM(MB!K194,SK!K194,AB!K194)+EC!G194</f>
        <v>20228.825000000001</v>
      </c>
      <c r="L194" s="7">
        <f>SUM(MB!L194,SK!L194,AB!L194)</f>
        <v>129.9888</v>
      </c>
      <c r="M194" s="7">
        <f>SUM(MB!M194,SK!M194,AB!M194)+EC!H194</f>
        <v>8131.7500000000009</v>
      </c>
      <c r="N194" s="7">
        <f>SUM(MB!N194,SK!N194,AB!N194)</f>
        <v>6489.7980000000007</v>
      </c>
      <c r="O194" s="7">
        <f>SUM(MB!O194,SK!O194,AB!O194)+EC!I194</f>
        <v>2842.2450000000003</v>
      </c>
      <c r="P194" s="7">
        <f>SUM(MB!P194,SK!P194,AB!P194)</f>
        <v>948.47760000000005</v>
      </c>
      <c r="Q194" s="7">
        <f>SUM(MB!Q194,SK!Q194,AB!Q194)+EC!J194</f>
        <v>15569.215</v>
      </c>
      <c r="R194" s="7">
        <f>SUM(MB!R194,SK!R194,AB!R194)+EC!K194</f>
        <v>24303.882600000004</v>
      </c>
      <c r="S194" s="7">
        <f>SUM(MB!S194,SK!S194,AB!S194)+EC!L194</f>
        <v>1362.625</v>
      </c>
      <c r="T194" s="7">
        <f>SUM(MB!T194,SK!T194,AB!T194)</f>
        <v>23.907599999999999</v>
      </c>
      <c r="U194" s="7">
        <f>SUM(MB!U194,SK!U194,AB!U194)+EC!M194</f>
        <v>33101</v>
      </c>
      <c r="V194" s="7">
        <f>SUM(MB!V194,SK!V194,AB!V194)+EC!N194</f>
        <v>2497.2738888888889</v>
      </c>
      <c r="W194" s="7">
        <f>SUM(MB!W194,SK!W194,AB!W194)</f>
        <v>934.2</v>
      </c>
      <c r="X194" s="7">
        <f>SUM(MB!X194,SK!X194,AB!X194)+EC!O194</f>
        <v>409598.94999999995</v>
      </c>
      <c r="Y194" s="7">
        <f>SUM(MB!Y194,SK!Y194,AB!Y194)</f>
        <v>171.60000000000002</v>
      </c>
      <c r="Z194" s="7">
        <f>SUM(MB!Z194,SK!Z194,AB!Z194)+EC!P194</f>
        <v>111899.12999999999</v>
      </c>
      <c r="AA194" s="7">
        <f>SUM(MB!AA194,SK!AA194,AB!AA194)+EC!Q194</f>
        <v>14352.808106575963</v>
      </c>
      <c r="AB194" s="7">
        <f t="shared" si="11"/>
        <v>811498.15899546479</v>
      </c>
      <c r="AD194" s="7">
        <f>2205*AB194/area!J40/2.47</f>
        <v>22.235999749153379</v>
      </c>
    </row>
    <row r="195" spans="1:30" x14ac:dyDescent="0.2">
      <c r="A195">
        <f t="shared" si="10"/>
        <v>2002</v>
      </c>
      <c r="B195" s="7">
        <f>SUM(MB!B195,SK!B195,AB!B195)+EC!B195</f>
        <v>48000.474999999999</v>
      </c>
      <c r="C195" s="7">
        <f>SUM(MB!C195,SK!C195,AB!C195)+EC!C195</f>
        <v>6465.75</v>
      </c>
      <c r="D195" s="7">
        <f>SUM(MB!D195,SK!D195,AB!D195)+EC!D195</f>
        <v>363.04200000000003</v>
      </c>
      <c r="E195" s="7">
        <f>SUM(MB!E195,SK!E195,AB!E195)</f>
        <v>773.18999999999994</v>
      </c>
      <c r="F195" s="7">
        <f>SUM(MB!F195,SK!F195,AB!F195)+EC!E195</f>
        <v>35851.067999999992</v>
      </c>
      <c r="G195" s="7">
        <f>SUM(MB!G195,SK!G195,AB!G195)</f>
        <v>38.908799999999999</v>
      </c>
      <c r="H195" s="7">
        <f>SUM(MB!H195,SK!H195,AB!H195)</f>
        <v>1517.25</v>
      </c>
      <c r="I195" s="7">
        <f>SUM(MB!I195,SK!I195,AB!I195)</f>
        <v>79.060799999999986</v>
      </c>
      <c r="J195" s="7">
        <f>SUM(MB!J195,SK!J195,AB!J195)+EC!F195</f>
        <v>40497.974999999999</v>
      </c>
      <c r="K195" s="7">
        <f>SUM(MB!K195,SK!K195,AB!K195)+EC!G195</f>
        <v>21380.634999999998</v>
      </c>
      <c r="L195" s="7">
        <f>SUM(MB!L195,SK!L195,AB!L195)</f>
        <v>115.97039999999997</v>
      </c>
      <c r="M195" s="7">
        <f>SUM(MB!M195,SK!M195,AB!M195)+EC!H195</f>
        <v>7740.1500000000005</v>
      </c>
      <c r="N195" s="7">
        <f>SUM(MB!N195,SK!N195,AB!N195)</f>
        <v>3758.8800000000006</v>
      </c>
      <c r="O195" s="7">
        <f>SUM(MB!O195,SK!O195,AB!O195)+EC!I195</f>
        <v>2231.1450000000004</v>
      </c>
      <c r="P195" s="7">
        <f>SUM(MB!P195,SK!P195,AB!P195)</f>
        <v>1366.4807999999998</v>
      </c>
      <c r="Q195" s="7">
        <f>SUM(MB!Q195,SK!Q195,AB!Q195)+EC!J195</f>
        <v>16722.074999999997</v>
      </c>
      <c r="R195" s="7">
        <f>SUM(MB!R195,SK!R195,AB!R195)+EC!K195</f>
        <v>15357.1626</v>
      </c>
      <c r="S195" s="7">
        <f>SUM(MB!S195,SK!S195,AB!S195)+EC!L195</f>
        <v>863.22500000000002</v>
      </c>
      <c r="T195" s="7">
        <f>SUM(MB!T195,SK!T195,AB!T195)</f>
        <v>9.0684000000000005</v>
      </c>
      <c r="U195" s="7">
        <f>SUM(MB!U195,SK!U195,AB!U195)+EC!M195</f>
        <v>47065</v>
      </c>
      <c r="V195" s="7">
        <f>SUM(MB!V195,SK!V195,AB!V195)+EC!N195</f>
        <v>1788.5594444444446</v>
      </c>
      <c r="W195" s="7">
        <f>SUM(MB!W195,SK!W195,AB!W195)</f>
        <v>1416.6000000000001</v>
      </c>
      <c r="X195" s="7">
        <f>SUM(MB!X195,SK!X195,AB!X195)+EC!O195</f>
        <v>363842.75</v>
      </c>
      <c r="Y195" s="7">
        <f>SUM(MB!Y195,SK!Y195,AB!Y195)</f>
        <v>143</v>
      </c>
      <c r="Z195" s="7">
        <f>SUM(MB!Z195,SK!Z195,AB!Z195)+EC!P195</f>
        <v>86224.41</v>
      </c>
      <c r="AA195" s="7">
        <f>SUM(MB!AA195,SK!AA195,AB!AA195)+EC!Q195</f>
        <v>13778.114229024945</v>
      </c>
      <c r="AB195" s="7">
        <f t="shared" si="11"/>
        <v>717389.94547346944</v>
      </c>
      <c r="AD195" s="7">
        <f>2205*AB195/area!J41/2.47</f>
        <v>22.135665189063413</v>
      </c>
    </row>
    <row r="196" spans="1:30" x14ac:dyDescent="0.2">
      <c r="A196">
        <f t="shared" si="10"/>
        <v>2003</v>
      </c>
      <c r="B196" s="7">
        <f>SUM(MB!B196,SK!B196,AB!B196)+EC!B196</f>
        <v>79595.665000000008</v>
      </c>
      <c r="C196" s="7">
        <f>SUM(MB!C196,SK!C196,AB!C196)+EC!C196</f>
        <v>5528.25</v>
      </c>
      <c r="D196" s="7">
        <f>SUM(MB!D196,SK!D196,AB!D196)+EC!D196</f>
        <v>340.13400000000001</v>
      </c>
      <c r="E196" s="7">
        <f>SUM(MB!E196,SK!E196,AB!E196)</f>
        <v>1021.9176</v>
      </c>
      <c r="F196" s="7">
        <f>SUM(MB!F196,SK!F196,AB!F196)+EC!E196</f>
        <v>53514.251999999993</v>
      </c>
      <c r="G196" s="7">
        <f>SUM(MB!G196,SK!G196,AB!G196)</f>
        <v>51.878399999999999</v>
      </c>
      <c r="H196" s="7">
        <f>SUM(MB!H196,SK!H196,AB!H196)</f>
        <v>709.80000000000007</v>
      </c>
      <c r="I196" s="7">
        <f>SUM(MB!I196,SK!I196,AB!I196)</f>
        <v>72.979199999999992</v>
      </c>
      <c r="J196" s="7">
        <f>SUM(MB!J196,SK!J196,AB!J196)+EC!F196</f>
        <v>43155.225000000006</v>
      </c>
      <c r="K196" s="7">
        <f>SUM(MB!K196,SK!K196,AB!K196)+EC!G196</f>
        <v>24921.535</v>
      </c>
      <c r="L196" s="7">
        <f>SUM(MB!L196,SK!L196,AB!L196)</f>
        <v>107.04959999999998</v>
      </c>
      <c r="M196" s="7">
        <f>SUM(MB!M196,SK!M196,AB!M196)+EC!H196</f>
        <v>8565.15</v>
      </c>
      <c r="N196" s="7">
        <f>SUM(MB!N196,SK!N196,AB!N196)</f>
        <v>5553.5159999999996</v>
      </c>
      <c r="O196" s="7">
        <f>SUM(MB!O196,SK!O196,AB!O196)+EC!I196</f>
        <v>2420.1450000000004</v>
      </c>
      <c r="P196" s="7">
        <f>SUM(MB!P196,SK!P196,AB!P196)</f>
        <v>2002.3415999999997</v>
      </c>
      <c r="Q196" s="7">
        <f>SUM(MB!Q196,SK!Q196,AB!Q196)+EC!J196</f>
        <v>19365.275000000001</v>
      </c>
      <c r="R196" s="7">
        <f>SUM(MB!R196,SK!R196,AB!R196)+EC!K196</f>
        <v>22904.191800000004</v>
      </c>
      <c r="S196" s="7">
        <f>SUM(MB!S196,SK!S196,AB!S196)+EC!L196</f>
        <v>1932.425</v>
      </c>
      <c r="T196" s="7">
        <f>SUM(MB!T196,SK!T196,AB!T196)</f>
        <v>0</v>
      </c>
      <c r="U196" s="7">
        <f>SUM(MB!U196,SK!U196,AB!U196)+EC!M196</f>
        <v>45843</v>
      </c>
      <c r="V196" s="7">
        <f>SUM(MB!V196,SK!V196,AB!V196)+EC!N196</f>
        <v>3060.4549999999999</v>
      </c>
      <c r="W196" s="7">
        <f>SUM(MB!W196,SK!W196,AB!W196)</f>
        <v>1280.7</v>
      </c>
      <c r="X196" s="7">
        <f>SUM(MB!X196,SK!X196,AB!X196)+EC!O196</f>
        <v>477455.85</v>
      </c>
      <c r="Y196" s="7">
        <f>SUM(MB!Y196,SK!Y196,AB!Y196)</f>
        <v>354.20000000000005</v>
      </c>
      <c r="Z196" s="7">
        <f>SUM(MB!Z196,SK!Z196,AB!Z196)+EC!P196</f>
        <v>124607.83</v>
      </c>
      <c r="AA196" s="7">
        <f>SUM(MB!AA196,SK!AA196,AB!AA196)+EC!Q196</f>
        <v>17523.35232426304</v>
      </c>
      <c r="AB196" s="7">
        <f t="shared" si="11"/>
        <v>941887.11752426298</v>
      </c>
      <c r="AD196" s="7">
        <f>2205*AB196/area!J42/2.47</f>
        <v>24.73160229444975</v>
      </c>
    </row>
    <row r="197" spans="1:30" x14ac:dyDescent="0.2">
      <c r="A197">
        <f t="shared" si="10"/>
        <v>2004</v>
      </c>
      <c r="B197" s="7">
        <f>SUM(MB!B197,SK!B197,AB!B197)+EC!B197</f>
        <v>82538.305000000008</v>
      </c>
      <c r="C197" s="7">
        <f>SUM(MB!C197,SK!C197,AB!C197)+EC!C197</f>
        <v>3635.25</v>
      </c>
      <c r="D197" s="7">
        <f>SUM(MB!D197,SK!D197,AB!D197)+EC!D197</f>
        <v>256.47000000000003</v>
      </c>
      <c r="E197" s="7">
        <f>SUM(MB!E197,SK!E197,AB!E197)</f>
        <v>1308.9779999999998</v>
      </c>
      <c r="F197" s="7">
        <f>SUM(MB!F197,SK!F197,AB!F197)+EC!E197</f>
        <v>60620.075999999986</v>
      </c>
      <c r="G197" s="7">
        <f>SUM(MB!G197,SK!G197,AB!G197)</f>
        <v>40.53</v>
      </c>
      <c r="H197" s="7">
        <f>SUM(MB!H197,SK!H197,AB!H197)</f>
        <v>537.6</v>
      </c>
      <c r="I197" s="7">
        <f>SUM(MB!I197,SK!I197,AB!I197)</f>
        <v>120.1116</v>
      </c>
      <c r="J197" s="7">
        <f>SUM(MB!J197,SK!J197,AB!J197)+EC!F197</f>
        <v>39755.474999999999</v>
      </c>
      <c r="K197" s="7">
        <f>SUM(MB!K197,SK!K197,AB!K197)+EC!G197</f>
        <v>26546.575000000001</v>
      </c>
      <c r="L197" s="7">
        <f>SUM(MB!L197,SK!L197,AB!L197)</f>
        <v>194.98319999999995</v>
      </c>
      <c r="M197" s="7">
        <f>SUM(MB!M197,SK!M197,AB!M197)+EC!H197</f>
        <v>5952.65</v>
      </c>
      <c r="N197" s="7">
        <f>SUM(MB!N197,SK!N197,AB!N197)</f>
        <v>10495.067999999999</v>
      </c>
      <c r="O197" s="7">
        <f>SUM(MB!O197,SK!O197,AB!O197)+EC!I197</f>
        <v>2182.0050000000001</v>
      </c>
      <c r="P197" s="7">
        <f>SUM(MB!P197,SK!P197,AB!P197)</f>
        <v>2539.0152000000003</v>
      </c>
      <c r="Q197" s="7">
        <f>SUM(MB!Q197,SK!Q197,AB!Q197)+EC!J197</f>
        <v>20109.264999999999</v>
      </c>
      <c r="R197" s="7">
        <f>SUM(MB!R197,SK!R197,AB!R197)+EC!K197</f>
        <v>36705.684600000001</v>
      </c>
      <c r="S197" s="7">
        <f>SUM(MB!S197,SK!S197,AB!S197)+EC!L197</f>
        <v>2319.625</v>
      </c>
      <c r="T197" s="7">
        <f>SUM(MB!T197,SK!T197,AB!T197)</f>
        <v>0</v>
      </c>
      <c r="U197" s="7">
        <f>SUM(MB!U197,SK!U197,AB!U197)+EC!M197</f>
        <v>61233</v>
      </c>
      <c r="V197" s="7">
        <f>SUM(MB!V197,SK!V197,AB!V197)+EC!N197</f>
        <v>3325.2105555555554</v>
      </c>
      <c r="W197" s="7">
        <f>SUM(MB!W197,SK!W197,AB!W197)</f>
        <v>469.8</v>
      </c>
      <c r="X197" s="7">
        <f>SUM(MB!X197,SK!X197,AB!X197)+EC!O197</f>
        <v>577673.75</v>
      </c>
      <c r="Y197" s="7">
        <f>SUM(MB!Y197,SK!Y197,AB!Y197)</f>
        <v>440</v>
      </c>
      <c r="Z197" s="7">
        <f>SUM(MB!Z197,SK!Z197,AB!Z197)+EC!P197</f>
        <v>134570.6</v>
      </c>
      <c r="AA197" s="7">
        <f>SUM(MB!AA197,SK!AA197,AB!AA197)+EC!Q197</f>
        <v>16655.574546485263</v>
      </c>
      <c r="AB197" s="7">
        <f t="shared" si="11"/>
        <v>1090225.6017020408</v>
      </c>
      <c r="AD197" s="7">
        <f>2205*AB197/area!J43/2.47</f>
        <v>29.878208254696091</v>
      </c>
    </row>
    <row r="198" spans="1:30" x14ac:dyDescent="0.2">
      <c r="A198">
        <f t="shared" si="10"/>
        <v>2005</v>
      </c>
      <c r="B198" s="7">
        <f>SUM(MB!B198,SK!B198,AB!B198)+EC!B198</f>
        <v>76778.985000000001</v>
      </c>
      <c r="C198" s="7">
        <f>SUM(MB!C198,SK!C198,AB!C198)+EC!C198</f>
        <v>4977.75</v>
      </c>
      <c r="D198" s="7">
        <f>SUM(MB!D198,SK!D198,AB!D198)+EC!D198</f>
        <v>287.34600000000006</v>
      </c>
      <c r="E198" s="7">
        <f>SUM(MB!E198,SK!E198,AB!E198)</f>
        <v>989.68319999999994</v>
      </c>
      <c r="F198" s="7">
        <f>SUM(MB!F198,SK!F198,AB!F198)+EC!E198</f>
        <v>74796.875999999989</v>
      </c>
      <c r="G198" s="7">
        <f>SUM(MB!G198,SK!G198,AB!G198)</f>
        <v>0</v>
      </c>
      <c r="H198" s="7">
        <f>SUM(MB!H198,SK!H198,AB!H198)</f>
        <v>1090.95</v>
      </c>
      <c r="I198" s="7">
        <f>SUM(MB!I198,SK!I198,AB!I198)</f>
        <v>135.31559999999999</v>
      </c>
      <c r="J198" s="7">
        <f>SUM(MB!J198,SK!J198,AB!J198)+EC!F198</f>
        <v>42014.024999999994</v>
      </c>
      <c r="K198" s="7">
        <f>SUM(MB!K198,SK!K198,AB!K198)+EC!G198</f>
        <v>26435.575000000001</v>
      </c>
      <c r="L198" s="7">
        <f>SUM(MB!L198,SK!L198,AB!L198)</f>
        <v>124.89119999999998</v>
      </c>
      <c r="M198" s="7">
        <f>SUM(MB!M198,SK!M198,AB!M198)+EC!H198</f>
        <v>11163.349999999999</v>
      </c>
      <c r="N198" s="7">
        <f>SUM(MB!N198,SK!N198,AB!N198)</f>
        <v>13342.878000000001</v>
      </c>
      <c r="O198" s="7">
        <f>SUM(MB!O198,SK!O198,AB!O198)+EC!I198</f>
        <v>2010.6450000000002</v>
      </c>
      <c r="P198" s="7">
        <f>SUM(MB!P198,SK!P198,AB!P198)</f>
        <v>1627.7327999999998</v>
      </c>
      <c r="Q198" s="7">
        <f>SUM(MB!Q198,SK!Q198,AB!Q198)+EC!J198</f>
        <v>18942.244999999999</v>
      </c>
      <c r="R198" s="7">
        <f>SUM(MB!R198,SK!R198,AB!R198)+EC!K198</f>
        <v>35457.852599999998</v>
      </c>
      <c r="S198" s="7">
        <f>SUM(MB!S198,SK!S198,AB!S198)+EC!L198</f>
        <v>1950.575</v>
      </c>
      <c r="T198" s="7">
        <f>SUM(MB!T198,SK!T198,AB!T198)</f>
        <v>0</v>
      </c>
      <c r="U198" s="7">
        <f>SUM(MB!U198,SK!U198,AB!U198)+EC!M198</f>
        <v>63411</v>
      </c>
      <c r="V198" s="7">
        <f>SUM(MB!V198,SK!V198,AB!V198)+EC!N198</f>
        <v>2851.4461111111113</v>
      </c>
      <c r="W198" s="7">
        <f>SUM(MB!W198,SK!W198,AB!W198)</f>
        <v>759.59999999999991</v>
      </c>
      <c r="X198" s="7">
        <f>SUM(MB!X198,SK!X198,AB!X198)+EC!O198</f>
        <v>620235.25</v>
      </c>
      <c r="Y198" s="7">
        <f>SUM(MB!Y198,SK!Y198,AB!Y198)</f>
        <v>237.60000000000002</v>
      </c>
      <c r="Z198" s="7">
        <f>SUM(MB!Z198,SK!Z198,AB!Z198)+EC!P198</f>
        <v>139769.44</v>
      </c>
      <c r="AA198" s="7">
        <f>SUM(MB!AA198,SK!AA198,AB!AA198)+EC!Q198</f>
        <v>13482.037131519275</v>
      </c>
      <c r="AB198" s="7">
        <f t="shared" si="11"/>
        <v>1152873.0486426305</v>
      </c>
      <c r="AD198" s="7">
        <f>2205*AB198/area!J44/2.47</f>
        <v>31.432060932532632</v>
      </c>
    </row>
    <row r="199" spans="1:30" x14ac:dyDescent="0.2">
      <c r="A199">
        <f t="shared" si="10"/>
        <v>2006</v>
      </c>
      <c r="B199" s="7">
        <f>SUM(MB!B199,SK!B199,AB!B199)+EC!B199</f>
        <v>63334.095000000001</v>
      </c>
      <c r="C199" s="7">
        <f>SUM(MB!C199,SK!C199,AB!C199)+EC!C199</f>
        <v>5949.75</v>
      </c>
      <c r="D199" s="7">
        <f>SUM(MB!D199,SK!D199,AB!D199)+EC!D199</f>
        <v>315.23400000000004</v>
      </c>
      <c r="E199" s="7">
        <f>SUM(MB!E199,SK!E199,AB!E199)</f>
        <v>579.78359999999998</v>
      </c>
      <c r="F199" s="7">
        <f>SUM(MB!F199,SK!F199,AB!F199)+EC!E199</f>
        <v>71259.011999999988</v>
      </c>
      <c r="G199" s="7">
        <f>SUM(MB!G199,SK!G199,AB!G199)</f>
        <v>0</v>
      </c>
      <c r="H199" s="7">
        <f>SUM(MB!H199,SK!H199,AB!H199)</f>
        <v>1713.6</v>
      </c>
      <c r="I199" s="7">
        <f>SUM(MB!I199,SK!I199,AB!I199)</f>
        <v>0</v>
      </c>
      <c r="J199" s="7">
        <f>SUM(MB!J199,SK!J199,AB!J199)+EC!F199</f>
        <v>40416.974999999999</v>
      </c>
      <c r="K199" s="7">
        <f>SUM(MB!K199,SK!K199,AB!K199)+EC!G199</f>
        <v>33098.535000000003</v>
      </c>
      <c r="L199" s="7">
        <f>SUM(MB!L199,SK!L199,AB!L199)</f>
        <v>182.23919999999998</v>
      </c>
      <c r="M199" s="7">
        <f>SUM(MB!M199,SK!M199,AB!M199)+EC!H199</f>
        <v>11143.55</v>
      </c>
      <c r="N199" s="7">
        <f>SUM(MB!N199,SK!N199,AB!N199)</f>
        <v>7939.4880000000012</v>
      </c>
      <c r="O199" s="7">
        <f>SUM(MB!O199,SK!O199,AB!O199)+EC!I199</f>
        <v>2249.415</v>
      </c>
      <c r="P199" s="7">
        <f>SUM(MB!P199,SK!P199,AB!P199)</f>
        <v>958.2192</v>
      </c>
      <c r="Q199" s="7">
        <f>SUM(MB!Q199,SK!Q199,AB!Q199)+EC!J199</f>
        <v>22471.035000000003</v>
      </c>
      <c r="R199" s="7">
        <f>SUM(MB!R199,SK!R199,AB!R199)+EC!K199</f>
        <v>29922.658200000005</v>
      </c>
      <c r="S199" s="7">
        <f>SUM(MB!S199,SK!S199,AB!S199)+EC!L199</f>
        <v>2239.3250000000003</v>
      </c>
      <c r="T199" s="7">
        <f>SUM(MB!T199,SK!T199,AB!T199)</f>
        <v>0</v>
      </c>
      <c r="U199" s="7">
        <f>SUM(MB!U199,SK!U199,AB!U199)+EC!M199</f>
        <v>69573</v>
      </c>
      <c r="V199" s="7">
        <f>SUM(MB!V199,SK!V199,AB!V199)+EC!N199</f>
        <v>3854.7216666666664</v>
      </c>
      <c r="W199" s="7">
        <f>SUM(MB!W199,SK!W199,AB!W199)</f>
        <v>1415.7</v>
      </c>
      <c r="X199" s="7">
        <f>SUM(MB!X199,SK!X199,AB!X199)+EC!O199</f>
        <v>635488.85</v>
      </c>
      <c r="Y199" s="7">
        <f>SUM(MB!Y199,SK!Y199,AB!Y199)</f>
        <v>147.94999999999999</v>
      </c>
      <c r="Z199" s="7">
        <f>SUM(MB!Z199,SK!Z199,AB!Z199)+EC!P199</f>
        <v>136678.25999999998</v>
      </c>
      <c r="AA199" s="7">
        <f>SUM(MB!AA199,SK!AA199,AB!AA199)+EC!Q199</f>
        <v>15537.365929705215</v>
      </c>
      <c r="AB199" s="7">
        <f t="shared" si="11"/>
        <v>1156468.761796372</v>
      </c>
      <c r="AD199" s="7">
        <f>2205*AB199/area!J45/2.47</f>
        <v>31.50305685356782</v>
      </c>
    </row>
    <row r="200" spans="1:30" x14ac:dyDescent="0.2">
      <c r="A200">
        <f t="shared" si="10"/>
        <v>2007</v>
      </c>
      <c r="B200" s="7">
        <f>SUM(MB!B200,SK!B200,AB!B200)+EC!B200</f>
        <v>71778.774999999994</v>
      </c>
      <c r="C200" s="7">
        <f>SUM(MB!C200,SK!C200,AB!C200)+EC!C200</f>
        <v>4514.25</v>
      </c>
      <c r="D200" s="7">
        <f>SUM(MB!D200,SK!D200,AB!D200)+EC!D200</f>
        <v>287.34600000000006</v>
      </c>
      <c r="E200" s="7">
        <f>SUM(MB!E200,SK!E200,AB!E200)</f>
        <v>707.85</v>
      </c>
      <c r="F200" s="7">
        <f>SUM(MB!F200,SK!F200,AB!F200)+EC!E200</f>
        <v>75934.98</v>
      </c>
      <c r="G200" s="7">
        <f>SUM(MB!G200,SK!G200,AB!G200)</f>
        <v>0</v>
      </c>
      <c r="H200" s="7">
        <f>SUM(MB!H200,SK!H200,AB!H200)</f>
        <v>2360.4</v>
      </c>
      <c r="I200" s="7">
        <f>SUM(MB!I200,SK!I200,AB!I200)</f>
        <v>0</v>
      </c>
      <c r="J200" s="7">
        <f>SUM(MB!J200,SK!J200,AB!J200)+EC!F200</f>
        <v>52316.775000000001</v>
      </c>
      <c r="K200" s="7">
        <f>SUM(MB!K200,SK!K200,AB!K200)+EC!G200</f>
        <v>29903.215</v>
      </c>
      <c r="L200" s="7">
        <f>SUM(MB!L200,SK!L200,AB!L200)</f>
        <v>98.128799999999984</v>
      </c>
      <c r="M200" s="7">
        <f>SUM(MB!M200,SK!M200,AB!M200)+EC!H200</f>
        <v>7235.2500000000009</v>
      </c>
      <c r="N200" s="7">
        <f>SUM(MB!N200,SK!N200,AB!N200)</f>
        <v>8410.4940000000006</v>
      </c>
      <c r="O200" s="7">
        <f>SUM(MB!O200,SK!O200,AB!O200)+EC!I200</f>
        <v>1751.7150000000004</v>
      </c>
      <c r="P200" s="7">
        <f>SUM(MB!P200,SK!P200,AB!P200)</f>
        <v>1105.2287999999999</v>
      </c>
      <c r="Q200" s="7">
        <f>SUM(MB!Q200,SK!Q200,AB!Q200)+EC!J200</f>
        <v>26797.505000000001</v>
      </c>
      <c r="R200" s="7">
        <f>SUM(MB!R200,SK!R200,AB!R200)+EC!K200</f>
        <v>34833.936599999994</v>
      </c>
      <c r="S200" s="7">
        <f>SUM(MB!S200,SK!S200,AB!S200)+EC!L200</f>
        <v>1519.375</v>
      </c>
      <c r="T200" s="7">
        <f>SUM(MB!T200,SK!T200,AB!T200)</f>
        <v>0</v>
      </c>
      <c r="U200" s="7">
        <f>SUM(MB!U200,SK!U200,AB!U200)+EC!M200</f>
        <v>53987</v>
      </c>
      <c r="V200" s="7">
        <f>SUM(MB!V200,SK!V200,AB!V200)+EC!N200</f>
        <v>3481.5972222222222</v>
      </c>
      <c r="W200" s="7">
        <f>SUM(MB!W200,SK!W200,AB!W200)</f>
        <v>1114.2</v>
      </c>
      <c r="X200" s="7">
        <f>SUM(MB!X200,SK!X200,AB!X200)+EC!O200</f>
        <v>621695.75</v>
      </c>
      <c r="Y200" s="7">
        <f>SUM(MB!Y200,SK!Y200,AB!Y200)</f>
        <v>312.39999999999998</v>
      </c>
      <c r="Z200" s="7">
        <f>SUM(MB!Z200,SK!Z200,AB!Z200)+EC!P200</f>
        <v>108976.33000000002</v>
      </c>
      <c r="AA200" s="7">
        <f>SUM(MB!AA200,SK!AA200,AB!AA200)+EC!Q200</f>
        <v>15740.653911564626</v>
      </c>
      <c r="AB200" s="7">
        <f t="shared" si="11"/>
        <v>1124863.155333787</v>
      </c>
      <c r="AD200" s="7">
        <f>2205*AB200/area!J46/2.47</f>
        <v>29.558127639487399</v>
      </c>
    </row>
    <row r="201" spans="1:30" x14ac:dyDescent="0.2">
      <c r="A201">
        <f t="shared" si="10"/>
        <v>2008</v>
      </c>
      <c r="B201" s="7">
        <f>SUM(MB!B201,SK!B201,AB!B201)+EC!B201</f>
        <v>77965.555000000008</v>
      </c>
      <c r="C201" s="7">
        <f>SUM(MB!C201,SK!C201,AB!C201)+EC!C201</f>
        <v>4346.25</v>
      </c>
      <c r="D201" s="7">
        <f>SUM(MB!D201,SK!D201,AB!D201)+EC!D201</f>
        <v>241.53000000000003</v>
      </c>
      <c r="E201" s="7">
        <f>SUM(MB!E201,SK!E201,AB!E201)</f>
        <v>849.42</v>
      </c>
      <c r="F201" s="7">
        <f>SUM(MB!F201,SK!F201,AB!F201)+EC!E201</f>
        <v>100087.81199999998</v>
      </c>
      <c r="G201" s="7">
        <f>SUM(MB!G201,SK!G201,AB!G201)</f>
        <v>0</v>
      </c>
      <c r="H201" s="7">
        <f>SUM(MB!H201,SK!H201,AB!H201)</f>
        <v>703.5</v>
      </c>
      <c r="I201" s="7">
        <f>SUM(MB!I201,SK!I201,AB!I201)</f>
        <v>0</v>
      </c>
      <c r="J201" s="7">
        <f>SUM(MB!J201,SK!J201,AB!J201)+EC!F201</f>
        <v>47666.924999999996</v>
      </c>
      <c r="K201" s="7">
        <f>SUM(MB!K201,SK!K201,AB!K201)+EC!G201</f>
        <v>31661.825000000001</v>
      </c>
      <c r="L201" s="7">
        <f>SUM(MB!L201,SK!L201,AB!L201)</f>
        <v>0</v>
      </c>
      <c r="M201" s="7">
        <f>SUM(MB!M201,SK!M201,AB!M201)+EC!H201</f>
        <v>9738.85</v>
      </c>
      <c r="N201" s="7">
        <f>SUM(MB!N201,SK!N201,AB!N201)</f>
        <v>11955.072</v>
      </c>
      <c r="O201" s="7">
        <f>SUM(MB!O201,SK!O201,AB!O201)+EC!I201</f>
        <v>1550.1150000000002</v>
      </c>
      <c r="P201" s="7">
        <f>SUM(MB!P201,SK!P201,AB!P201)</f>
        <v>1426.7015999999999</v>
      </c>
      <c r="Q201" s="7">
        <f>SUM(MB!Q201,SK!Q201,AB!Q201)+EC!J201</f>
        <v>24910.685000000001</v>
      </c>
      <c r="R201" s="7">
        <f>SUM(MB!R201,SK!R201,AB!R201)+EC!K201</f>
        <v>42246.764999999999</v>
      </c>
      <c r="S201" s="7">
        <f>SUM(MB!S201,SK!S201,AB!S201)+EC!L201</f>
        <v>1767.9749999999999</v>
      </c>
      <c r="T201" s="7">
        <f>SUM(MB!T201,SK!T201,AB!T201)</f>
        <v>0</v>
      </c>
      <c r="U201" s="7">
        <f>SUM(MB!U201,SK!U201,AB!U201)+EC!M201</f>
        <v>66861</v>
      </c>
      <c r="V201" s="7">
        <f>SUM(MB!V201,SK!V201,AB!V201)+EC!N201</f>
        <v>1967.3927777777778</v>
      </c>
      <c r="W201" s="7">
        <f>SUM(MB!W201,SK!W201,AB!W201)</f>
        <v>950.4</v>
      </c>
      <c r="X201" s="7">
        <f>SUM(MB!X201,SK!X201,AB!X201)+EC!O201</f>
        <v>610345.25</v>
      </c>
      <c r="Y201" s="7">
        <f>SUM(MB!Y201,SK!Y201,AB!Y201)</f>
        <v>208.45</v>
      </c>
      <c r="Z201" s="7">
        <f>SUM(MB!Z201,SK!Z201,AB!Z201)+EC!P201</f>
        <v>154726.06</v>
      </c>
      <c r="AA201" s="7">
        <f>SUM(MB!AA201,SK!AA201,AB!AA201)+EC!Q201</f>
        <v>15463.783163265305</v>
      </c>
      <c r="AB201" s="7">
        <f t="shared" si="11"/>
        <v>1207641.3165410431</v>
      </c>
      <c r="AD201" s="7">
        <f>2205*AB201/area!J47/2.47</f>
        <v>31.316659033021644</v>
      </c>
    </row>
    <row r="202" spans="1:30" x14ac:dyDescent="0.2">
      <c r="A202">
        <f t="shared" si="10"/>
        <v>2009</v>
      </c>
      <c r="B202" s="7">
        <f>SUM(MB!B202,SK!B202,AB!B202)+EC!B202</f>
        <v>63082.845000000001</v>
      </c>
      <c r="C202" s="7">
        <f>SUM(MB!C202,SK!C202,AB!C202)+EC!C202</f>
        <v>3738.75</v>
      </c>
      <c r="D202" s="7">
        <f>SUM(MB!D202,SK!D202,AB!D202)+EC!D202</f>
        <v>241.53000000000003</v>
      </c>
      <c r="E202" s="7">
        <f>SUM(MB!E202,SK!E202,AB!E202)</f>
        <v>859.87439999999992</v>
      </c>
      <c r="F202" s="7">
        <f>SUM(MB!F202,SK!F202,AB!F202)+EC!E202</f>
        <v>101949.80399999997</v>
      </c>
      <c r="G202" s="7">
        <f>SUM(MB!G202,SK!G202,AB!G202)</f>
        <v>0</v>
      </c>
      <c r="H202" s="7">
        <f>SUM(MB!H202,SK!H202,AB!H202)</f>
        <v>792.75</v>
      </c>
      <c r="I202" s="7">
        <f>SUM(MB!I202,SK!I202,AB!I202)</f>
        <v>0</v>
      </c>
      <c r="J202" s="7">
        <f>SUM(MB!J202,SK!J202,AB!J202)+EC!F202</f>
        <v>43897.275000000001</v>
      </c>
      <c r="K202" s="7">
        <f>SUM(MB!K202,SK!K202,AB!K202)+EC!G202</f>
        <v>37783.474999999999</v>
      </c>
      <c r="L202" s="7">
        <f>SUM(MB!L202,SK!L202,AB!L202)</f>
        <v>0</v>
      </c>
      <c r="M202" s="7">
        <f>SUM(MB!M202,SK!M202,AB!M202)+EC!H202</f>
        <v>10330.65</v>
      </c>
      <c r="N202" s="7">
        <f>SUM(MB!N202,SK!N202,AB!N202)</f>
        <v>17536.092000000001</v>
      </c>
      <c r="O202" s="7">
        <f>SUM(MB!O202,SK!O202,AB!O202)+EC!I202</f>
        <v>1582.8750000000002</v>
      </c>
      <c r="P202" s="7">
        <f>SUM(MB!P202,SK!P202,AB!P202)</f>
        <v>1844.7048</v>
      </c>
      <c r="Q202" s="7">
        <f>SUM(MB!Q202,SK!Q202,AB!Q202)+EC!J202</f>
        <v>16925.035</v>
      </c>
      <c r="R202" s="7">
        <f>SUM(MB!R202,SK!R202,AB!R202)+EC!K202</f>
        <v>40067.767800000001</v>
      </c>
      <c r="S202" s="7">
        <f>SUM(MB!S202,SK!S202,AB!S202)+EC!L202</f>
        <v>1676.125</v>
      </c>
      <c r="T202" s="7">
        <f>SUM(MB!T202,SK!T202,AB!T202)</f>
        <v>0</v>
      </c>
      <c r="U202" s="7">
        <f>SUM(MB!U202,SK!U202,AB!U202)+EC!M202</f>
        <v>71393</v>
      </c>
      <c r="V202" s="7">
        <f>SUM(MB!V202,SK!V202,AB!V202)+EC!N202</f>
        <v>3155.2983333333332</v>
      </c>
      <c r="W202" s="7">
        <f>SUM(MB!W202,SK!W202,AB!W202)</f>
        <v>917.1</v>
      </c>
      <c r="X202" s="7">
        <f>SUM(MB!X202,SK!X202,AB!X202)+EC!O202</f>
        <v>481586.64999999997</v>
      </c>
      <c r="Y202" s="7">
        <f>SUM(MB!Y202,SK!Y202,AB!Y202)</f>
        <v>165</v>
      </c>
      <c r="Z202" s="7">
        <f>SUM(MB!Z202,SK!Z202,AB!Z202)+EC!P202</f>
        <v>146135.04999999999</v>
      </c>
      <c r="AA202" s="7">
        <f>SUM(MB!AA202,SK!AA202,AB!AA202)+EC!Q202</f>
        <v>14811.765022675738</v>
      </c>
      <c r="AB202" s="7">
        <f t="shared" si="11"/>
        <v>1060473.416356009</v>
      </c>
      <c r="AD202" s="7">
        <f>2205*AB202/area!J48/2.47</f>
        <v>28.616953805622668</v>
      </c>
    </row>
    <row r="203" spans="1:30" x14ac:dyDescent="0.2">
      <c r="A203">
        <v>2010</v>
      </c>
      <c r="B203" s="7">
        <f>SUM(MB!B203,SK!B203,AB!B203)+EC!B203</f>
        <v>50358.205000000002</v>
      </c>
      <c r="C203" s="7">
        <f>SUM(MB!C203,SK!C203,AB!C203)+EC!C203</f>
        <v>4166.25</v>
      </c>
      <c r="D203" s="7">
        <f>SUM(MB!D203,SK!D203,AB!D203)+EC!D203</f>
        <v>241.53000000000003</v>
      </c>
      <c r="E203" s="7">
        <f>SUM(MB!E203,SK!E203,AB!E203)</f>
        <v>668.64599999999996</v>
      </c>
      <c r="F203" s="7">
        <f>SUM(MB!F203,SK!F203,AB!F203)+EC!E203</f>
        <v>101163.34799999998</v>
      </c>
      <c r="G203" s="7">
        <f>SUM(MB!G203,SK!G203,AB!G203)</f>
        <v>0</v>
      </c>
      <c r="H203" s="7">
        <f>SUM(MB!H203,SK!H203,AB!H203)</f>
        <v>1347.15</v>
      </c>
      <c r="I203" s="7">
        <f>SUM(MB!I203,SK!I203,AB!I203)</f>
        <v>0</v>
      </c>
      <c r="J203" s="7">
        <f>SUM(MB!J203,SK!J203,AB!J203)+EC!F203</f>
        <v>53963.774999999994</v>
      </c>
      <c r="K203" s="7">
        <f>SUM(MB!K203,SK!K203,AB!K203)+EC!G203</f>
        <v>30524.075000000001</v>
      </c>
      <c r="L203" s="7">
        <f>SUM(MB!L203,SK!L203,AB!L203)</f>
        <v>0</v>
      </c>
      <c r="M203" s="7">
        <f>SUM(MB!M203,SK!M203,AB!M203)+EC!H203</f>
        <v>4870.25</v>
      </c>
      <c r="N203" s="7">
        <f>SUM(MB!N203,SK!N203,AB!N203)</f>
        <v>22975.008000000002</v>
      </c>
      <c r="O203" s="7">
        <f>SUM(MB!O203,SK!O203,AB!O203)+EC!I203</f>
        <v>1638.3150000000003</v>
      </c>
      <c r="P203" s="7">
        <f>SUM(MB!P203,SK!P203,AB!P203)</f>
        <v>1611.7920000000001</v>
      </c>
      <c r="Q203" s="7">
        <f>SUM(MB!Q203,SK!Q203,AB!Q203)+EC!J203</f>
        <v>14151.445</v>
      </c>
      <c r="R203" s="7">
        <f>SUM(MB!R203,SK!R203,AB!R203)+EC!K203</f>
        <v>35815.721399999995</v>
      </c>
      <c r="S203" s="7">
        <f>SUM(MB!S203,SK!S203,AB!S203)+EC!L203</f>
        <v>1439.075</v>
      </c>
      <c r="T203" s="7">
        <f>SUM(MB!T203,SK!T203,AB!T203)</f>
        <v>0</v>
      </c>
      <c r="U203" s="7">
        <f>SUM(MB!U203,SK!U203,AB!U203)+EC!M203</f>
        <v>88249</v>
      </c>
      <c r="V203" s="7">
        <f>SUM(MB!V203,SK!V203,AB!V203)+EC!N203</f>
        <v>2631.2138888888885</v>
      </c>
      <c r="W203" s="7">
        <f>SUM(MB!W203,SK!W203,AB!W203)</f>
        <v>608.4</v>
      </c>
      <c r="X203" s="7">
        <f>SUM(MB!X203,SK!X203,AB!X203)+EC!O203</f>
        <v>620088.05000000005</v>
      </c>
      <c r="Y203" s="7">
        <f>SUM(MB!Y203,SK!Y203,AB!Y203)</f>
        <v>363</v>
      </c>
      <c r="Z203" s="7">
        <f>SUM(MB!Z203,SK!Z203,AB!Z203)+EC!P203</f>
        <v>126256.55</v>
      </c>
      <c r="AA203" s="7">
        <f>SUM(MB!AA203,SK!AA203,AB!AA203)+EC!Q203</f>
        <v>13755.166383219954</v>
      </c>
      <c r="AB203" s="7">
        <f t="shared" si="11"/>
        <v>1176885.9656721088</v>
      </c>
      <c r="AD203" s="7">
        <f>2205*AB203/area!J49/2.47</f>
        <v>33.388001394288764</v>
      </c>
    </row>
    <row r="204" spans="1:30" x14ac:dyDescent="0.2">
      <c r="A204">
        <v>2011</v>
      </c>
      <c r="B204" s="7">
        <f>SUM(MB!B204,SK!B204,AB!B204)+EC!B204</f>
        <v>51919.304999999993</v>
      </c>
      <c r="C204" s="7">
        <f>SUM(MB!C204,SK!C204,AB!C204)+EC!C204</f>
        <v>2801.25</v>
      </c>
      <c r="D204" s="7">
        <f>SUM(MB!D204,SK!D204,AB!D204)+EC!D204</f>
        <v>241.53000000000003</v>
      </c>
      <c r="E204" s="7">
        <f>SUM(MB!E204,SK!E204,AB!E204)</f>
        <v>560.1816</v>
      </c>
      <c r="F204" s="7">
        <f>SUM(MB!F204,SK!F204,AB!F204)+EC!E204</f>
        <v>115444.692</v>
      </c>
      <c r="G204" s="7">
        <f>SUM(MB!G204,SK!G204,AB!G204)</f>
        <v>0</v>
      </c>
      <c r="H204" s="7">
        <f>SUM(MB!H204,SK!H204,AB!H204)</f>
        <v>898.80000000000007</v>
      </c>
      <c r="I204" s="7">
        <f>SUM(MB!I204,SK!I204,AB!I204)</f>
        <v>0</v>
      </c>
      <c r="J204" s="7">
        <f>SUM(MB!J204,SK!J204,AB!J204)+EC!F204</f>
        <v>50943.824999999997</v>
      </c>
      <c r="K204" s="7">
        <f>SUM(MB!K204,SK!K204,AB!K204)+EC!G204</f>
        <v>30282.095000000001</v>
      </c>
      <c r="L204" s="7">
        <f>SUM(MB!L204,SK!L204,AB!L204)</f>
        <v>0</v>
      </c>
      <c r="M204" s="7">
        <f>SUM(MB!M204,SK!M204,AB!M204)+EC!H204</f>
        <v>4654.6499999999996</v>
      </c>
      <c r="N204" s="7">
        <f>SUM(MB!N204,SK!N204,AB!N204)</f>
        <v>18032.309999999998</v>
      </c>
      <c r="O204" s="7">
        <f>SUM(MB!O204,SK!O204,AB!O204)+EC!I204</f>
        <v>1611.8550000000002</v>
      </c>
      <c r="P204" s="7">
        <f>SUM(MB!P204,SK!P204,AB!P204)</f>
        <v>1151.28</v>
      </c>
      <c r="Q204" s="7">
        <f>SUM(MB!Q204,SK!Q204,AB!Q204)+EC!J204</f>
        <v>18080.254999999997</v>
      </c>
      <c r="R204" s="7">
        <f>SUM(MB!R204,SK!R204,AB!R204)+EC!K204</f>
        <v>29739.015000000003</v>
      </c>
      <c r="S204" s="7">
        <f>SUM(MB!S204,SK!S204,AB!S204)+EC!L204</f>
        <v>1461.0749999999998</v>
      </c>
      <c r="T204" s="7">
        <f>SUM(MB!T204,SK!T204,AB!T204)</f>
        <v>0</v>
      </c>
      <c r="U204" s="7">
        <f>SUM(MB!U204,SK!U204,AB!U204)+EC!M204</f>
        <v>88553</v>
      </c>
      <c r="V204" s="7">
        <f>SUM(MB!V204,SK!V204,AB!V204)+EC!N204</f>
        <v>3382.8894444444441</v>
      </c>
      <c r="W204" s="7">
        <f>SUM(MB!W204,SK!W204,AB!W204)</f>
        <v>178.2</v>
      </c>
      <c r="X204" s="7">
        <f>SUM(MB!X204,SK!X204,AB!X204)+EC!O204</f>
        <v>577462.14999999991</v>
      </c>
      <c r="Y204" s="7">
        <f>SUM(MB!Y204,SK!Y204,AB!Y204)</f>
        <v>174.9</v>
      </c>
      <c r="Z204" s="7">
        <f>SUM(MB!Z204,SK!Z204,AB!Z204)+EC!P204</f>
        <v>136499.77000000002</v>
      </c>
      <c r="AA204" s="7">
        <f>SUM(MB!AA204,SK!AA204,AB!AA204)+EC!Q204</f>
        <v>13485.778628117914</v>
      </c>
      <c r="AB204" s="7">
        <f t="shared" si="11"/>
        <v>1147558.8066725624</v>
      </c>
      <c r="AD204" s="7">
        <f>2205*AB204/area!J50/2.47</f>
        <v>32.56089465808838</v>
      </c>
    </row>
    <row r="205" spans="1:30" x14ac:dyDescent="0.2">
      <c r="A205">
        <v>2012</v>
      </c>
      <c r="B205" s="7">
        <f>SUM(MB!B205,SK!B205,AB!B205)+EC!B205</f>
        <v>52640.224999999999</v>
      </c>
      <c r="C205" s="7">
        <f>SUM(MB!C205,SK!C205,AB!C205)+EC!C205</f>
        <v>4479.75</v>
      </c>
      <c r="D205" s="7">
        <f>SUM(MB!D205,SK!D205,AB!D205)+EC!D205</f>
        <v>241.53000000000003</v>
      </c>
      <c r="E205" s="7">
        <f>SUM(MB!E205,SK!E205,AB!E205)</f>
        <v>652.09319999999991</v>
      </c>
      <c r="F205" s="7">
        <f>SUM(MB!F205,SK!F205,AB!F205)+EC!E205</f>
        <v>109313.02799999998</v>
      </c>
      <c r="G205" s="7">
        <f>SUM(MB!G205,SK!G205,AB!G205)</f>
        <v>0</v>
      </c>
      <c r="H205" s="7">
        <f>SUM(MB!H205,SK!H205,AB!H205)</f>
        <v>1694.6999999999998</v>
      </c>
      <c r="I205" s="7">
        <f>SUM(MB!I205,SK!I205,AB!I205)</f>
        <v>0</v>
      </c>
      <c r="J205" s="7">
        <f>SUM(MB!J205,SK!J205,AB!J205)+EC!F205</f>
        <v>58403.474999999999</v>
      </c>
      <c r="K205" s="7">
        <f>SUM(MB!K205,SK!K205,AB!K205)+EC!G205</f>
        <v>34575.205000000002</v>
      </c>
      <c r="L205" s="7">
        <f>SUM(MB!L205,SK!L205,AB!L205)</f>
        <v>0</v>
      </c>
      <c r="M205" s="7">
        <f>SUM(MB!M205,SK!M205,AB!M205)+EC!H205</f>
        <v>5644.65</v>
      </c>
      <c r="N205" s="7">
        <f>SUM(MB!N205,SK!N205,AB!N205)</f>
        <v>17624.333999999999</v>
      </c>
      <c r="O205" s="7">
        <f>SUM(MB!O205,SK!O205,AB!O205)+EC!I205</f>
        <v>1168.3350000000003</v>
      </c>
      <c r="P205" s="7">
        <f>SUM(MB!P205,SK!P205,AB!P205)</f>
        <v>1050.3216</v>
      </c>
      <c r="Q205" s="7">
        <f>SUM(MB!Q205,SK!Q205,AB!Q205)+EC!J205</f>
        <v>16231.785000000002</v>
      </c>
      <c r="R205" s="7">
        <f>SUM(MB!R205,SK!R205,AB!R205)+EC!K205</f>
        <v>39613.368599999994</v>
      </c>
      <c r="S205" s="7">
        <f>SUM(MB!S205,SK!S205,AB!S205)+EC!L205</f>
        <v>1984.6750000000002</v>
      </c>
      <c r="T205" s="7">
        <f>SUM(MB!T205,SK!T205,AB!T205)</f>
        <v>0</v>
      </c>
      <c r="U205" s="7">
        <f>SUM(MB!U205,SK!U205,AB!U205)+EC!M205</f>
        <v>100787</v>
      </c>
      <c r="V205" s="7">
        <f>SUM(MB!V205,SK!V205,AB!V205)+EC!N205</f>
        <v>3026.415</v>
      </c>
      <c r="W205" s="7">
        <f>SUM(MB!W205,SK!W205,AB!W205)</f>
        <v>782.1</v>
      </c>
      <c r="X205" s="7">
        <f>SUM(MB!X205,SK!X205,AB!X205)+EC!O205</f>
        <v>528720.54999999993</v>
      </c>
      <c r="Y205" s="7">
        <f>SUM(MB!Y205,SK!Y205,AB!Y205)</f>
        <v>195.8</v>
      </c>
      <c r="Z205" s="7">
        <f>SUM(MB!Z205,SK!Z205,AB!Z205)+EC!P205</f>
        <v>147529.76999999999</v>
      </c>
      <c r="AA205" s="7">
        <f>SUM(MB!AA205,SK!AA205,AB!AA205)+EC!Q205</f>
        <v>14996.844387755104</v>
      </c>
      <c r="AB205" s="7">
        <f t="shared" si="11"/>
        <v>1141355.9547877549</v>
      </c>
      <c r="AD205" s="7">
        <f>2205*AB205/area!J51/2.47</f>
        <v>29.260271544103809</v>
      </c>
    </row>
    <row r="206" spans="1:30" x14ac:dyDescent="0.2">
      <c r="A206">
        <v>2013</v>
      </c>
      <c r="B206" s="7">
        <f>SUM(MB!B206,SK!B206,AB!B206)+EC!B206</f>
        <v>67283.744999999995</v>
      </c>
      <c r="C206" s="7">
        <f>SUM(MB!C206,SK!C206,AB!C206)+EC!C206</f>
        <v>3452.25</v>
      </c>
      <c r="D206" s="7">
        <f>SUM(MB!D206,SK!D206,AB!D206)+EC!D206</f>
        <v>241.53000000000003</v>
      </c>
      <c r="E206" s="7">
        <f>SUM(MB!E206,SK!E206,AB!E206)</f>
        <v>570.63599999999997</v>
      </c>
      <c r="F206" s="7">
        <f>SUM(MB!F206,SK!F206,AB!F206)+EC!E206</f>
        <v>141685.23599999995</v>
      </c>
      <c r="G206" s="7">
        <f>SUM(MB!G206,SK!G206,AB!G206)</f>
        <v>0</v>
      </c>
      <c r="H206" s="7">
        <f>SUM(MB!H206,SK!H206,AB!H206)</f>
        <v>1778.7</v>
      </c>
      <c r="I206" s="7">
        <f>SUM(MB!I206,SK!I206,AB!I206)</f>
        <v>0</v>
      </c>
      <c r="J206" s="7">
        <f>SUM(MB!J206,SK!J206,AB!J206)+EC!F206</f>
        <v>63413.324999999997</v>
      </c>
      <c r="K206" s="7">
        <f>SUM(MB!K206,SK!K206,AB!K206)+EC!G206</f>
        <v>36881.415000000001</v>
      </c>
      <c r="L206" s="7">
        <f>SUM(MB!L206,SK!L206,AB!L206)</f>
        <v>0</v>
      </c>
      <c r="M206" s="7">
        <f>SUM(MB!M206,SK!M206,AB!M206)+EC!H206</f>
        <v>8102.0499999999993</v>
      </c>
      <c r="N206" s="7">
        <f>SUM(MB!N206,SK!N206,AB!N206)</f>
        <v>21550.53</v>
      </c>
      <c r="O206" s="7">
        <f>SUM(MB!O206,SK!O206,AB!O206)+EC!I206</f>
        <v>1085.1750000000002</v>
      </c>
      <c r="P206" s="7">
        <f>SUM(MB!P206,SK!P206,AB!P206)</f>
        <v>1368.252</v>
      </c>
      <c r="Q206" s="7">
        <f>SUM(MB!Q206,SK!Q206,AB!Q206)+EC!J206</f>
        <v>22373.684999999998</v>
      </c>
      <c r="R206" s="7">
        <f>SUM(MB!R206,SK!R206,AB!R206)+EC!K206</f>
        <v>45599.4306</v>
      </c>
      <c r="S206" s="7">
        <f>SUM(MB!S206,SK!S206,AB!S206)+EC!L206</f>
        <v>1275.175</v>
      </c>
      <c r="T206" s="7">
        <f>SUM(MB!T206,SK!T206,AB!T206)</f>
        <v>0</v>
      </c>
      <c r="U206" s="7">
        <f>SUM(MB!U206,SK!U206,AB!U206)+EC!M206</f>
        <v>102719</v>
      </c>
      <c r="V206" s="7">
        <f>SUM(MB!V206,SK!V206,AB!V206)+EC!N206</f>
        <v>2966.8038888888887</v>
      </c>
      <c r="W206" s="7">
        <f>SUM(MB!W206,SK!W206,AB!W206)</f>
        <v>467.1</v>
      </c>
      <c r="X206" s="7">
        <f>SUM(MB!X206,SK!X206,AB!X206)+EC!O206</f>
        <v>540006.65</v>
      </c>
      <c r="Y206" s="7">
        <f>SUM(MB!Y206,SK!Y206,AB!Y206)</f>
        <v>162.80000000000001</v>
      </c>
      <c r="Z206" s="7">
        <f>SUM(MB!Z206,SK!Z206,AB!Z206)+EC!P206</f>
        <v>203655.99</v>
      </c>
      <c r="AA206" s="7">
        <f>SUM(MB!AA206,SK!AA206,AB!AA206)+EC!Q206</f>
        <v>15557.071145124715</v>
      </c>
      <c r="AB206" s="7">
        <f t="shared" si="11"/>
        <v>1282196.5496340136</v>
      </c>
      <c r="AD206" s="7">
        <f>2205*AB206/area!J52/2.47</f>
        <v>32.910629475286363</v>
      </c>
    </row>
    <row r="207" spans="1:30" x14ac:dyDescent="0.2">
      <c r="B207" s="7"/>
      <c r="C207" s="7"/>
      <c r="D207" s="7"/>
      <c r="E207" s="7"/>
      <c r="F207" s="7"/>
      <c r="G207" s="7"/>
      <c r="H207" s="7"/>
      <c r="I207" s="7"/>
      <c r="J207" s="7"/>
      <c r="K207" s="7"/>
      <c r="L207" s="7"/>
      <c r="M207" s="7"/>
      <c r="N207" s="7"/>
      <c r="O207" s="7"/>
      <c r="P207" s="7"/>
      <c r="Q207" s="7"/>
    </row>
  </sheetData>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AC</vt:lpstr>
      <vt:lpstr>QC</vt:lpstr>
      <vt:lpstr>ON</vt:lpstr>
      <vt:lpstr>EC</vt:lpstr>
      <vt:lpstr>MB</vt:lpstr>
      <vt:lpstr>SK</vt:lpstr>
      <vt:lpstr>AB</vt:lpstr>
      <vt:lpstr>PP</vt:lpstr>
      <vt:lpstr>CA</vt:lpstr>
      <vt:lpstr>CANSIM</vt:lpstr>
      <vt:lpstr>Potato</vt:lpstr>
      <vt:lpstr>Coefficients</vt:lpstr>
      <vt:lpstr>area</vt:lpstr>
      <vt:lpstr>cropland</vt:lpstr>
      <vt:lpstr>Coefficients!Print_Titles</vt:lpstr>
    </vt:vector>
  </TitlesOfParts>
  <Company>Potash &amp; Phosphate Institute of 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Bruulsema</dc:creator>
  <cp:lastModifiedBy>Tom Bruulsema</cp:lastModifiedBy>
  <dcterms:created xsi:type="dcterms:W3CDTF">2002-04-22T12:54:10Z</dcterms:created>
  <dcterms:modified xsi:type="dcterms:W3CDTF">2014-05-02T21:40:06Z</dcterms:modified>
</cp:coreProperties>
</file>